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23040" windowHeight="9192"/>
  </bookViews>
  <sheets>
    <sheet name="JUNE 2020" sheetId="9" r:id="rId1"/>
    <sheet name="Trend " sheetId="11" state="hidden" r:id="rId2"/>
    <sheet name="JuneCharts " sheetId="10" r:id="rId3"/>
  </sheets>
  <definedNames>
    <definedName name="_xlnm.Print_Area" localSheetId="0">'JUNE 2020'!$A$1:$U$2</definedName>
    <definedName name="_xlnm.Print_Area" localSheetId="1">'Trend '!$A$1:$F$2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1"/>
  <c r="E14" s="1"/>
  <c r="L14" i="9"/>
  <c r="I13"/>
  <c r="L13" s="1"/>
  <c r="J15"/>
  <c r="G14"/>
  <c r="G12"/>
  <c r="E12"/>
  <c r="G11"/>
  <c r="E11"/>
  <c r="G10"/>
  <c r="E10"/>
  <c r="E9"/>
  <c r="G8"/>
  <c r="E8"/>
  <c r="G5"/>
  <c r="B12" i="11"/>
  <c r="C12"/>
  <c r="A12"/>
  <c r="Y13" i="9"/>
  <c r="V13"/>
  <c r="D12" i="11" l="1"/>
  <c r="P13" i="9"/>
  <c r="Q13"/>
  <c r="I5"/>
  <c r="D11" i="11" l="1"/>
  <c r="C11"/>
  <c r="B11"/>
  <c r="A11"/>
  <c r="Y12" i="9"/>
  <c r="V12"/>
  <c r="I12"/>
  <c r="L12" s="1"/>
  <c r="I8"/>
  <c r="Q12" l="1"/>
  <c r="P12"/>
  <c r="B6" i="11"/>
  <c r="B5"/>
  <c r="N15" i="9" l="1"/>
  <c r="O12" l="1"/>
  <c r="O13"/>
  <c r="B8" i="11"/>
  <c r="B4"/>
  <c r="A13" l="1"/>
  <c r="K14" l="1"/>
  <c r="I9" i="9"/>
  <c r="L9" s="1"/>
  <c r="F14" i="11" l="1"/>
  <c r="G22"/>
  <c r="J14" l="1"/>
  <c r="F22"/>
  <c r="D13"/>
  <c r="D10"/>
  <c r="D9"/>
  <c r="D8"/>
  <c r="D7"/>
  <c r="D6"/>
  <c r="D5"/>
  <c r="D4"/>
  <c r="B13"/>
  <c r="B10"/>
  <c r="B9"/>
  <c r="B7"/>
  <c r="A10"/>
  <c r="A9"/>
  <c r="A8"/>
  <c r="A7"/>
  <c r="A6"/>
  <c r="A5"/>
  <c r="A4"/>
  <c r="W15" i="9" l="1"/>
  <c r="T15"/>
  <c r="S15"/>
  <c r="R15"/>
  <c r="X15"/>
  <c r="U15"/>
  <c r="K15"/>
  <c r="H15"/>
  <c r="G15"/>
  <c r="F15"/>
  <c r="E15"/>
  <c r="D15"/>
  <c r="E22" i="11" l="1"/>
  <c r="I14"/>
  <c r="G14" l="1"/>
  <c r="H14"/>
  <c r="C22"/>
  <c r="B22"/>
  <c r="A14" l="1"/>
  <c r="B14"/>
  <c r="C14"/>
  <c r="D14"/>
  <c r="D22" l="1"/>
  <c r="O6" i="9"/>
  <c r="O7"/>
  <c r="O8"/>
  <c r="O9"/>
  <c r="O10"/>
  <c r="O11"/>
  <c r="O14"/>
  <c r="O15"/>
  <c r="O5"/>
  <c r="L8" l="1"/>
  <c r="I7"/>
  <c r="L7" s="1"/>
  <c r="Q7" s="1"/>
  <c r="I6"/>
  <c r="L6" s="1"/>
  <c r="I10"/>
  <c r="L10" s="1"/>
  <c r="L5" l="1"/>
  <c r="I11"/>
  <c r="L11" s="1"/>
  <c r="I14"/>
  <c r="I15" l="1"/>
  <c r="L15"/>
  <c r="Y14"/>
  <c r="V14"/>
  <c r="Q14"/>
  <c r="P14"/>
  <c r="Y11"/>
  <c r="V11"/>
  <c r="Q11"/>
  <c r="P11"/>
  <c r="Y10"/>
  <c r="V10"/>
  <c r="Q10"/>
  <c r="P10"/>
  <c r="Y9"/>
  <c r="V9"/>
  <c r="Q9"/>
  <c r="P9"/>
  <c r="Y8"/>
  <c r="V8"/>
  <c r="Q8"/>
  <c r="P8"/>
  <c r="Y7"/>
  <c r="V7"/>
  <c r="P7"/>
  <c r="Y6"/>
  <c r="V6"/>
  <c r="Q6"/>
  <c r="P6"/>
  <c r="Y5"/>
  <c r="V5"/>
  <c r="Q5"/>
  <c r="P5"/>
  <c r="M12" l="1"/>
  <c r="M13"/>
  <c r="M14"/>
  <c r="M5"/>
  <c r="M8"/>
  <c r="M15"/>
  <c r="M10"/>
  <c r="M11"/>
  <c r="M6"/>
  <c r="M9"/>
  <c r="M7"/>
  <c r="V15"/>
  <c r="Y15"/>
  <c r="P15" l="1"/>
  <c r="Q15"/>
</calcChain>
</file>

<file path=xl/sharedStrings.xml><?xml version="1.0" encoding="utf-8"?>
<sst xmlns="http://schemas.openxmlformats.org/spreadsheetml/2006/main" count="62" uniqueCount="52">
  <si>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</si>
  <si>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</si>
  <si>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</si>
  <si>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</si>
  <si>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</si>
  <si>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</si>
  <si>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</si>
  <si>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</si>
  <si>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</si>
  <si>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</si>
  <si>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</si>
  <si>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</si>
  <si>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</si>
  <si>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</si>
  <si>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</si>
  <si>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</si>
  <si>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</si>
  <si>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</si>
  <si>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</si>
  <si>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</si>
  <si>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</si>
  <si>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</si>
  <si>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</si>
  <si>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</si>
  <si>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</si>
  <si>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</si>
  <si>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</si>
  <si>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</si>
  <si>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</si>
  <si>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</si>
  <si>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</si>
  <si>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</si>
  <si>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</si>
  <si>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</si>
  <si>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</si>
  <si>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</si>
  <si>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</si>
  <si>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</si>
  <si>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</si>
  <si>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MAY</t>
  </si>
  <si>
    <t>SCHEDULE OF REGISTERED EXCHANGE TRADED FUNDS(ETFs) AS AT 30TH JUNE, 2020</t>
  </si>
  <si>
    <t>NET ASSET VALUE  (N) PREVIOUS (MAY'20)</t>
  </si>
  <si>
    <t>JUNE</t>
  </si>
  <si>
    <t>CURRENT(JUNE)</t>
  </si>
  <si>
    <t>PREVIOUS(MAY)</t>
  </si>
  <si>
    <t>New Gold Issuer Limited</t>
  </si>
  <si>
    <t>New Gold ETF</t>
  </si>
  <si>
    <t>BONDS/GOLD</t>
  </si>
  <si>
    <t>Gold</t>
  </si>
  <si>
    <t>Bonds</t>
  </si>
  <si>
    <t>Note:</t>
  </si>
  <si>
    <t>The inclusion of New Gold ETF in the month led to the upsurge in the figures and charts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</si>
</sst>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43" fontId="1" fillId="0" borderId="0" xfId="0" applyNumberFormat="1" applyFont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13" fillId="0" borderId="0" xfId="0" applyFont="1" applyBorder="1"/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(JAN - JUN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95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</c:numCache>
            </c:numRef>
          </c:cat>
          <c:val>
            <c:numRef>
              <c:f>'Trend '!$F$14:$K$14</c:f>
              <c:numCache>
                <c:formatCode>_-* #,##0.00_-;\-* #,##0.00_-;_-* "-"??_-;_-@_-</c:formatCode>
                <c:ptCount val="6"/>
                <c:pt idx="0">
                  <c:v>5464063863.0199995</c:v>
                </c:pt>
                <c:pt idx="1">
                  <c:v>5030305629.6999998</c:v>
                </c:pt>
                <c:pt idx="2">
                  <c:v>4085799334.7400002</c:v>
                </c:pt>
                <c:pt idx="3">
                  <c:v>4494025633.2299995</c:v>
                </c:pt>
                <c:pt idx="4">
                  <c:v>4952411842.71</c:v>
                </c:pt>
                <c:pt idx="5">
                  <c:v>11944935776.219999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marker val="1"/>
        <c:axId val="109521536"/>
        <c:axId val="109543808"/>
      </c:lineChart>
      <c:catAx>
        <c:axId val="1095215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543808"/>
        <c:crosses val="autoZero"/>
        <c:lblAlgn val="ctr"/>
        <c:lblOffset val="100"/>
      </c:catAx>
      <c:valAx>
        <c:axId val="10954380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52153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Outlets(May 2020)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'!$A$3:$E$3</c:f>
              <c:strCache>
                <c:ptCount val="5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  <c:pt idx="4">
                  <c:v>Gold</c:v>
                </c:pt>
              </c:strCache>
            </c:strRef>
          </c:cat>
          <c:val>
            <c:numRef>
              <c:f>'Trend '!$A$14:$E$14</c:f>
              <c:numCache>
                <c:formatCode>_-* #,##0.00_-;\-* #,##0.00_-;_-* "-"??_-;_-@_-</c:formatCode>
                <c:ptCount val="5"/>
                <c:pt idx="0">
                  <c:v>3864587279.2200003</c:v>
                </c:pt>
                <c:pt idx="1">
                  <c:v>452492408.13</c:v>
                </c:pt>
                <c:pt idx="2">
                  <c:v>591048061.02999997</c:v>
                </c:pt>
                <c:pt idx="3">
                  <c:v>93622092.399999976</c:v>
                </c:pt>
                <c:pt idx="4">
                  <c:v>7051738147.2399998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Outlet(Jan - Jun' 2020)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'!$A$17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4620730446.1899996</c:v>
                </c:pt>
                <c:pt idx="1">
                  <c:v>4193271504.52</c:v>
                </c:pt>
                <c:pt idx="2">
                  <c:v>3274342665.3200002</c:v>
                </c:pt>
                <c:pt idx="3">
                  <c:v>3614392230.1399999</c:v>
                </c:pt>
                <c:pt idx="4">
                  <c:v>4032265012.1199999</c:v>
                </c:pt>
                <c:pt idx="5">
                  <c:v>3864587279.2199998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'!$A$18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152280847.13999999</c:v>
                </c:pt>
                <c:pt idx="1">
                  <c:v>252081379.78999999</c:v>
                </c:pt>
                <c:pt idx="2">
                  <c:v>259460908.27000001</c:v>
                </c:pt>
                <c:pt idx="3">
                  <c:v>175752553.41</c:v>
                </c:pt>
                <c:pt idx="4">
                  <c:v>177070409.49000001</c:v>
                </c:pt>
                <c:pt idx="5">
                  <c:v>452492408.13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'!$A$19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544105837.98000002</c:v>
                </c:pt>
                <c:pt idx="1">
                  <c:v>568973079.14999998</c:v>
                </c:pt>
                <c:pt idx="2">
                  <c:v>495910824.64999998</c:v>
                </c:pt>
                <c:pt idx="3">
                  <c:v>535087967.51999998</c:v>
                </c:pt>
                <c:pt idx="4">
                  <c:v>538903891.86000001</c:v>
                </c:pt>
                <c:pt idx="5">
                  <c:v>591048061.02999997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'!$A$20</c:f>
              <c:strCache>
                <c:ptCount val="1"/>
                <c:pt idx="0">
                  <c:v>Gold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</c:numCache>
            </c:numRef>
          </c:cat>
          <c:val>
            <c:numRef>
              <c:f>'Trend '!$B$20:$G$20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7051738147.2399998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er>
          <c:idx val="4"/>
          <c:order val="4"/>
          <c:tx>
            <c:strRef>
              <c:f>'Trend '!$A$21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</c:numCache>
            </c:numRef>
          </c:cat>
          <c:val>
            <c:numRef>
              <c:f>'Trend '!$B$21:$G$21</c:f>
              <c:numCache>
                <c:formatCode>_-* #,##0.00_-;\-* #,##0.00_-;_-* "-"??_-;_-@_-</c:formatCode>
                <c:ptCount val="6"/>
                <c:pt idx="0">
                  <c:v>221324761.75999999</c:v>
                </c:pt>
                <c:pt idx="1">
                  <c:v>116675921.8</c:v>
                </c:pt>
                <c:pt idx="2">
                  <c:v>150095912.88999999</c:v>
                </c:pt>
                <c:pt idx="3">
                  <c:v>260113227.03</c:v>
                </c:pt>
                <c:pt idx="4">
                  <c:v>278503239.37</c:v>
                </c:pt>
                <c:pt idx="5">
                  <c:v>93622092.400000006</c:v>
                </c:pt>
              </c:numCache>
            </c:numRef>
          </c:val>
        </c:ser>
        <c:shape val="box"/>
        <c:axId val="109285376"/>
        <c:axId val="109286912"/>
        <c:axId val="0"/>
      </c:bar3DChart>
      <c:dateAx>
        <c:axId val="1092853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286912"/>
        <c:crossesAt val="0"/>
        <c:auto val="1"/>
        <c:lblOffset val="100"/>
        <c:baseTimeUnit val="months"/>
      </c:dateAx>
      <c:valAx>
        <c:axId val="10928691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285376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tabSelected="1" workbookViewId="0">
      <pane ySplit="1" topLeftCell="A2" activePane="bottomLeft" state="frozen"/>
      <selection activeCell="P28" sqref="P28"/>
      <selection pane="bottomLeft" activeCell="A17" sqref="A17"/>
    </sheetView>
  </sheetViews>
  <sheetFormatPr defaultColWidth="8.88671875" defaultRowHeight="14.4"/>
  <cols>
    <col min="1" max="1" width="6.5546875" customWidth="1"/>
    <col min="2" max="2" width="34.109375" customWidth="1"/>
    <col min="3" max="3" width="42.6640625" customWidth="1"/>
    <col min="4" max="4" width="21.88671875" customWidth="1"/>
    <col min="5" max="5" width="19.6640625" customWidth="1"/>
    <col min="6" max="6" width="23.5546875" customWidth="1"/>
    <col min="7" max="9" width="21.88671875" customWidth="1"/>
    <col min="10" max="10" width="20.6640625" customWidth="1"/>
    <col min="11" max="11" width="20.33203125" customWidth="1"/>
    <col min="12" max="12" width="22.44140625" customWidth="1"/>
    <col min="13" max="13" width="11.109375" customWidth="1"/>
    <col min="14" max="14" width="22.33203125" customWidth="1"/>
    <col min="15" max="15" width="8.6640625" customWidth="1"/>
    <col min="16" max="17" width="11" customWidth="1"/>
    <col min="18" max="18" width="13.33203125" customWidth="1"/>
    <col min="19" max="19" width="12.44140625" customWidth="1"/>
    <col min="20" max="20" width="10.88671875" customWidth="1"/>
    <col min="21" max="21" width="11" customWidth="1"/>
    <col min="22" max="22" width="9.44140625" customWidth="1"/>
    <col min="23" max="23" width="20.88671875" customWidth="1"/>
    <col min="24" max="24" width="19.6640625" customWidth="1"/>
    <col min="25" max="25" width="10.6640625" customWidth="1"/>
    <col min="26" max="26" width="18.109375" customWidth="1"/>
  </cols>
  <sheetData>
    <row r="1" spans="1:26" ht="34.200000000000003" thickBot="1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" thickBot="1">
      <c r="A2" s="1"/>
      <c r="B2" s="53"/>
      <c r="C2" s="53"/>
    </row>
    <row r="3" spans="1:26" ht="48.6">
      <c r="A3" s="2" t="s">
        <v>3</v>
      </c>
      <c r="B3" s="5" t="s">
        <v>0</v>
      </c>
      <c r="C3" s="5" t="s">
        <v>4</v>
      </c>
      <c r="D3" s="5" t="s">
        <v>9</v>
      </c>
      <c r="E3" s="5" t="s">
        <v>10</v>
      </c>
      <c r="F3" s="51" t="s">
        <v>47</v>
      </c>
      <c r="G3" s="5" t="s">
        <v>8</v>
      </c>
      <c r="H3" s="8" t="s">
        <v>29</v>
      </c>
      <c r="I3" s="5" t="s">
        <v>17</v>
      </c>
      <c r="J3" s="5" t="s">
        <v>7</v>
      </c>
      <c r="K3" s="5" t="s">
        <v>13</v>
      </c>
      <c r="L3" s="5" t="s">
        <v>12</v>
      </c>
      <c r="M3" s="5" t="s">
        <v>16</v>
      </c>
      <c r="N3" s="51" t="s">
        <v>41</v>
      </c>
      <c r="O3" s="5" t="s">
        <v>16</v>
      </c>
      <c r="P3" s="5" t="s">
        <v>15</v>
      </c>
      <c r="Q3" s="5" t="s">
        <v>14</v>
      </c>
      <c r="R3" s="5" t="s">
        <v>6</v>
      </c>
      <c r="S3" s="5" t="s">
        <v>5</v>
      </c>
      <c r="T3" s="56" t="s">
        <v>18</v>
      </c>
      <c r="U3" s="56"/>
      <c r="V3" s="56"/>
      <c r="W3" s="56" t="s">
        <v>19</v>
      </c>
      <c r="X3" s="56"/>
      <c r="Y3" s="57"/>
      <c r="Z3" s="6"/>
    </row>
    <row r="4" spans="1:26" s="18" customFormat="1" ht="24.9" customHeight="1">
      <c r="A4" s="9"/>
      <c r="B4" s="10"/>
      <c r="C4" s="11" t="s">
        <v>20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30</v>
      </c>
      <c r="W4" s="12" t="s">
        <v>43</v>
      </c>
      <c r="X4" s="12" t="s">
        <v>44</v>
      </c>
      <c r="Y4" s="17" t="s">
        <v>30</v>
      </c>
      <c r="Z4" s="24"/>
    </row>
    <row r="5" spans="1:26" s="18" customFormat="1" ht="24.9" customHeight="1">
      <c r="A5" s="19">
        <v>1</v>
      </c>
      <c r="B5" s="20" t="s">
        <v>2</v>
      </c>
      <c r="C5" s="21" t="s">
        <v>31</v>
      </c>
      <c r="D5" s="22">
        <v>408497883.42000002</v>
      </c>
      <c r="E5" s="22">
        <v>17056153.969999999</v>
      </c>
      <c r="F5" s="22">
        <v>0</v>
      </c>
      <c r="G5" s="22">
        <f>413345669.98+E5</f>
        <v>430401823.95000005</v>
      </c>
      <c r="H5" s="22">
        <v>15789413.789999999</v>
      </c>
      <c r="I5" s="23">
        <f>G5+H5</f>
        <v>446191237.74000007</v>
      </c>
      <c r="J5" s="22">
        <v>6050960.5300000003</v>
      </c>
      <c r="K5" s="22">
        <v>521650.89</v>
      </c>
      <c r="L5" s="23">
        <f t="shared" ref="L5:L8" si="0">I5-J5</f>
        <v>440140277.2100001</v>
      </c>
      <c r="M5" s="14">
        <f t="shared" ref="M5:M15" si="1">(L5/L$15)</f>
        <v>3.6847437730576346E-2</v>
      </c>
      <c r="N5" s="23">
        <v>429073724.44</v>
      </c>
      <c r="O5" s="14">
        <f t="shared" ref="O5:O15" si="2">(N5/N$15)</f>
        <v>8.6639346255421149E-2</v>
      </c>
      <c r="P5" s="15">
        <f t="shared" ref="P5:P15" si="3">((L5-N5)/N5)</f>
        <v>2.5791727947087572E-2</v>
      </c>
      <c r="Q5" s="16">
        <f t="shared" ref="Q5:Q14" si="4">(K5/L5)</f>
        <v>1.18519235119014E-3</v>
      </c>
      <c r="R5" s="22">
        <v>9.08</v>
      </c>
      <c r="S5" s="22">
        <v>9.18</v>
      </c>
      <c r="T5" s="22">
        <v>20</v>
      </c>
      <c r="U5" s="47">
        <v>20</v>
      </c>
      <c r="V5" s="50">
        <f t="shared" ref="V5:V15" si="5">((T5-U5)/U5)</f>
        <v>0</v>
      </c>
      <c r="W5" s="22">
        <v>48200000</v>
      </c>
      <c r="X5" s="47">
        <v>48200000</v>
      </c>
      <c r="Y5" s="48">
        <f t="shared" ref="Y5:Y14" si="6">((W5-X5)/X5)</f>
        <v>0</v>
      </c>
      <c r="Z5" s="24"/>
    </row>
    <row r="6" spans="1:26" s="18" customFormat="1" ht="24.9" customHeight="1">
      <c r="A6" s="19">
        <v>2</v>
      </c>
      <c r="B6" s="20" t="s">
        <v>1</v>
      </c>
      <c r="C6" s="21" t="s">
        <v>21</v>
      </c>
      <c r="D6" s="22">
        <v>604932536.53999996</v>
      </c>
      <c r="E6" s="22">
        <v>0</v>
      </c>
      <c r="F6" s="22">
        <v>0</v>
      </c>
      <c r="G6" s="22">
        <v>604932536.53999996</v>
      </c>
      <c r="H6" s="22">
        <v>32943653.289999999</v>
      </c>
      <c r="I6" s="23">
        <f t="shared" ref="I6:I14" si="7">G6+H6</f>
        <v>637876189.82999992</v>
      </c>
      <c r="J6" s="22">
        <v>7382418.6799999997</v>
      </c>
      <c r="K6" s="22">
        <v>1352905.74</v>
      </c>
      <c r="L6" s="23">
        <f t="shared" si="0"/>
        <v>630493771.14999998</v>
      </c>
      <c r="M6" s="14">
        <f t="shared" si="1"/>
        <v>5.2783353796274753E-2</v>
      </c>
      <c r="N6" s="23">
        <v>681770452.48000002</v>
      </c>
      <c r="O6" s="14">
        <f t="shared" si="2"/>
        <v>0.13766432884283905</v>
      </c>
      <c r="P6" s="15">
        <f t="shared" si="3"/>
        <v>-7.5211064286339488E-2</v>
      </c>
      <c r="Q6" s="16">
        <f t="shared" si="4"/>
        <v>2.1457876380481036E-3</v>
      </c>
      <c r="R6" s="22">
        <v>85.89</v>
      </c>
      <c r="S6" s="22">
        <v>87.65</v>
      </c>
      <c r="T6" s="22">
        <v>28</v>
      </c>
      <c r="U6" s="47">
        <v>28</v>
      </c>
      <c r="V6" s="50">
        <f t="shared" si="5"/>
        <v>0</v>
      </c>
      <c r="W6" s="22">
        <v>7266518.1500000004</v>
      </c>
      <c r="X6" s="47">
        <v>7265231.9500000002</v>
      </c>
      <c r="Y6" s="49">
        <f t="shared" si="6"/>
        <v>1.7703495344015635E-4</v>
      </c>
      <c r="Z6" s="52"/>
    </row>
    <row r="7" spans="1:26" s="18" customFormat="1" ht="24.9" customHeight="1">
      <c r="A7" s="19">
        <v>3</v>
      </c>
      <c r="B7" s="20" t="s">
        <v>1</v>
      </c>
      <c r="C7" s="21" t="s">
        <v>22</v>
      </c>
      <c r="D7" s="22">
        <v>365375669.69999999</v>
      </c>
      <c r="E7" s="22">
        <v>0</v>
      </c>
      <c r="F7" s="22">
        <v>0</v>
      </c>
      <c r="G7" s="22">
        <v>365375669.69999999</v>
      </c>
      <c r="H7" s="22">
        <v>23766800.52</v>
      </c>
      <c r="I7" s="23">
        <f t="shared" si="7"/>
        <v>389142470.21999997</v>
      </c>
      <c r="J7" s="22">
        <v>8959525.4100000001</v>
      </c>
      <c r="K7" s="22">
        <v>1263706.8500000001</v>
      </c>
      <c r="L7" s="23">
        <f t="shared" si="0"/>
        <v>380182944.80999994</v>
      </c>
      <c r="M7" s="14">
        <f t="shared" si="1"/>
        <v>3.1827960562740641E-2</v>
      </c>
      <c r="N7" s="23">
        <v>397484120.60999995</v>
      </c>
      <c r="O7" s="14">
        <f t="shared" si="2"/>
        <v>8.0260716037802993E-2</v>
      </c>
      <c r="P7" s="15">
        <f t="shared" si="3"/>
        <v>-4.3526709377594057E-2</v>
      </c>
      <c r="Q7" s="16">
        <f t="shared" si="4"/>
        <v>3.3239440833716244E-3</v>
      </c>
      <c r="R7" s="22">
        <v>66.599999999999994</v>
      </c>
      <c r="S7" s="22">
        <v>67.78</v>
      </c>
      <c r="T7" s="22">
        <v>17</v>
      </c>
      <c r="U7" s="47">
        <v>17</v>
      </c>
      <c r="V7" s="50">
        <f t="shared" si="5"/>
        <v>0</v>
      </c>
      <c r="W7" s="22">
        <v>5658377.8700000001</v>
      </c>
      <c r="X7" s="47">
        <v>5658377.8700000001</v>
      </c>
      <c r="Y7" s="48">
        <f t="shared" si="6"/>
        <v>0</v>
      </c>
      <c r="Z7" s="42"/>
    </row>
    <row r="8" spans="1:26" s="18" customFormat="1" ht="24.9" customHeight="1">
      <c r="A8" s="19">
        <v>4</v>
      </c>
      <c r="B8" s="20" t="s">
        <v>23</v>
      </c>
      <c r="C8" s="21" t="s">
        <v>24</v>
      </c>
      <c r="D8" s="22">
        <v>218709038.03999999</v>
      </c>
      <c r="E8" s="22">
        <f>26380898.45+23441537.7+11884872.95</f>
        <v>61707309.099999994</v>
      </c>
      <c r="F8" s="22">
        <v>0</v>
      </c>
      <c r="G8" s="22">
        <f>D8+E8</f>
        <v>280416347.13999999</v>
      </c>
      <c r="H8" s="22">
        <v>31707.42</v>
      </c>
      <c r="I8" s="23">
        <f>G8+H8</f>
        <v>280448054.56</v>
      </c>
      <c r="J8" s="22">
        <v>6907399.46</v>
      </c>
      <c r="K8" s="22">
        <v>651823.16</v>
      </c>
      <c r="L8" s="23">
        <f t="shared" si="0"/>
        <v>273540655.10000002</v>
      </c>
      <c r="M8" s="14">
        <f t="shared" si="1"/>
        <v>2.290013610994588E-2</v>
      </c>
      <c r="N8" s="23">
        <v>291748581.43000001</v>
      </c>
      <c r="O8" s="14">
        <f t="shared" si="2"/>
        <v>5.8910403798395086E-2</v>
      </c>
      <c r="P8" s="15">
        <f t="shared" si="3"/>
        <v>-6.2409648200358631E-2</v>
      </c>
      <c r="Q8" s="16">
        <f t="shared" si="4"/>
        <v>2.3829114533695508E-3</v>
      </c>
      <c r="R8" s="22">
        <v>2.76</v>
      </c>
      <c r="S8" s="22">
        <v>2.88</v>
      </c>
      <c r="T8" s="22">
        <v>68</v>
      </c>
      <c r="U8" s="47">
        <v>68</v>
      </c>
      <c r="V8" s="50">
        <f t="shared" si="5"/>
        <v>0</v>
      </c>
      <c r="W8" s="22">
        <v>85204193</v>
      </c>
      <c r="X8" s="47">
        <v>85204193</v>
      </c>
      <c r="Y8" s="48">
        <f t="shared" si="6"/>
        <v>0</v>
      </c>
      <c r="Z8" s="31"/>
    </row>
    <row r="9" spans="1:26" s="18" customFormat="1" ht="24.9" customHeight="1">
      <c r="A9" s="19">
        <v>5</v>
      </c>
      <c r="B9" s="20" t="s">
        <v>23</v>
      </c>
      <c r="C9" s="21" t="s">
        <v>25</v>
      </c>
      <c r="D9" s="22">
        <v>103648508.28</v>
      </c>
      <c r="E9" s="22">
        <f>1655277.11+500061.48</f>
        <v>2155338.59</v>
      </c>
      <c r="F9" s="22">
        <v>0</v>
      </c>
      <c r="G9" s="22">
        <v>105303785.39</v>
      </c>
      <c r="H9" s="22">
        <v>615114.43999999994</v>
      </c>
      <c r="I9" s="23">
        <f t="shared" si="7"/>
        <v>105918899.83</v>
      </c>
      <c r="J9" s="22">
        <v>12311899.619999999</v>
      </c>
      <c r="K9" s="22">
        <v>540306.68000000005</v>
      </c>
      <c r="L9" s="23">
        <f>I9-J9</f>
        <v>93607000.209999993</v>
      </c>
      <c r="M9" s="14">
        <f t="shared" si="1"/>
        <v>7.836542779606482E-3</v>
      </c>
      <c r="N9" s="23">
        <v>89068491.099999994</v>
      </c>
      <c r="O9" s="14">
        <f t="shared" si="2"/>
        <v>1.7984871599705445E-2</v>
      </c>
      <c r="P9" s="15">
        <f t="shared" si="3"/>
        <v>5.0955271094740705E-2</v>
      </c>
      <c r="Q9" s="16">
        <f t="shared" si="4"/>
        <v>5.7720755796881029E-3</v>
      </c>
      <c r="R9" s="22">
        <v>4.38</v>
      </c>
      <c r="S9" s="22">
        <v>4.46</v>
      </c>
      <c r="T9" s="22">
        <v>49</v>
      </c>
      <c r="U9" s="47">
        <v>49</v>
      </c>
      <c r="V9" s="50">
        <f t="shared" si="5"/>
        <v>0</v>
      </c>
      <c r="W9" s="22">
        <v>25681216</v>
      </c>
      <c r="X9" s="47">
        <v>25681216</v>
      </c>
      <c r="Y9" s="48">
        <f t="shared" si="6"/>
        <v>0</v>
      </c>
      <c r="Z9" s="24"/>
    </row>
    <row r="10" spans="1:26" s="18" customFormat="1" ht="24.9" customHeight="1">
      <c r="A10" s="19">
        <v>6</v>
      </c>
      <c r="B10" s="20" t="s">
        <v>23</v>
      </c>
      <c r="C10" s="21" t="s">
        <v>26</v>
      </c>
      <c r="D10" s="22">
        <v>1524623427.49</v>
      </c>
      <c r="E10" s="22">
        <f>111227643.68+135984657.38</f>
        <v>247212301.06</v>
      </c>
      <c r="F10" s="22">
        <v>0</v>
      </c>
      <c r="G10" s="22">
        <f>D10+E10</f>
        <v>1771835728.55</v>
      </c>
      <c r="H10" s="22">
        <v>556879.96</v>
      </c>
      <c r="I10" s="23">
        <f t="shared" si="7"/>
        <v>1772392608.51</v>
      </c>
      <c r="J10" s="22">
        <v>37731864.579999998</v>
      </c>
      <c r="K10" s="22">
        <v>1338769.6399999999</v>
      </c>
      <c r="L10" s="23">
        <f t="shared" ref="L10:L13" si="8">I10-J10</f>
        <v>1734660743.9300001</v>
      </c>
      <c r="M10" s="14">
        <f t="shared" si="1"/>
        <v>0.14522143747171634</v>
      </c>
      <c r="N10" s="23">
        <v>1754108614.3299999</v>
      </c>
      <c r="O10" s="14">
        <f t="shared" si="2"/>
        <v>0.35419279939572584</v>
      </c>
      <c r="P10" s="15">
        <f t="shared" si="3"/>
        <v>-1.1087038876112112E-2</v>
      </c>
      <c r="Q10" s="16">
        <f t="shared" si="4"/>
        <v>7.7177606323581172E-4</v>
      </c>
      <c r="R10" s="22">
        <v>11.27</v>
      </c>
      <c r="S10" s="22">
        <v>11.37</v>
      </c>
      <c r="T10" s="22">
        <v>145</v>
      </c>
      <c r="U10" s="47">
        <v>144</v>
      </c>
      <c r="V10" s="50">
        <f t="shared" si="5"/>
        <v>6.9444444444444441E-3</v>
      </c>
      <c r="W10" s="22">
        <v>149900000</v>
      </c>
      <c r="X10" s="47">
        <v>149900000</v>
      </c>
      <c r="Y10" s="48">
        <f t="shared" si="6"/>
        <v>0</v>
      </c>
      <c r="Z10" s="45"/>
    </row>
    <row r="11" spans="1:26" s="18" customFormat="1" ht="24.9" customHeight="1">
      <c r="A11" s="19">
        <v>7</v>
      </c>
      <c r="B11" s="20" t="s">
        <v>23</v>
      </c>
      <c r="C11" s="21" t="s">
        <v>27</v>
      </c>
      <c r="D11" s="22">
        <v>111054041.56999999</v>
      </c>
      <c r="E11" s="22">
        <f>4500552.28+2735667.56</f>
        <v>7236219.8399999999</v>
      </c>
      <c r="F11" s="22">
        <v>0</v>
      </c>
      <c r="G11" s="22">
        <f>D11+E11</f>
        <v>118290261.41</v>
      </c>
      <c r="H11" s="22">
        <v>645002.35</v>
      </c>
      <c r="I11" s="23">
        <f t="shared" si="7"/>
        <v>118935263.75999999</v>
      </c>
      <c r="J11" s="22">
        <v>7876441.6900000004</v>
      </c>
      <c r="K11" s="22">
        <v>516586.18</v>
      </c>
      <c r="L11" s="23">
        <f t="shared" si="8"/>
        <v>111058822.06999999</v>
      </c>
      <c r="M11" s="14">
        <f t="shared" si="1"/>
        <v>9.2975654411718237E-3</v>
      </c>
      <c r="N11" s="23">
        <v>115310446.10000001</v>
      </c>
      <c r="O11" s="14">
        <f t="shared" si="2"/>
        <v>2.3283694846529805E-2</v>
      </c>
      <c r="P11" s="15">
        <f t="shared" si="3"/>
        <v>-3.6871109026088623E-2</v>
      </c>
      <c r="Q11" s="16">
        <f t="shared" si="4"/>
        <v>4.65146460561591E-3</v>
      </c>
      <c r="R11" s="22">
        <v>11.03</v>
      </c>
      <c r="S11" s="22">
        <v>11.05</v>
      </c>
      <c r="T11" s="22">
        <v>37</v>
      </c>
      <c r="U11" s="47">
        <v>37</v>
      </c>
      <c r="V11" s="50">
        <f t="shared" si="5"/>
        <v>0</v>
      </c>
      <c r="W11" s="22">
        <v>10526523</v>
      </c>
      <c r="X11" s="47">
        <v>10526523</v>
      </c>
      <c r="Y11" s="48">
        <f t="shared" si="6"/>
        <v>0</v>
      </c>
      <c r="Z11" s="24"/>
    </row>
    <row r="12" spans="1:26" s="18" customFormat="1" ht="24.9" customHeight="1">
      <c r="A12" s="19">
        <v>8</v>
      </c>
      <c r="B12" s="20" t="s">
        <v>23</v>
      </c>
      <c r="C12" s="21" t="s">
        <v>28</v>
      </c>
      <c r="D12" s="22">
        <v>0</v>
      </c>
      <c r="E12" s="22">
        <f>36307557.59+62087762.3+3000368.85</f>
        <v>101395688.73999999</v>
      </c>
      <c r="F12" s="22">
        <v>591048061.02999997</v>
      </c>
      <c r="G12" s="22">
        <f>E12+F12</f>
        <v>692443749.76999998</v>
      </c>
      <c r="H12" s="22">
        <v>690901.78</v>
      </c>
      <c r="I12" s="23">
        <f t="shared" si="7"/>
        <v>693134651.54999995</v>
      </c>
      <c r="J12" s="22">
        <v>4598800.28</v>
      </c>
      <c r="K12" s="22">
        <v>951158.33</v>
      </c>
      <c r="L12" s="23">
        <f t="shared" si="8"/>
        <v>688535851.26999998</v>
      </c>
      <c r="M12" s="14">
        <f t="shared" si="1"/>
        <v>5.7642490857149557E-2</v>
      </c>
      <c r="N12" s="23">
        <v>637022105.79999995</v>
      </c>
      <c r="O12" s="14">
        <f t="shared" si="2"/>
        <v>0.12862866135370041</v>
      </c>
      <c r="P12" s="15">
        <f t="shared" si="3"/>
        <v>8.0866495842097721E-2</v>
      </c>
      <c r="Q12" s="16">
        <f t="shared" si="4"/>
        <v>1.3814216474648262E-3</v>
      </c>
      <c r="R12" s="22">
        <v>211.85</v>
      </c>
      <c r="S12" s="22">
        <v>213.85</v>
      </c>
      <c r="T12" s="22">
        <v>39</v>
      </c>
      <c r="U12" s="47">
        <v>39</v>
      </c>
      <c r="V12" s="50">
        <f t="shared" si="5"/>
        <v>0</v>
      </c>
      <c r="W12" s="22">
        <v>3520359</v>
      </c>
      <c r="X12" s="47">
        <v>3520359</v>
      </c>
      <c r="Y12" s="48">
        <f t="shared" si="6"/>
        <v>0</v>
      </c>
      <c r="Z12" s="24"/>
    </row>
    <row r="13" spans="1:26" s="18" customFormat="1" ht="24.9" customHeight="1">
      <c r="A13" s="19">
        <v>9</v>
      </c>
      <c r="B13" s="20" t="s">
        <v>37</v>
      </c>
      <c r="C13" s="21" t="s">
        <v>38</v>
      </c>
      <c r="D13" s="22">
        <v>527746174.18000001</v>
      </c>
      <c r="E13" s="22">
        <v>0</v>
      </c>
      <c r="F13" s="22">
        <v>0</v>
      </c>
      <c r="G13" s="22">
        <v>527746174.18000001</v>
      </c>
      <c r="H13" s="22">
        <v>18488896.780000001</v>
      </c>
      <c r="I13" s="23">
        <f t="shared" si="7"/>
        <v>546235070.96000004</v>
      </c>
      <c r="J13" s="22">
        <v>3083354.66</v>
      </c>
      <c r="K13" s="22">
        <v>1050752.0900000001</v>
      </c>
      <c r="L13" s="23">
        <f t="shared" si="8"/>
        <v>543151716.30000007</v>
      </c>
      <c r="M13" s="14">
        <f t="shared" si="1"/>
        <v>4.5471296495482844E-2</v>
      </c>
      <c r="N13" s="23">
        <v>556825306.41999996</v>
      </c>
      <c r="O13" s="14">
        <f t="shared" si="2"/>
        <v>0.11243517786988019</v>
      </c>
      <c r="P13" s="15">
        <f t="shared" si="3"/>
        <v>-2.4556337440752422E-2</v>
      </c>
      <c r="Q13" s="16">
        <f t="shared" si="4"/>
        <v>1.9345462022247134E-3</v>
      </c>
      <c r="R13" s="22">
        <v>83.32</v>
      </c>
      <c r="S13" s="22">
        <v>83.48</v>
      </c>
      <c r="T13" s="22">
        <v>98</v>
      </c>
      <c r="U13" s="47">
        <v>98</v>
      </c>
      <c r="V13" s="50">
        <f t="shared" si="5"/>
        <v>0</v>
      </c>
      <c r="W13" s="22">
        <v>6543500</v>
      </c>
      <c r="X13" s="47">
        <v>6543500</v>
      </c>
      <c r="Y13" s="48">
        <f t="shared" si="6"/>
        <v>0</v>
      </c>
      <c r="Z13" s="24"/>
    </row>
    <row r="14" spans="1:26" s="18" customFormat="1" ht="24.9" customHeight="1">
      <c r="A14" s="19">
        <v>10</v>
      </c>
      <c r="B14" s="20" t="s">
        <v>45</v>
      </c>
      <c r="C14" s="21" t="s">
        <v>46</v>
      </c>
      <c r="D14" s="22">
        <v>0</v>
      </c>
      <c r="E14" s="22">
        <v>15729396.83</v>
      </c>
      <c r="F14" s="22">
        <v>7051738147.2399998</v>
      </c>
      <c r="G14" s="22">
        <f>E14+F14</f>
        <v>7067467544.0699997</v>
      </c>
      <c r="H14" s="22">
        <v>93722.07</v>
      </c>
      <c r="I14" s="23">
        <f t="shared" si="7"/>
        <v>7067561266.1399994</v>
      </c>
      <c r="J14" s="22">
        <v>17997271.969999999</v>
      </c>
      <c r="K14" s="22">
        <v>2048338.25</v>
      </c>
      <c r="L14" s="23">
        <f>I14-J14</f>
        <v>7049563994.1699991</v>
      </c>
      <c r="M14" s="14">
        <f t="shared" si="1"/>
        <v>0.59017177875533533</v>
      </c>
      <c r="N14" s="23"/>
      <c r="O14" s="14">
        <f t="shared" si="2"/>
        <v>0</v>
      </c>
      <c r="P14" s="15" t="e">
        <f t="shared" si="3"/>
        <v>#DIV/0!</v>
      </c>
      <c r="Q14" s="16">
        <f t="shared" si="4"/>
        <v>2.9056240239736517E-4</v>
      </c>
      <c r="R14" s="22">
        <v>6422</v>
      </c>
      <c r="S14" s="22">
        <v>6445</v>
      </c>
      <c r="T14" s="22">
        <v>1</v>
      </c>
      <c r="U14" s="47"/>
      <c r="V14" s="50" t="e">
        <f t="shared" si="5"/>
        <v>#DIV/0!</v>
      </c>
      <c r="W14" s="22">
        <v>1450000</v>
      </c>
      <c r="X14" s="47"/>
      <c r="Y14" s="48" t="e">
        <f t="shared" si="6"/>
        <v>#DIV/0!</v>
      </c>
      <c r="Z14" s="24"/>
    </row>
    <row r="15" spans="1:26" s="18" customFormat="1" ht="24.9" customHeight="1" thickBot="1">
      <c r="A15" s="25"/>
      <c r="B15" s="26"/>
      <c r="C15" s="27" t="s">
        <v>11</v>
      </c>
      <c r="D15" s="28">
        <f t="shared" ref="D15:L15" si="9">SUM(D5:D14)</f>
        <v>3864587279.2200003</v>
      </c>
      <c r="E15" s="28">
        <f t="shared" si="9"/>
        <v>452492408.13</v>
      </c>
      <c r="F15" s="28">
        <f t="shared" si="9"/>
        <v>7642786208.2699995</v>
      </c>
      <c r="G15" s="28">
        <f t="shared" si="9"/>
        <v>11964213620.700001</v>
      </c>
      <c r="H15" s="28">
        <f t="shared" si="9"/>
        <v>93622092.399999976</v>
      </c>
      <c r="I15" s="28">
        <f t="shared" si="9"/>
        <v>12057835713.099998</v>
      </c>
      <c r="J15" s="28">
        <f t="shared" si="9"/>
        <v>112899936.88</v>
      </c>
      <c r="K15" s="28">
        <f t="shared" si="9"/>
        <v>10235997.809999999</v>
      </c>
      <c r="L15" s="29">
        <f t="shared" si="9"/>
        <v>11944935776.219999</v>
      </c>
      <c r="M15" s="34">
        <f t="shared" si="1"/>
        <v>1</v>
      </c>
      <c r="N15" s="29">
        <f>SUM(N5:N14)</f>
        <v>4952411842.71</v>
      </c>
      <c r="O15" s="34">
        <f t="shared" si="2"/>
        <v>1</v>
      </c>
      <c r="P15" s="33">
        <f t="shared" si="3"/>
        <v>1.4119431411592041</v>
      </c>
      <c r="Q15" s="32">
        <f>(K15/L15)</f>
        <v>8.56932008824848E-4</v>
      </c>
      <c r="R15" s="28">
        <f>SUM(R5:R14)</f>
        <v>6908.18</v>
      </c>
      <c r="S15" s="28">
        <f>SUM(S5:S14)</f>
        <v>6936.7</v>
      </c>
      <c r="T15" s="28">
        <f>SUM(T5:T14)</f>
        <v>502</v>
      </c>
      <c r="U15" s="28">
        <f>SUM(U5:U14)</f>
        <v>500</v>
      </c>
      <c r="V15" s="46">
        <f t="shared" si="5"/>
        <v>4.0000000000000001E-3</v>
      </c>
      <c r="W15" s="28">
        <f>SUM(W5:W14)</f>
        <v>343950687.01999998</v>
      </c>
      <c r="X15" s="28">
        <f>SUM(X5:X14)</f>
        <v>342499400.81999999</v>
      </c>
      <c r="Y15" s="30">
        <f t="shared" ref="Y15" si="10">((W15-X15)/X15)</f>
        <v>4.237339383734307E-3</v>
      </c>
      <c r="Z15" s="24"/>
    </row>
    <row r="16" spans="1:26">
      <c r="M16" s="7"/>
      <c r="O16" s="7"/>
      <c r="P16" s="7"/>
      <c r="V16" s="7"/>
    </row>
    <row r="17" spans="1:23">
      <c r="A17" s="1" t="s">
        <v>50</v>
      </c>
      <c r="B17" s="58" t="s">
        <v>51</v>
      </c>
      <c r="E17" s="36"/>
      <c r="L17" s="35"/>
      <c r="N17" s="44"/>
      <c r="W17" s="36"/>
    </row>
    <row r="18" spans="1:23" ht="18">
      <c r="B18" s="43"/>
      <c r="E18" s="36"/>
    </row>
    <row r="19" spans="1:23">
      <c r="E19" s="36"/>
    </row>
    <row r="20" spans="1:23">
      <c r="E20" s="36"/>
    </row>
    <row r="21" spans="1:23">
      <c r="E21" s="36"/>
    </row>
    <row r="22" spans="1:23">
      <c r="E22" s="36"/>
    </row>
    <row r="23" spans="1:23">
      <c r="E23" s="36"/>
    </row>
    <row r="24" spans="1:23">
      <c r="E24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pane ySplit="1" topLeftCell="A2" activePane="bottomLeft" state="frozen"/>
      <selection pane="bottomLeft" activeCell="A16" sqref="A16"/>
    </sheetView>
  </sheetViews>
  <sheetFormatPr defaultColWidth="8.88671875" defaultRowHeight="14.4"/>
  <cols>
    <col min="1" max="1" width="21.88671875" customWidth="1"/>
    <col min="2" max="2" width="19.6640625" customWidth="1"/>
    <col min="3" max="3" width="21.109375" customWidth="1"/>
    <col min="4" max="4" width="21.88671875" customWidth="1"/>
    <col min="5" max="5" width="20.33203125" customWidth="1"/>
    <col min="6" max="6" width="22.33203125" customWidth="1"/>
    <col min="7" max="7" width="21.6640625" customWidth="1"/>
    <col min="8" max="8" width="22.109375" customWidth="1"/>
    <col min="9" max="9" width="22.44140625" customWidth="1"/>
    <col min="10" max="10" width="21.5546875" customWidth="1"/>
    <col min="11" max="11" width="21.6640625" customWidth="1"/>
  </cols>
  <sheetData>
    <row r="1" spans="1:11" ht="34.200000000000003" thickBot="1">
      <c r="A1" s="55"/>
      <c r="B1" s="55"/>
      <c r="C1" s="55"/>
      <c r="D1" s="55"/>
      <c r="E1" s="55"/>
      <c r="F1" s="55"/>
    </row>
    <row r="3" spans="1:11" s="18" customFormat="1" ht="24.9" customHeight="1">
      <c r="A3" s="12" t="s">
        <v>35</v>
      </c>
      <c r="B3" s="12" t="s">
        <v>34</v>
      </c>
      <c r="C3" s="12" t="s">
        <v>49</v>
      </c>
      <c r="D3" s="12" t="s">
        <v>36</v>
      </c>
      <c r="E3" s="12" t="s">
        <v>48</v>
      </c>
      <c r="F3" s="41">
        <v>43831</v>
      </c>
      <c r="G3" s="41">
        <v>43862</v>
      </c>
      <c r="H3" s="41">
        <v>43891</v>
      </c>
      <c r="I3" s="41">
        <v>43922</v>
      </c>
      <c r="J3" s="41">
        <v>43952</v>
      </c>
      <c r="K3" s="41">
        <v>43983</v>
      </c>
    </row>
    <row r="4" spans="1:11" s="18" customFormat="1" ht="24.9" customHeight="1">
      <c r="A4" s="22">
        <f>'JUNE 2020'!D5</f>
        <v>408497883.42000002</v>
      </c>
      <c r="B4" s="22">
        <f>'JUNE 2020'!E5</f>
        <v>17056153.969999999</v>
      </c>
      <c r="C4" s="22">
        <v>0</v>
      </c>
      <c r="D4" s="22">
        <f>'JUNE 2020'!H5</f>
        <v>15789413.789999999</v>
      </c>
      <c r="E4" s="22">
        <v>0</v>
      </c>
      <c r="F4" s="40">
        <v>478327837.30000001</v>
      </c>
      <c r="G4" s="40">
        <v>433347833.76000005</v>
      </c>
      <c r="H4" s="40">
        <v>339853926.64999998</v>
      </c>
      <c r="I4" s="40">
        <v>373844764.72000003</v>
      </c>
      <c r="J4" s="40">
        <v>429073724.44</v>
      </c>
      <c r="K4" s="40">
        <v>440140277.2100001</v>
      </c>
    </row>
    <row r="5" spans="1:11" s="18" customFormat="1" ht="24.9" customHeight="1">
      <c r="A5" s="22">
        <f>'JUNE 2020'!D6</f>
        <v>604932536.53999996</v>
      </c>
      <c r="B5" s="22">
        <f>'JUNE 2020'!E6</f>
        <v>0</v>
      </c>
      <c r="C5" s="22">
        <v>0</v>
      </c>
      <c r="D5" s="22">
        <f>'JUNE 2020'!H6</f>
        <v>32943653.289999999</v>
      </c>
      <c r="E5" s="22">
        <v>0</v>
      </c>
      <c r="F5" s="40">
        <v>732652006.31999993</v>
      </c>
      <c r="G5" s="40">
        <v>658894459.64999998</v>
      </c>
      <c r="H5" s="40">
        <v>542727620.45000005</v>
      </c>
      <c r="I5" s="40">
        <v>591118846.8499999</v>
      </c>
      <c r="J5" s="40">
        <v>681770452.48000002</v>
      </c>
      <c r="K5" s="40">
        <v>630493771.14999998</v>
      </c>
    </row>
    <row r="6" spans="1:11" s="18" customFormat="1" ht="24.9" customHeight="1">
      <c r="A6" s="22">
        <f>'JUNE 2020'!D7</f>
        <v>365375669.69999999</v>
      </c>
      <c r="B6" s="22">
        <f>'JUNE 2020'!E7</f>
        <v>0</v>
      </c>
      <c r="C6" s="22">
        <v>0</v>
      </c>
      <c r="D6" s="22">
        <f>'JUNE 2020'!H7</f>
        <v>23766800.52</v>
      </c>
      <c r="E6" s="22">
        <v>0</v>
      </c>
      <c r="F6" s="40">
        <v>444326309.81</v>
      </c>
      <c r="G6" s="40">
        <v>397180468.62</v>
      </c>
      <c r="H6" s="40">
        <v>312715269.06000006</v>
      </c>
      <c r="I6" s="40">
        <v>353290627.05000001</v>
      </c>
      <c r="J6" s="40">
        <v>397484120.60999995</v>
      </c>
      <c r="K6" s="40">
        <v>380182944.80999994</v>
      </c>
    </row>
    <row r="7" spans="1:11" s="18" customFormat="1" ht="24.9" customHeight="1">
      <c r="A7" s="22">
        <f>'JUNE 2020'!D8</f>
        <v>218709038.03999999</v>
      </c>
      <c r="B7" s="22">
        <f>'JUNE 2020'!E8</f>
        <v>61707309.099999994</v>
      </c>
      <c r="C7" s="22">
        <v>0</v>
      </c>
      <c r="D7" s="22">
        <f>'JUNE 2020'!H8</f>
        <v>31707.42</v>
      </c>
      <c r="E7" s="22">
        <v>0</v>
      </c>
      <c r="F7" s="40">
        <v>327594215.71999997</v>
      </c>
      <c r="G7" s="40">
        <v>281360326.74000001</v>
      </c>
      <c r="H7" s="40">
        <v>234192772.38</v>
      </c>
      <c r="I7" s="40">
        <v>266155070.18999997</v>
      </c>
      <c r="J7" s="40">
        <v>291748581.43000001</v>
      </c>
      <c r="K7" s="40">
        <v>273540655.10000002</v>
      </c>
    </row>
    <row r="8" spans="1:11" s="18" customFormat="1" ht="24.9" customHeight="1">
      <c r="A8" s="22">
        <f>'JUNE 2020'!D9</f>
        <v>103648508.28</v>
      </c>
      <c r="B8" s="22">
        <f>'JUNE 2020'!E9</f>
        <v>2155338.59</v>
      </c>
      <c r="C8" s="22">
        <v>0</v>
      </c>
      <c r="D8" s="22">
        <f>'JUNE 2020'!H9</f>
        <v>615114.43999999994</v>
      </c>
      <c r="E8" s="22">
        <v>0</v>
      </c>
      <c r="F8" s="40">
        <v>119181204.28999999</v>
      </c>
      <c r="G8" s="40">
        <v>96153756.769999996</v>
      </c>
      <c r="H8" s="40">
        <v>65590745.729999997</v>
      </c>
      <c r="I8" s="40">
        <v>75035038.219999984</v>
      </c>
      <c r="J8" s="40">
        <v>89068491.099999994</v>
      </c>
      <c r="K8" s="40">
        <v>93607000.209999993</v>
      </c>
    </row>
    <row r="9" spans="1:11" s="18" customFormat="1" ht="24.9" customHeight="1">
      <c r="A9" s="22">
        <f>'JUNE 2020'!D10</f>
        <v>1524623427.49</v>
      </c>
      <c r="B9" s="22">
        <f>'JUNE 2020'!E10</f>
        <v>247212301.06</v>
      </c>
      <c r="C9" s="22">
        <v>0</v>
      </c>
      <c r="D9" s="22">
        <f>'JUNE 2020'!H10</f>
        <v>556879.96</v>
      </c>
      <c r="E9" s="22">
        <v>0</v>
      </c>
      <c r="F9" s="40">
        <v>1976684978.25</v>
      </c>
      <c r="G9" s="40">
        <v>1796050418.1300001</v>
      </c>
      <c r="H9" s="40">
        <v>1462098823.0800002</v>
      </c>
      <c r="I9" s="40">
        <v>1593085968.0699999</v>
      </c>
      <c r="J9" s="40">
        <v>1754108614.3299999</v>
      </c>
      <c r="K9" s="40">
        <v>1734660743.9300001</v>
      </c>
    </row>
    <row r="10" spans="1:11" s="18" customFormat="1" ht="24.9" customHeight="1">
      <c r="A10" s="22">
        <f>'JUNE 2020'!D11</f>
        <v>111054041.56999999</v>
      </c>
      <c r="B10" s="22">
        <f>'JUNE 2020'!E11</f>
        <v>7236219.8399999999</v>
      </c>
      <c r="C10" s="22">
        <v>0</v>
      </c>
      <c r="D10" s="22">
        <f>'JUNE 2020'!H11</f>
        <v>645002.35</v>
      </c>
      <c r="E10" s="22">
        <v>0</v>
      </c>
      <c r="F10" s="40">
        <v>128553190.70999999</v>
      </c>
      <c r="G10" s="40">
        <v>125809803.33000001</v>
      </c>
      <c r="H10" s="40">
        <v>102187894.21000001</v>
      </c>
      <c r="I10" s="40">
        <v>102223537.75</v>
      </c>
      <c r="J10" s="40">
        <v>115310446.10000001</v>
      </c>
      <c r="K10" s="40">
        <v>111058822.06999999</v>
      </c>
    </row>
    <row r="11" spans="1:11" s="18" customFormat="1" ht="24.9" customHeight="1">
      <c r="A11" s="22">
        <f>'JUNE 2020'!D12</f>
        <v>0</v>
      </c>
      <c r="B11" s="22">
        <f>'JUNE 2020'!E12</f>
        <v>101395688.73999999</v>
      </c>
      <c r="C11" s="22">
        <f>'JUNE 2020'!F12</f>
        <v>591048061.02999997</v>
      </c>
      <c r="D11" s="22">
        <f>'JUNE 2020'!H12</f>
        <v>690901.78</v>
      </c>
      <c r="E11" s="22">
        <v>0</v>
      </c>
      <c r="F11" s="40">
        <v>622825373.79000008</v>
      </c>
      <c r="G11" s="40">
        <v>650505864.3599999</v>
      </c>
      <c r="H11" s="40">
        <v>584387352.73000002</v>
      </c>
      <c r="I11" s="40">
        <v>633842480.13</v>
      </c>
      <c r="J11" s="40">
        <v>637022105.79999995</v>
      </c>
      <c r="K11" s="40">
        <v>688535851.26999998</v>
      </c>
    </row>
    <row r="12" spans="1:11" s="18" customFormat="1" ht="24.9" customHeight="1">
      <c r="A12" s="22">
        <f>'JUNE 2020'!D13</f>
        <v>527746174.18000001</v>
      </c>
      <c r="B12" s="22">
        <f>'JUNE 2020'!E13</f>
        <v>0</v>
      </c>
      <c r="C12" s="22">
        <f>'JUNE 2020'!F13</f>
        <v>0</v>
      </c>
      <c r="D12" s="22">
        <f>'JUNE 2020'!H13</f>
        <v>18488896.780000001</v>
      </c>
      <c r="E12" s="22">
        <v>0</v>
      </c>
      <c r="F12" s="40">
        <v>633918746.83000004</v>
      </c>
      <c r="G12" s="40">
        <v>591002698.34000003</v>
      </c>
      <c r="H12" s="40">
        <v>442044930.44999999</v>
      </c>
      <c r="I12" s="40">
        <v>505429300.25</v>
      </c>
      <c r="J12" s="40">
        <v>556825306.41999996</v>
      </c>
      <c r="K12" s="40">
        <v>543151716.30000007</v>
      </c>
    </row>
    <row r="13" spans="1:11" s="18" customFormat="1" ht="24.9" customHeight="1">
      <c r="A13" s="22">
        <f>'JUNE 2020'!D14</f>
        <v>0</v>
      </c>
      <c r="B13" s="22">
        <f>'JUNE 2020'!E14</f>
        <v>15729396.83</v>
      </c>
      <c r="C13" s="22">
        <v>0</v>
      </c>
      <c r="D13" s="22">
        <f>'JUNE 2020'!H14</f>
        <v>93722.07</v>
      </c>
      <c r="E13" s="22">
        <f>'JUNE 2020'!F14</f>
        <v>7051738147.2399998</v>
      </c>
      <c r="F13" s="40"/>
      <c r="G13" s="40"/>
      <c r="H13" s="40"/>
      <c r="I13" s="40"/>
      <c r="J13" s="40"/>
      <c r="K13" s="40">
        <v>7049563994.1699991</v>
      </c>
    </row>
    <row r="14" spans="1:11" s="18" customFormat="1" ht="24.9" customHeight="1" thickBot="1">
      <c r="A14" s="28">
        <f>SUM(A4:A13)</f>
        <v>3864587279.2200003</v>
      </c>
      <c r="B14" s="28">
        <f>SUM(B4:B13)</f>
        <v>452492408.13</v>
      </c>
      <c r="C14" s="28">
        <f>SUM(C4:C13)</f>
        <v>591048061.02999997</v>
      </c>
      <c r="D14" s="28">
        <f>SUM(D4:D13)</f>
        <v>93622092.399999976</v>
      </c>
      <c r="E14" s="28">
        <f>SUM(E4:E13)</f>
        <v>7051738147.2399998</v>
      </c>
      <c r="F14" s="39">
        <f t="shared" ref="F14:K14" si="0">SUM(F4:F13)</f>
        <v>5464063863.0199995</v>
      </c>
      <c r="G14" s="39">
        <f t="shared" si="0"/>
        <v>5030305629.6999998</v>
      </c>
      <c r="H14" s="39">
        <f t="shared" si="0"/>
        <v>4085799334.7400002</v>
      </c>
      <c r="I14" s="39">
        <f t="shared" si="0"/>
        <v>4494025633.2299995</v>
      </c>
      <c r="J14" s="39">
        <f t="shared" si="0"/>
        <v>4952411842.71</v>
      </c>
      <c r="K14" s="39">
        <f t="shared" si="0"/>
        <v>11944935776.219999</v>
      </c>
    </row>
    <row r="15" spans="1:11">
      <c r="E15" s="38"/>
    </row>
    <row r="16" spans="1:11">
      <c r="B16" s="37">
        <v>43831</v>
      </c>
      <c r="C16" s="37">
        <v>43862</v>
      </c>
      <c r="D16" s="37">
        <v>43891</v>
      </c>
      <c r="E16" s="37">
        <v>43922</v>
      </c>
      <c r="F16" s="37">
        <v>43952</v>
      </c>
      <c r="G16" s="37">
        <v>43983</v>
      </c>
      <c r="J16" s="44"/>
    </row>
    <row r="17" spans="1:7">
      <c r="A17" s="37" t="s">
        <v>35</v>
      </c>
      <c r="B17" s="36">
        <v>4620730446.1899996</v>
      </c>
      <c r="C17" s="36">
        <v>4193271504.52</v>
      </c>
      <c r="D17" s="36">
        <v>3274342665.3200002</v>
      </c>
      <c r="E17" s="36">
        <v>3614392230.1399999</v>
      </c>
      <c r="F17" s="36">
        <v>4032265012.1199999</v>
      </c>
      <c r="G17" s="36">
        <v>3864587279.2199998</v>
      </c>
    </row>
    <row r="18" spans="1:7">
      <c r="A18" s="37" t="s">
        <v>34</v>
      </c>
      <c r="B18" s="36">
        <v>152280847.13999999</v>
      </c>
      <c r="C18" s="36">
        <v>252081379.78999999</v>
      </c>
      <c r="D18" s="36">
        <v>259460908.27000001</v>
      </c>
      <c r="E18" s="36">
        <v>175752553.41</v>
      </c>
      <c r="F18" s="36">
        <v>177070409.49000001</v>
      </c>
      <c r="G18" s="36">
        <v>452492408.13</v>
      </c>
    </row>
    <row r="19" spans="1:7">
      <c r="A19" s="37" t="s">
        <v>33</v>
      </c>
      <c r="B19" s="36">
        <v>544105837.98000002</v>
      </c>
      <c r="C19" s="36">
        <v>568973079.14999998</v>
      </c>
      <c r="D19" s="36">
        <v>495910824.64999998</v>
      </c>
      <c r="E19" s="36">
        <v>535087967.51999998</v>
      </c>
      <c r="F19" s="36">
        <v>538903891.86000001</v>
      </c>
      <c r="G19" s="36">
        <v>591048061.02999997</v>
      </c>
    </row>
    <row r="20" spans="1:7">
      <c r="A20" s="37" t="s">
        <v>48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7051738147.2399998</v>
      </c>
    </row>
    <row r="21" spans="1:7">
      <c r="A21" s="37" t="s">
        <v>32</v>
      </c>
      <c r="B21" s="36">
        <v>221324761.75999999</v>
      </c>
      <c r="C21" s="36">
        <v>116675921.8</v>
      </c>
      <c r="D21" s="36">
        <v>150095912.88999999</v>
      </c>
      <c r="E21" s="36">
        <v>260113227.03</v>
      </c>
      <c r="F21" s="36">
        <v>278503239.37</v>
      </c>
      <c r="G21" s="36">
        <v>93622092.400000006</v>
      </c>
    </row>
    <row r="22" spans="1:7">
      <c r="B22" s="35">
        <f t="shared" ref="B22:G22" si="1">SUM(B17:B21)</f>
        <v>5538441893.0699997</v>
      </c>
      <c r="C22" s="35">
        <f t="shared" si="1"/>
        <v>5131001885.2600002</v>
      </c>
      <c r="D22" s="35">
        <f t="shared" si="1"/>
        <v>4179810311.1300001</v>
      </c>
      <c r="E22" s="35">
        <f t="shared" si="1"/>
        <v>4585345978.0999994</v>
      </c>
      <c r="F22" s="35">
        <f t="shared" si="1"/>
        <v>5026742552.8399992</v>
      </c>
      <c r="G22" s="35">
        <f t="shared" si="1"/>
        <v>12053487988.019999</v>
      </c>
    </row>
    <row r="23" spans="1:7">
      <c r="D23" s="35"/>
    </row>
    <row r="24" spans="1:7">
      <c r="G24" s="44"/>
    </row>
    <row r="25" spans="1:7">
      <c r="A25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JUNE 2020</vt:lpstr>
      <vt:lpstr>Trend </vt:lpstr>
      <vt:lpstr>JuneCharts </vt:lpstr>
      <vt:lpstr>'JUNE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2017-06-29T16:01:28Z</cp:lastPrinted>
  <dcterms:created xsi:type="dcterms:W3CDTF">2016-02-10T12:36:33Z</dcterms:created>
  <dcterms:modified xsi:type="dcterms:W3CDTF">2020-07-15T12:52:30Z</dcterms:modified>
</cp:coreProperties>
</file>