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ecnwankpa\Documents\PE&amp;VC\Monthly NAV\ETFs\2019\"/>
    </mc:Choice>
  </mc:AlternateContent>
  <bookViews>
    <workbookView xWindow="0" yWindow="0" windowWidth="16815" windowHeight="7755"/>
  </bookViews>
  <sheets>
    <sheet name="OCT 2019" sheetId="9" r:id="rId1"/>
    <sheet name="Trend " sheetId="11" state="hidden" r:id="rId2"/>
    <sheet name="OctCharts " sheetId="10" r:id="rId3"/>
  </sheets>
  <definedNames>
    <definedName name="_xlnm.Print_Area" localSheetId="0">'OCT 2019'!$A$1:$U$2</definedName>
    <definedName name="_xlnm.Print_Area" localSheetId="1">'Trend '!$A$1:$F$2</definedName>
  </definedNames>
  <calcPr calcId="162913"/>
</workbook>
</file>

<file path=xl/calcChain.xml><?xml version="1.0" encoding="utf-8"?>
<calcChain xmlns="http://schemas.openxmlformats.org/spreadsheetml/2006/main">
  <c r="D11" i="11" l="1"/>
  <c r="C11" i="11"/>
  <c r="B11" i="11"/>
  <c r="A11" i="11"/>
  <c r="Y12" i="9"/>
  <c r="V12" i="9"/>
  <c r="I12" i="9"/>
  <c r="L12" i="9" s="1"/>
  <c r="I8" i="9"/>
  <c r="Q12" i="9" l="1"/>
  <c r="P12" i="9"/>
  <c r="B6" i="11"/>
  <c r="B5" i="11"/>
  <c r="N14" i="9" l="1"/>
  <c r="O12" i="9" s="1"/>
  <c r="B8" i="11" l="1"/>
  <c r="B4" i="11"/>
  <c r="A12" i="11" l="1"/>
  <c r="K13" i="11" l="1"/>
  <c r="I9" i="9"/>
  <c r="F13" i="11" l="1"/>
  <c r="G20" i="11"/>
  <c r="J13" i="11" l="1"/>
  <c r="F20" i="11"/>
  <c r="D12" i="11"/>
  <c r="D10" i="11"/>
  <c r="D9" i="11"/>
  <c r="D8" i="11"/>
  <c r="D7" i="11"/>
  <c r="D6" i="11"/>
  <c r="D5" i="11"/>
  <c r="D4" i="11"/>
  <c r="C12" i="11"/>
  <c r="B12" i="11"/>
  <c r="B10" i="11"/>
  <c r="B9" i="11"/>
  <c r="B7" i="11"/>
  <c r="A10" i="11"/>
  <c r="A9" i="11"/>
  <c r="A8" i="11"/>
  <c r="A7" i="11"/>
  <c r="A6" i="11"/>
  <c r="A5" i="11"/>
  <c r="A4" i="11"/>
  <c r="W14" i="9" l="1"/>
  <c r="T14" i="9"/>
  <c r="S14" i="9"/>
  <c r="R14" i="9"/>
  <c r="X14" i="9"/>
  <c r="U14" i="9"/>
  <c r="K14" i="9"/>
  <c r="J14" i="9"/>
  <c r="H14" i="9"/>
  <c r="G14" i="9"/>
  <c r="F14" i="9"/>
  <c r="E14" i="9"/>
  <c r="D14" i="9"/>
  <c r="E20" i="11" l="1"/>
  <c r="I13" i="11"/>
  <c r="G13" i="11" l="1"/>
  <c r="H13" i="11"/>
  <c r="C20" i="11"/>
  <c r="B20" i="11"/>
  <c r="A13" i="11" l="1"/>
  <c r="B13" i="11"/>
  <c r="C13" i="11"/>
  <c r="D13" i="11"/>
  <c r="D20" i="11" l="1"/>
  <c r="O6" i="9"/>
  <c r="O7" i="9"/>
  <c r="O8" i="9"/>
  <c r="O9" i="9"/>
  <c r="O10" i="9"/>
  <c r="O11" i="9"/>
  <c r="O13" i="9"/>
  <c r="O14" i="9"/>
  <c r="O5" i="9"/>
  <c r="L8" i="9" l="1"/>
  <c r="I7" i="9"/>
  <c r="L7" i="9" s="1"/>
  <c r="Q7" i="9" s="1"/>
  <c r="I6" i="9"/>
  <c r="L6" i="9" s="1"/>
  <c r="I5" i="9"/>
  <c r="I10" i="9"/>
  <c r="L10" i="9" s="1"/>
  <c r="L9" i="9"/>
  <c r="L5" i="9" l="1"/>
  <c r="I11" i="9"/>
  <c r="L11" i="9" s="1"/>
  <c r="I13" i="9"/>
  <c r="L13" i="9" s="1"/>
  <c r="I14" i="9" l="1"/>
  <c r="L14" i="9"/>
  <c r="M12" i="9" s="1"/>
  <c r="Y13" i="9"/>
  <c r="V13" i="9"/>
  <c r="Q13" i="9"/>
  <c r="P13" i="9"/>
  <c r="Y11" i="9"/>
  <c r="V11" i="9"/>
  <c r="Q11" i="9"/>
  <c r="P11" i="9"/>
  <c r="Y10" i="9"/>
  <c r="V10" i="9"/>
  <c r="Q10" i="9"/>
  <c r="P10" i="9"/>
  <c r="Y9" i="9"/>
  <c r="V9" i="9"/>
  <c r="Q9" i="9"/>
  <c r="P9" i="9"/>
  <c r="Y8" i="9"/>
  <c r="V8" i="9"/>
  <c r="Q8" i="9"/>
  <c r="P8" i="9"/>
  <c r="Y7" i="9"/>
  <c r="V7" i="9"/>
  <c r="P7" i="9"/>
  <c r="Y6" i="9"/>
  <c r="V6" i="9"/>
  <c r="Q6" i="9"/>
  <c r="P6" i="9"/>
  <c r="Y5" i="9"/>
  <c r="V5" i="9"/>
  <c r="Q5" i="9"/>
  <c r="P5" i="9"/>
  <c r="M13" i="9" l="1"/>
  <c r="M5" i="9"/>
  <c r="M8" i="9"/>
  <c r="M14" i="9"/>
  <c r="M10" i="9"/>
  <c r="M11" i="9"/>
  <c r="M6" i="9"/>
  <c r="M9" i="9"/>
  <c r="M7" i="9"/>
  <c r="V14" i="9"/>
  <c r="Y14" i="9"/>
  <c r="P14" i="9" l="1"/>
  <c r="Q14" i="9"/>
  <c r="N2" i="9"/>
</calcChain>
</file>

<file path=xl/sharedStrings.xml><?xml version="1.0" encoding="utf-8"?>
<sst xmlns="http://schemas.openxmlformats.org/spreadsheetml/2006/main" count="56" uniqueCount="47">
  <si>
    <t>NAME OF THE FUND MANAGER</t>
  </si>
  <si>
    <t>Stanbic IBTC Asset Mgt. Limited</t>
  </si>
  <si>
    <t>Lotus Capital Limited</t>
  </si>
  <si>
    <t>S/NO</t>
  </si>
  <si>
    <t>NAME OF THE FUND</t>
  </si>
  <si>
    <t>LATEST OFFER PRICE (N)</t>
  </si>
  <si>
    <t>LATEST BID PRICE (N)</t>
  </si>
  <si>
    <t>TOTAL LIABILITIES (N)</t>
  </si>
  <si>
    <t xml:space="preserve">TOTAL VALUE OF INVESTMENT (N)               </t>
  </si>
  <si>
    <t>EQUITIES</t>
  </si>
  <si>
    <t>BONDS</t>
  </si>
  <si>
    <t>MONEY MARKET</t>
  </si>
  <si>
    <t>Grand Total</t>
  </si>
  <si>
    <t>NET ASSET VALUE  (N) CURRENT</t>
  </si>
  <si>
    <t>TOTAL EXPENSES (N)</t>
  </si>
  <si>
    <t>EXPENSE RATIO (%)</t>
  </si>
  <si>
    <t>% CHANGE IN NAV</t>
  </si>
  <si>
    <t>% ON TOTAL</t>
  </si>
  <si>
    <t>TOTAL ASSET/ GROSS VALUE OF FUND (N)</t>
  </si>
  <si>
    <t>TOTAL NUMBER OF UNIT HOLDERS</t>
  </si>
  <si>
    <t>TOTAL NUMBER OF UNITS</t>
  </si>
  <si>
    <t>EXCHANGE TRADED FUNDS</t>
  </si>
  <si>
    <t>SIAML ETF 40</t>
  </si>
  <si>
    <t>Stanbic ETF 30</t>
  </si>
  <si>
    <t>Vetiva Fund Managers Limited</t>
  </si>
  <si>
    <t>Vetiva Banking ETF</t>
  </si>
  <si>
    <t>Vetiva Consumer Goods ETF</t>
  </si>
  <si>
    <t>Vetiva Griffin 30 ETF</t>
  </si>
  <si>
    <t>Vetiva Industrial ETF</t>
  </si>
  <si>
    <t>Vetiva S &amp; P Nigeria Sovereign Bond ETF</t>
  </si>
  <si>
    <t>CASH AND BANK BALANCES (N)</t>
  </si>
  <si>
    <t>%CHG</t>
  </si>
  <si>
    <t>Lotus Halal 15 ETF</t>
  </si>
  <si>
    <t>Cash</t>
  </si>
  <si>
    <t>Bond</t>
  </si>
  <si>
    <t>Money Mkt</t>
  </si>
  <si>
    <t>Equities</t>
  </si>
  <si>
    <t>Uninvested(Cash)</t>
  </si>
  <si>
    <t>Bonds</t>
  </si>
  <si>
    <t>Greenwich Asset Mgt Limited</t>
  </si>
  <si>
    <t>Greenwich Alpha ETF</t>
  </si>
  <si>
    <t>SEP</t>
  </si>
  <si>
    <t>SCHEDULE OF REGISTERED EXCHANGE TRADED FUNDS(ETFs) AS AT 31ST OCTOBER, 2019</t>
  </si>
  <si>
    <t>NET ASSET VALUE  (N) PREVIOUS (SEP'19)</t>
  </si>
  <si>
    <t>OCT</t>
  </si>
  <si>
    <t>PREVIOUS(SEP)</t>
  </si>
  <si>
    <t>CURRENT(OCT)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</si>
</sst>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-* #,##0.00_-;\-* #,##0.00_-;_-* &quot;-&quot;??_-;_-@_-"/>
    <numFmt numFmtId="165" formatCode="_-* #,##0_-;\-* #,##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6"/>
      <color rgb="FFFF0000"/>
      <name val="Trebuchet MS"/>
      <family val="2"/>
    </font>
    <font>
      <i/>
      <sz val="8"/>
      <color theme="1"/>
      <name val="Californian FB"/>
      <family val="1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2"/>
      <name val="Trebuchet MS"/>
      <family val="2"/>
    </font>
    <font>
      <b/>
      <sz val="11"/>
      <color theme="1"/>
      <name val="Trebuchet MS"/>
      <family val="2"/>
    </font>
    <font>
      <b/>
      <sz val="11"/>
      <color theme="3"/>
      <name val="Trebuchet MS"/>
      <family val="2"/>
    </font>
    <font>
      <sz val="11"/>
      <color theme="1"/>
      <name val="Trebuchet MS"/>
      <family val="2"/>
    </font>
    <font>
      <b/>
      <sz val="10"/>
      <color theme="1"/>
      <name val="Trebuchet MS"/>
      <family val="2"/>
    </font>
    <font>
      <b/>
      <sz val="14"/>
      <color theme="1"/>
      <name val="Arial Narrow"/>
      <family val="2"/>
    </font>
    <font>
      <i/>
      <sz val="14"/>
      <color theme="1"/>
      <name val="Californian FB"/>
      <family val="1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171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59">
    <xf numFmtId="0" fontId="0" fillId="0" borderId="0" xfId="0"/>
    <xf numFmtId="0" fontId="4" fillId="0" borderId="0" xfId="0" applyFont="1"/>
    <xf numFmtId="0" fontId="7" fillId="3" borderId="5" xfId="0" applyFont="1" applyFill="1" applyBorder="1" applyAlignment="1">
      <alignment horizontal="center" vertical="top" wrapText="1"/>
    </xf>
    <xf numFmtId="0" fontId="0" fillId="0" borderId="10" xfId="0" applyBorder="1"/>
    <xf numFmtId="0" fontId="0" fillId="0" borderId="11" xfId="0" applyBorder="1"/>
    <xf numFmtId="0" fontId="7" fillId="3" borderId="6" xfId="0" applyFont="1" applyFill="1" applyBorder="1" applyAlignment="1">
      <alignment horizontal="center" vertical="top" wrapText="1"/>
    </xf>
    <xf numFmtId="0" fontId="0" fillId="0" borderId="14" xfId="0" applyBorder="1"/>
    <xf numFmtId="0" fontId="0" fillId="0" borderId="16" xfId="0" applyBorder="1"/>
    <xf numFmtId="0" fontId="7" fillId="3" borderId="6" xfId="0" applyFont="1" applyFill="1" applyBorder="1" applyAlignment="1">
      <alignment horizontal="center" vertical="top" wrapText="1"/>
    </xf>
    <xf numFmtId="165" fontId="8" fillId="2" borderId="2" xfId="1" applyNumberFormat="1" applyFont="1" applyFill="1" applyBorder="1"/>
    <xf numFmtId="164" fontId="8" fillId="2" borderId="1" xfId="1" applyFont="1" applyFill="1" applyBorder="1"/>
    <xf numFmtId="164" fontId="9" fillId="2" borderId="1" xfId="1" applyFont="1" applyFill="1" applyBorder="1" applyAlignment="1">
      <alignment wrapText="1"/>
    </xf>
    <xf numFmtId="164" fontId="10" fillId="2" borderId="1" xfId="1" applyFont="1" applyFill="1" applyBorder="1"/>
    <xf numFmtId="164" fontId="10" fillId="4" borderId="1" xfId="1" applyFont="1" applyFill="1" applyBorder="1"/>
    <xf numFmtId="10" fontId="8" fillId="7" borderId="1" xfId="2" applyNumberFormat="1" applyFont="1" applyFill="1" applyBorder="1"/>
    <xf numFmtId="10" fontId="10" fillId="6" borderId="1" xfId="1" applyNumberFormat="1" applyFont="1" applyFill="1" applyBorder="1" applyAlignment="1">
      <alignment horizontal="right" vertical="center"/>
    </xf>
    <xf numFmtId="10" fontId="10" fillId="3" borderId="1" xfId="2" applyNumberFormat="1" applyFont="1" applyFill="1" applyBorder="1" applyAlignment="1">
      <alignment horizontal="right" vertical="center"/>
    </xf>
    <xf numFmtId="164" fontId="10" fillId="2" borderId="17" xfId="1" applyFont="1" applyFill="1" applyBorder="1"/>
    <xf numFmtId="0" fontId="1" fillId="0" borderId="0" xfId="0" applyFont="1"/>
    <xf numFmtId="165" fontId="8" fillId="0" borderId="12" xfId="1" applyNumberFormat="1" applyFont="1" applyBorder="1" applyAlignment="1">
      <alignment horizontal="center"/>
    </xf>
    <xf numFmtId="164" fontId="8" fillId="0" borderId="13" xfId="1" applyFont="1" applyBorder="1"/>
    <xf numFmtId="164" fontId="9" fillId="0" borderId="13" xfId="1" applyFont="1" applyBorder="1" applyAlignment="1">
      <alignment horizontal="left"/>
    </xf>
    <xf numFmtId="164" fontId="10" fillId="0" borderId="13" xfId="1" applyFont="1" applyBorder="1"/>
    <xf numFmtId="164" fontId="10" fillId="4" borderId="13" xfId="1" applyFont="1" applyFill="1" applyBorder="1"/>
    <xf numFmtId="0" fontId="1" fillId="0" borderId="14" xfId="0" applyFont="1" applyBorder="1"/>
    <xf numFmtId="165" fontId="8" fillId="5" borderId="8" xfId="1" applyNumberFormat="1" applyFont="1" applyFill="1" applyBorder="1" applyAlignment="1">
      <alignment horizontal="center" wrapText="1"/>
    </xf>
    <xf numFmtId="164" fontId="8" fillId="5" borderId="4" xfId="1" applyFont="1" applyFill="1" applyBorder="1" applyAlignment="1">
      <alignment wrapText="1"/>
    </xf>
    <xf numFmtId="164" fontId="9" fillId="5" borderId="4" xfId="1" applyFont="1" applyFill="1" applyBorder="1" applyAlignment="1">
      <alignment horizontal="right"/>
    </xf>
    <xf numFmtId="164" fontId="8" fillId="5" borderId="4" xfId="1" applyFont="1" applyFill="1" applyBorder="1"/>
    <xf numFmtId="164" fontId="8" fillId="4" borderId="4" xfId="1" applyFont="1" applyFill="1" applyBorder="1"/>
    <xf numFmtId="164" fontId="8" fillId="5" borderId="15" xfId="1" applyFont="1" applyFill="1" applyBorder="1"/>
    <xf numFmtId="43" fontId="1" fillId="0" borderId="14" xfId="0" applyNumberFormat="1" applyFont="1" applyBorder="1"/>
    <xf numFmtId="10" fontId="8" fillId="3" borderId="4" xfId="2" applyNumberFormat="1" applyFont="1" applyFill="1" applyBorder="1" applyAlignment="1">
      <alignment horizontal="right" vertical="center"/>
    </xf>
    <xf numFmtId="10" fontId="8" fillId="6" borderId="13" xfId="1" applyNumberFormat="1" applyFont="1" applyFill="1" applyBorder="1" applyAlignment="1">
      <alignment horizontal="right" vertical="center"/>
    </xf>
    <xf numFmtId="10" fontId="11" fillId="7" borderId="13" xfId="2" applyNumberFormat="1" applyFont="1" applyFill="1" applyBorder="1"/>
    <xf numFmtId="164" fontId="0" fillId="0" borderId="0" xfId="0" applyNumberFormat="1"/>
    <xf numFmtId="164" fontId="0" fillId="0" borderId="0" xfId="1" applyFont="1"/>
    <xf numFmtId="17" fontId="0" fillId="0" borderId="0" xfId="0" applyNumberFormat="1"/>
    <xf numFmtId="164" fontId="10" fillId="0" borderId="18" xfId="1" applyFont="1" applyBorder="1"/>
    <xf numFmtId="164" fontId="8" fillId="4" borderId="19" xfId="1" applyFont="1" applyFill="1" applyBorder="1"/>
    <xf numFmtId="164" fontId="10" fillId="0" borderId="0" xfId="1" applyFont="1" applyBorder="1"/>
    <xf numFmtId="164" fontId="10" fillId="4" borderId="20" xfId="1" applyFont="1" applyFill="1" applyBorder="1"/>
    <xf numFmtId="17" fontId="8" fillId="7" borderId="1" xfId="2" applyNumberFormat="1" applyFont="1" applyFill="1" applyBorder="1"/>
    <xf numFmtId="164" fontId="1" fillId="0" borderId="14" xfId="0" applyNumberFormat="1" applyFont="1" applyBorder="1"/>
    <xf numFmtId="0" fontId="12" fillId="0" borderId="0" xfId="0" applyFont="1" applyBorder="1"/>
    <xf numFmtId="0" fontId="13" fillId="0" borderId="0" xfId="0" applyFont="1" applyBorder="1" applyAlignment="1">
      <alignment horizontal="left"/>
    </xf>
    <xf numFmtId="43" fontId="0" fillId="0" borderId="0" xfId="0" applyNumberFormat="1"/>
    <xf numFmtId="0" fontId="7" fillId="3" borderId="6" xfId="0" applyFont="1" applyFill="1" applyBorder="1" applyAlignment="1">
      <alignment horizontal="center" vertical="top" wrapText="1"/>
    </xf>
    <xf numFmtId="164" fontId="1" fillId="0" borderId="14" xfId="1" applyFont="1" applyBorder="1"/>
    <xf numFmtId="10" fontId="8" fillId="5" borderId="13" xfId="2" applyNumberFormat="1" applyFont="1" applyFill="1" applyBorder="1"/>
    <xf numFmtId="164" fontId="10" fillId="8" borderId="13" xfId="1" applyFont="1" applyFill="1" applyBorder="1"/>
    <xf numFmtId="10" fontId="10" fillId="8" borderId="17" xfId="2" applyNumberFormat="1" applyFont="1" applyFill="1" applyBorder="1"/>
    <xf numFmtId="10" fontId="10" fillId="8" borderId="3" xfId="2" applyNumberFormat="1" applyFont="1" applyFill="1" applyBorder="1"/>
    <xf numFmtId="10" fontId="10" fillId="8" borderId="1" xfId="2" applyNumberFormat="1" applyFont="1" applyFill="1" applyBorder="1"/>
    <xf numFmtId="0" fontId="3" fillId="0" borderId="0" xfId="0" applyFont="1" applyBorder="1" applyAlignment="1">
      <alignment horizontal="left" wrapText="1"/>
    </xf>
    <xf numFmtId="0" fontId="2" fillId="0" borderId="9" xfId="0" applyFont="1" applyBorder="1" applyAlignment="1">
      <alignment horizontal="left"/>
    </xf>
    <xf numFmtId="0" fontId="2" fillId="0" borderId="10" xfId="0" applyFont="1" applyBorder="1" applyAlignment="1">
      <alignment horizontal="left"/>
    </xf>
    <xf numFmtId="0" fontId="7" fillId="3" borderId="6" xfId="0" applyFont="1" applyFill="1" applyBorder="1" applyAlignment="1">
      <alignment horizontal="center" vertical="top" wrapText="1"/>
    </xf>
    <xf numFmtId="0" fontId="7" fillId="3" borderId="7" xfId="0" applyFont="1" applyFill="1" applyBorder="1" applyAlignment="1">
      <alignment horizontal="center" vertical="top" wrapText="1"/>
    </xf>
  </cellXfs>
  <cellStyles count="171">
    <cellStyle name="Comma" xfId="1" builtinId="3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n-US" sz="1600"/>
            </a:pPr>
            <a:r>
              <a:rPr lang="en-US" sz="1600"/>
              <a:t>MOVEMENT IN TOTAL NAV OF ETFs</a:t>
            </a:r>
          </a:p>
          <a:p>
            <a:pPr>
              <a:defRPr lang="en-US" sz="1600"/>
            </a:pPr>
            <a:r>
              <a:rPr lang="en-US" sz="1600"/>
              <a:t>(MAY - OCT </a:t>
            </a:r>
            <a:r>
              <a:rPr lang="en-US" sz="1600" baseline="0"/>
              <a:t>2019</a:t>
            </a:r>
            <a:r>
              <a:rPr lang="en-US" sz="1600"/>
              <a:t>)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2018241622236245"/>
          <c:y val="0.15957126684826076"/>
          <c:w val="0.87803104745715665"/>
          <c:h val="0.76936516711716696"/>
        </c:manualLayout>
      </c:layout>
      <c:lineChart>
        <c:grouping val="standard"/>
        <c:varyColors val="0"/>
        <c:ser>
          <c:idx val="0"/>
          <c:order val="0"/>
          <c:dLbls>
            <c:numFmt formatCode="#0.00,,," sourceLinked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/>
              <a:lstStyle/>
              <a:p>
                <a:pPr>
                  <a:defRPr lang="en-US" sz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'Trend '!$F$3:$K$3</c:f>
              <c:numCache>
                <c:formatCode>mmm\-yy</c:formatCode>
                <c:ptCount val="6"/>
                <c:pt idx="0">
                  <c:v>43586</c:v>
                </c:pt>
                <c:pt idx="1">
                  <c:v>43617</c:v>
                </c:pt>
                <c:pt idx="2">
                  <c:v>43647</c:v>
                </c:pt>
                <c:pt idx="3">
                  <c:v>43678</c:v>
                </c:pt>
                <c:pt idx="4">
                  <c:v>43709</c:v>
                </c:pt>
                <c:pt idx="5">
                  <c:v>43739</c:v>
                </c:pt>
              </c:numCache>
            </c:numRef>
          </c:cat>
          <c:val>
            <c:numRef>
              <c:f>'Trend '!$F$13:$K$13</c:f>
              <c:numCache>
                <c:formatCode>_-* #,##0.00_-;\-* #,##0.00_-;_-* "-"??_-;_-@_-</c:formatCode>
                <c:ptCount val="6"/>
                <c:pt idx="0">
                  <c:v>4806926836.4099998</c:v>
                </c:pt>
                <c:pt idx="1">
                  <c:v>4798796600.7999992</c:v>
                </c:pt>
                <c:pt idx="2">
                  <c:v>4409094037.9099998</c:v>
                </c:pt>
                <c:pt idx="3">
                  <c:v>4217039446.3800001</c:v>
                </c:pt>
                <c:pt idx="4">
                  <c:v>4964397793.0599995</c:v>
                </c:pt>
                <c:pt idx="5">
                  <c:v>4728711300.6800003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B3E-44D9-A83A-68323CA6AC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7255552"/>
        <c:axId val="123803520"/>
      </c:lineChart>
      <c:catAx>
        <c:axId val="16725555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123803520"/>
        <c:crosses val="autoZero"/>
        <c:auto val="0"/>
        <c:lblAlgn val="ctr"/>
        <c:lblOffset val="100"/>
        <c:noMultiLvlLbl val="0"/>
      </c:catAx>
      <c:valAx>
        <c:axId val="123803520"/>
        <c:scaling>
          <c:orientation val="minMax"/>
        </c:scaling>
        <c:delete val="0"/>
        <c:axPos val="l"/>
        <c:numFmt formatCode="&quot;N&quot;\ #0.00,,,\ &quot;bn&quot;" sourceLinked="0"/>
        <c:majorTickMark val="out"/>
        <c:minorTickMark val="none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167255552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Century Gothic" pitchFamily="34" charset="0"/>
        </a:defRPr>
      </a:pPr>
      <a:endParaRPr lang="en-US"/>
    </a:p>
  </c:tx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ETFs Investment Outlets(October 2019)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'Trend '!$A$3:$D$3</c:f>
              <c:strCache>
                <c:ptCount val="4"/>
                <c:pt idx="0">
                  <c:v>Equities</c:v>
                </c:pt>
                <c:pt idx="1">
                  <c:v>Money Mkt</c:v>
                </c:pt>
                <c:pt idx="2">
                  <c:v>Bonds</c:v>
                </c:pt>
                <c:pt idx="3">
                  <c:v>Uninvested(Cash)</c:v>
                </c:pt>
              </c:strCache>
            </c:strRef>
          </c:cat>
          <c:val>
            <c:numRef>
              <c:f>'Trend '!$A$13:$D$13</c:f>
              <c:numCache>
                <c:formatCode>_-* #,##0.00_-;\-* #,##0.00_-;_-* "-"??_-;_-@_-</c:formatCode>
                <c:ptCount val="4"/>
                <c:pt idx="0">
                  <c:v>3998481766.5700002</c:v>
                </c:pt>
                <c:pt idx="1">
                  <c:v>276775288.50999999</c:v>
                </c:pt>
                <c:pt idx="2">
                  <c:v>488154889.64999998</c:v>
                </c:pt>
                <c:pt idx="3">
                  <c:v>50379881.560000002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86-4CD2-AC1E-CB40DA40FDCF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ETFs Investment Outlet(May</a:t>
            </a:r>
            <a:r>
              <a:rPr lang="en-US" baseline="0"/>
              <a:t> </a:t>
            </a:r>
            <a:r>
              <a:rPr lang="en-US"/>
              <a:t>- Oct' 2019)</a:t>
            </a:r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'Trend '!$A$16</c:f>
              <c:strCache>
                <c:ptCount val="1"/>
                <c:pt idx="0">
                  <c:v>Equities</c:v>
                </c:pt>
              </c:strCache>
            </c:strRef>
          </c:tx>
          <c:invertIfNegative val="0"/>
          <c:cat>
            <c:numRef>
              <c:f>'Trend '!$B$15:$G$15</c:f>
              <c:numCache>
                <c:formatCode>mmm\-yy</c:formatCode>
                <c:ptCount val="6"/>
                <c:pt idx="0">
                  <c:v>43586</c:v>
                </c:pt>
                <c:pt idx="1">
                  <c:v>43617</c:v>
                </c:pt>
                <c:pt idx="2">
                  <c:v>43647</c:v>
                </c:pt>
                <c:pt idx="3">
                  <c:v>43678</c:v>
                </c:pt>
                <c:pt idx="4">
                  <c:v>43709</c:v>
                </c:pt>
                <c:pt idx="5">
                  <c:v>43739</c:v>
                </c:pt>
              </c:numCache>
            </c:numRef>
          </c:cat>
          <c:val>
            <c:numRef>
              <c:f>'Trend '!$B$16:$G$16</c:f>
              <c:numCache>
                <c:formatCode>_-* #,##0.00_-;\-* #,##0.00_-;_-* "-"??_-;_-@_-</c:formatCode>
                <c:ptCount val="6"/>
                <c:pt idx="0">
                  <c:v>4099532871.3800001</c:v>
                </c:pt>
                <c:pt idx="1">
                  <c:v>3972247152.8899999</c:v>
                </c:pt>
                <c:pt idx="2">
                  <c:v>3626542879.4199996</c:v>
                </c:pt>
                <c:pt idx="3">
                  <c:v>3470989519.0700002</c:v>
                </c:pt>
                <c:pt idx="4">
                  <c:v>4275169260.79</c:v>
                </c:pt>
                <c:pt idx="5">
                  <c:v>3998481766.5700002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3C-4114-8481-E2B3F5336813}"/>
            </c:ext>
          </c:extLst>
        </c:ser>
        <c:ser>
          <c:idx val="1"/>
          <c:order val="1"/>
          <c:tx>
            <c:strRef>
              <c:f>'Trend '!$A$17</c:f>
              <c:strCache>
                <c:ptCount val="1"/>
                <c:pt idx="0">
                  <c:v>Money Mkt</c:v>
                </c:pt>
              </c:strCache>
            </c:strRef>
          </c:tx>
          <c:invertIfNegative val="0"/>
          <c:cat>
            <c:numRef>
              <c:f>'Trend '!$B$15:$G$15</c:f>
              <c:numCache>
                <c:formatCode>mmm\-yy</c:formatCode>
                <c:ptCount val="6"/>
                <c:pt idx="0">
                  <c:v>43586</c:v>
                </c:pt>
                <c:pt idx="1">
                  <c:v>43617</c:v>
                </c:pt>
                <c:pt idx="2">
                  <c:v>43647</c:v>
                </c:pt>
                <c:pt idx="3">
                  <c:v>43678</c:v>
                </c:pt>
                <c:pt idx="4">
                  <c:v>43709</c:v>
                </c:pt>
                <c:pt idx="5">
                  <c:v>43739</c:v>
                </c:pt>
              </c:numCache>
            </c:numRef>
          </c:cat>
          <c:val>
            <c:numRef>
              <c:f>'Trend '!$B$17:$G$17</c:f>
              <c:numCache>
                <c:formatCode>_-* #,##0.00_-;\-* #,##0.00_-;_-* "-"??_-;_-@_-</c:formatCode>
                <c:ptCount val="6"/>
                <c:pt idx="0">
                  <c:v>172710343.84</c:v>
                </c:pt>
                <c:pt idx="1">
                  <c:v>229299651.50999999</c:v>
                </c:pt>
                <c:pt idx="2">
                  <c:v>289258119.71000004</c:v>
                </c:pt>
                <c:pt idx="3">
                  <c:v>248600081.58000001</c:v>
                </c:pt>
                <c:pt idx="4">
                  <c:v>268651365.85000002</c:v>
                </c:pt>
                <c:pt idx="5">
                  <c:v>276775288.50999999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B3C-4114-8481-E2B3F5336813}"/>
            </c:ext>
          </c:extLst>
        </c:ser>
        <c:ser>
          <c:idx val="2"/>
          <c:order val="2"/>
          <c:tx>
            <c:strRef>
              <c:f>'Trend '!$A$18</c:f>
              <c:strCache>
                <c:ptCount val="1"/>
                <c:pt idx="0">
                  <c:v>Bond</c:v>
                </c:pt>
              </c:strCache>
            </c:strRef>
          </c:tx>
          <c:invertIfNegative val="0"/>
          <c:cat>
            <c:numRef>
              <c:f>'Trend '!$B$15:$G$15</c:f>
              <c:numCache>
                <c:formatCode>mmm\-yy</c:formatCode>
                <c:ptCount val="6"/>
                <c:pt idx="0">
                  <c:v>43586</c:v>
                </c:pt>
                <c:pt idx="1">
                  <c:v>43617</c:v>
                </c:pt>
                <c:pt idx="2">
                  <c:v>43647</c:v>
                </c:pt>
                <c:pt idx="3">
                  <c:v>43678</c:v>
                </c:pt>
                <c:pt idx="4">
                  <c:v>43709</c:v>
                </c:pt>
                <c:pt idx="5">
                  <c:v>43739</c:v>
                </c:pt>
              </c:numCache>
            </c:numRef>
          </c:cat>
          <c:val>
            <c:numRef>
              <c:f>'Trend '!$B$18:$G$18</c:f>
              <c:numCache>
                <c:formatCode>_-* #,##0.00_-;\-* #,##0.00_-;_-* "-"??_-;_-@_-</c:formatCode>
                <c:ptCount val="6"/>
                <c:pt idx="0">
                  <c:v>468805980.48000002</c:v>
                </c:pt>
                <c:pt idx="1">
                  <c:v>475230363.37</c:v>
                </c:pt>
                <c:pt idx="2">
                  <c:v>479657875.88999999</c:v>
                </c:pt>
                <c:pt idx="3">
                  <c:v>468259884.70999998</c:v>
                </c:pt>
                <c:pt idx="4">
                  <c:v>465259955.13999999</c:v>
                </c:pt>
                <c:pt idx="5">
                  <c:v>488154889.64999998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B3C-4114-8481-E2B3F5336813}"/>
            </c:ext>
          </c:extLst>
        </c:ser>
        <c:ser>
          <c:idx val="3"/>
          <c:order val="3"/>
          <c:tx>
            <c:strRef>
              <c:f>'Trend '!$A$19</c:f>
              <c:strCache>
                <c:ptCount val="1"/>
                <c:pt idx="0">
                  <c:v>Cash</c:v>
                </c:pt>
              </c:strCache>
            </c:strRef>
          </c:tx>
          <c:invertIfNegative val="0"/>
          <c:cat>
            <c:numRef>
              <c:f>'Trend '!$B$15:$G$15</c:f>
              <c:numCache>
                <c:formatCode>mmm\-yy</c:formatCode>
                <c:ptCount val="6"/>
                <c:pt idx="0">
                  <c:v>43586</c:v>
                </c:pt>
                <c:pt idx="1">
                  <c:v>43617</c:v>
                </c:pt>
                <c:pt idx="2">
                  <c:v>43647</c:v>
                </c:pt>
                <c:pt idx="3">
                  <c:v>43678</c:v>
                </c:pt>
                <c:pt idx="4">
                  <c:v>43709</c:v>
                </c:pt>
                <c:pt idx="5">
                  <c:v>43739</c:v>
                </c:pt>
              </c:numCache>
            </c:numRef>
          </c:cat>
          <c:val>
            <c:numRef>
              <c:f>'Trend '!$B$19:$G$19</c:f>
              <c:numCache>
                <c:formatCode>_-* #,##0.00_-;\-* #,##0.00_-;_-* "-"??_-;_-@_-</c:formatCode>
                <c:ptCount val="6"/>
                <c:pt idx="0">
                  <c:v>125439511.89</c:v>
                </c:pt>
                <c:pt idx="1">
                  <c:v>192975483.86000001</c:v>
                </c:pt>
                <c:pt idx="2">
                  <c:v>61469802.890000001</c:v>
                </c:pt>
                <c:pt idx="3">
                  <c:v>98425220.25</c:v>
                </c:pt>
                <c:pt idx="4">
                  <c:v>35225532.289999999</c:v>
                </c:pt>
                <c:pt idx="5">
                  <c:v>50379881.560000002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B3C-4114-8481-E2B3F53368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3801952"/>
        <c:axId val="123801168"/>
        <c:axId val="0"/>
      </c:bar3DChart>
      <c:dateAx>
        <c:axId val="12380195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crossAx val="123801168"/>
        <c:crossesAt val="0"/>
        <c:auto val="1"/>
        <c:lblOffset val="100"/>
        <c:baseTimeUnit val="months"/>
      </c:dateAx>
      <c:valAx>
        <c:axId val="123801168"/>
        <c:scaling>
          <c:orientation val="minMax"/>
        </c:scaling>
        <c:delete val="0"/>
        <c:axPos val="l"/>
        <c:majorGridlines/>
        <c:numFmt formatCode="_-* #,##0.00_-;\-* #,##0.00_-;_-* &quot;-&quot;??_-;_-@_-" sourceLinked="1"/>
        <c:majorTickMark val="out"/>
        <c:minorTickMark val="none"/>
        <c:tickLblPos val="nextTo"/>
        <c:crossAx val="123801952"/>
        <c:crosses val="autoZero"/>
        <c:crossBetween val="between"/>
        <c:dispUnits>
          <c:builtInUnit val="billions"/>
          <c:dispUnitsLbl>
            <c:layout/>
          </c:dispUnitsLbl>
        </c:dispUnits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228600" y="161925"/>
    <xdr:ext cx="7515226" cy="3743326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>
    <xdr:from>
      <xdr:col>13</xdr:col>
      <xdr:colOff>200025</xdr:colOff>
      <xdr:row>0</xdr:row>
      <xdr:rowOff>85726</xdr:rowOff>
    </xdr:from>
    <xdr:to>
      <xdr:col>22</xdr:col>
      <xdr:colOff>523875</xdr:colOff>
      <xdr:row>23</xdr:row>
      <xdr:rowOff>104776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542925</xdr:colOff>
      <xdr:row>21</xdr:row>
      <xdr:rowOff>133350</xdr:rowOff>
    </xdr:from>
    <xdr:to>
      <xdr:col>11</xdr:col>
      <xdr:colOff>371475</xdr:colOff>
      <xdr:row>44</xdr:row>
      <xdr:rowOff>57150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"/>
  <sheetViews>
    <sheetView tabSelected="1" topLeftCell="E1" workbookViewId="0">
      <pane ySplit="1" topLeftCell="A3" activePane="bottomLeft" state="frozen"/>
      <selection activeCell="P28" sqref="P28"/>
      <selection pane="bottomLeft" activeCell="K5" sqref="K5"/>
    </sheetView>
  </sheetViews>
  <sheetFormatPr defaultColWidth="8.85546875" defaultRowHeight="15" x14ac:dyDescent="0.25"/>
  <cols>
    <col min="1" max="1" width="6.5703125" customWidth="1"/>
    <col min="2" max="2" width="34.140625" customWidth="1"/>
    <col min="3" max="3" width="42.7109375" customWidth="1"/>
    <col min="4" max="4" width="21.85546875" customWidth="1"/>
    <col min="5" max="5" width="19.7109375" customWidth="1"/>
    <col min="6" max="6" width="23.5703125" customWidth="1"/>
    <col min="7" max="9" width="21.85546875" customWidth="1"/>
    <col min="10" max="10" width="20.7109375" customWidth="1"/>
    <col min="11" max="11" width="20.28515625" customWidth="1"/>
    <col min="12" max="12" width="22.42578125" customWidth="1"/>
    <col min="13" max="13" width="11.140625" customWidth="1"/>
    <col min="14" max="14" width="22.28515625" customWidth="1"/>
    <col min="15" max="15" width="8.7109375" customWidth="1"/>
    <col min="16" max="17" width="11" customWidth="1"/>
    <col min="18" max="18" width="13.28515625" customWidth="1"/>
    <col min="19" max="19" width="12.42578125" customWidth="1"/>
    <col min="20" max="20" width="10.85546875" customWidth="1"/>
    <col min="21" max="21" width="11" customWidth="1"/>
    <col min="22" max="22" width="9.42578125" customWidth="1"/>
    <col min="23" max="23" width="20.85546875" customWidth="1"/>
    <col min="24" max="24" width="19.7109375" customWidth="1"/>
    <col min="25" max="25" width="10.7109375" customWidth="1"/>
    <col min="26" max="26" width="18.140625" customWidth="1"/>
  </cols>
  <sheetData>
    <row r="1" spans="1:26" ht="34.5" thickBot="1" x14ac:dyDescent="0.55000000000000004">
      <c r="A1" s="55" t="s">
        <v>42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3"/>
      <c r="Y1" s="4"/>
    </row>
    <row r="2" spans="1:26" ht="15.75" thickBot="1" x14ac:dyDescent="0.3">
      <c r="A2" s="1"/>
      <c r="B2" s="54"/>
      <c r="C2" s="54"/>
      <c r="N2">
        <f ca="1">N2:P2</f>
        <v>0</v>
      </c>
    </row>
    <row r="3" spans="1:26" ht="54" x14ac:dyDescent="0.25">
      <c r="A3" s="2" t="s">
        <v>3</v>
      </c>
      <c r="B3" s="5" t="s">
        <v>0</v>
      </c>
      <c r="C3" s="5" t="s">
        <v>4</v>
      </c>
      <c r="D3" s="5" t="s">
        <v>9</v>
      </c>
      <c r="E3" s="5" t="s">
        <v>11</v>
      </c>
      <c r="F3" s="5" t="s">
        <v>10</v>
      </c>
      <c r="G3" s="5" t="s">
        <v>8</v>
      </c>
      <c r="H3" s="8" t="s">
        <v>30</v>
      </c>
      <c r="I3" s="5" t="s">
        <v>18</v>
      </c>
      <c r="J3" s="5" t="s">
        <v>7</v>
      </c>
      <c r="K3" s="5" t="s">
        <v>14</v>
      </c>
      <c r="L3" s="5" t="s">
        <v>13</v>
      </c>
      <c r="M3" s="5" t="s">
        <v>17</v>
      </c>
      <c r="N3" s="47" t="s">
        <v>43</v>
      </c>
      <c r="O3" s="5" t="s">
        <v>17</v>
      </c>
      <c r="P3" s="5" t="s">
        <v>16</v>
      </c>
      <c r="Q3" s="5" t="s">
        <v>15</v>
      </c>
      <c r="R3" s="5" t="s">
        <v>6</v>
      </c>
      <c r="S3" s="5" t="s">
        <v>5</v>
      </c>
      <c r="T3" s="57" t="s">
        <v>19</v>
      </c>
      <c r="U3" s="57"/>
      <c r="V3" s="57"/>
      <c r="W3" s="57" t="s">
        <v>20</v>
      </c>
      <c r="X3" s="57"/>
      <c r="Y3" s="58"/>
      <c r="Z3" s="6"/>
    </row>
    <row r="4" spans="1:26" s="18" customFormat="1" ht="24.95" customHeight="1" x14ac:dyDescent="0.3">
      <c r="A4" s="9"/>
      <c r="B4" s="10"/>
      <c r="C4" s="11" t="s">
        <v>21</v>
      </c>
      <c r="D4" s="12"/>
      <c r="E4" s="12"/>
      <c r="F4" s="12"/>
      <c r="G4" s="12"/>
      <c r="H4" s="12"/>
      <c r="I4" s="12"/>
      <c r="J4" s="12"/>
      <c r="K4" s="12"/>
      <c r="L4" s="13"/>
      <c r="M4" s="14"/>
      <c r="N4" s="14"/>
      <c r="O4" s="14"/>
      <c r="P4" s="15"/>
      <c r="Q4" s="16"/>
      <c r="R4" s="12"/>
      <c r="S4" s="12"/>
      <c r="T4" s="12" t="s">
        <v>44</v>
      </c>
      <c r="U4" s="12" t="s">
        <v>41</v>
      </c>
      <c r="V4" s="17" t="s">
        <v>31</v>
      </c>
      <c r="W4" s="12" t="s">
        <v>46</v>
      </c>
      <c r="X4" s="12" t="s">
        <v>45</v>
      </c>
      <c r="Y4" s="17" t="s">
        <v>31</v>
      </c>
      <c r="Z4" s="24"/>
    </row>
    <row r="5" spans="1:26" s="18" customFormat="1" ht="24.95" customHeight="1" x14ac:dyDescent="0.3">
      <c r="A5" s="19">
        <v>1</v>
      </c>
      <c r="B5" s="20" t="s">
        <v>2</v>
      </c>
      <c r="C5" s="21" t="s">
        <v>32</v>
      </c>
      <c r="D5" s="22">
        <v>380866734.87</v>
      </c>
      <c r="E5" s="22">
        <v>0</v>
      </c>
      <c r="F5" s="22">
        <v>0</v>
      </c>
      <c r="G5" s="22">
        <v>381356525.66000003</v>
      </c>
      <c r="H5" s="22">
        <v>17127507.760000002</v>
      </c>
      <c r="I5" s="23">
        <f>G5+H5</f>
        <v>398484033.42000002</v>
      </c>
      <c r="J5" s="22">
        <v>7957899.5</v>
      </c>
      <c r="K5" s="22">
        <v>744206.68</v>
      </c>
      <c r="L5" s="23">
        <f t="shared" ref="L5:L9" si="0">I5-J5</f>
        <v>390526133.92000002</v>
      </c>
      <c r="M5" s="14">
        <f t="shared" ref="M5:M14" si="1">(L5/L$14)</f>
        <v>8.2586165466232084E-2</v>
      </c>
      <c r="N5" s="23">
        <v>410891115.75</v>
      </c>
      <c r="O5" s="14">
        <f t="shared" ref="O5:O14" si="2">(N5/N$14)</f>
        <v>8.2767564743584196E-2</v>
      </c>
      <c r="P5" s="15">
        <f t="shared" ref="P5:P14" si="3">((L5-N5)/N5)</f>
        <v>-4.9562964613697622E-2</v>
      </c>
      <c r="Q5" s="16">
        <f t="shared" ref="Q5:Q13" si="4">(K5/L5)</f>
        <v>1.9056514157704287E-3</v>
      </c>
      <c r="R5" s="22">
        <v>8.0500000000000007</v>
      </c>
      <c r="S5" s="22">
        <v>8.15</v>
      </c>
      <c r="T5" s="22">
        <v>20</v>
      </c>
      <c r="U5" s="50">
        <v>20</v>
      </c>
      <c r="V5" s="53">
        <f t="shared" ref="V5:V14" si="5">((T5-U5)/U5)</f>
        <v>0</v>
      </c>
      <c r="W5" s="22">
        <v>48200000</v>
      </c>
      <c r="X5" s="50">
        <v>48200000</v>
      </c>
      <c r="Y5" s="51">
        <f t="shared" ref="Y5:Y13" si="6">((W5-X5)/X5)</f>
        <v>0</v>
      </c>
      <c r="Z5" s="24"/>
    </row>
    <row r="6" spans="1:26" s="18" customFormat="1" ht="24.95" customHeight="1" x14ac:dyDescent="0.3">
      <c r="A6" s="19">
        <v>2</v>
      </c>
      <c r="B6" s="20" t="s">
        <v>1</v>
      </c>
      <c r="C6" s="21" t="s">
        <v>22</v>
      </c>
      <c r="D6" s="22">
        <v>606001463.95000005</v>
      </c>
      <c r="E6" s="22">
        <v>0</v>
      </c>
      <c r="F6" s="22">
        <v>0</v>
      </c>
      <c r="G6" s="22">
        <v>606001463.95000005</v>
      </c>
      <c r="H6" s="22">
        <v>14069752.300000001</v>
      </c>
      <c r="I6" s="23">
        <f t="shared" ref="I6:I13" si="7">G6+H6</f>
        <v>620071216.25</v>
      </c>
      <c r="J6" s="22">
        <v>6292472.0899999999</v>
      </c>
      <c r="K6" s="22">
        <v>370612.38</v>
      </c>
      <c r="L6" s="23">
        <f t="shared" si="0"/>
        <v>613778744.15999997</v>
      </c>
      <c r="M6" s="14">
        <f t="shared" si="1"/>
        <v>0.12979831187235666</v>
      </c>
      <c r="N6" s="23">
        <v>647301315.18000007</v>
      </c>
      <c r="O6" s="14">
        <f t="shared" si="2"/>
        <v>0.13038868804689616</v>
      </c>
      <c r="P6" s="15">
        <f t="shared" si="3"/>
        <v>-5.1788201620876086E-2</v>
      </c>
      <c r="Q6" s="16">
        <f t="shared" si="4"/>
        <v>6.0382081250990455E-4</v>
      </c>
      <c r="R6" s="22">
        <v>83.73</v>
      </c>
      <c r="S6" s="22">
        <v>85.54</v>
      </c>
      <c r="T6" s="22">
        <v>28</v>
      </c>
      <c r="U6" s="50">
        <v>18</v>
      </c>
      <c r="V6" s="53">
        <f t="shared" si="5"/>
        <v>0.55555555555555558</v>
      </c>
      <c r="W6" s="22">
        <v>7252176.0599999996</v>
      </c>
      <c r="X6" s="50">
        <v>7252176.0599999996</v>
      </c>
      <c r="Y6" s="52">
        <f t="shared" si="6"/>
        <v>0</v>
      </c>
    </row>
    <row r="7" spans="1:26" s="18" customFormat="1" ht="24.95" customHeight="1" x14ac:dyDescent="0.3">
      <c r="A7" s="19">
        <v>3</v>
      </c>
      <c r="B7" s="20" t="s">
        <v>1</v>
      </c>
      <c r="C7" s="21" t="s">
        <v>23</v>
      </c>
      <c r="D7" s="22">
        <v>385252914.20999998</v>
      </c>
      <c r="E7" s="22">
        <v>0</v>
      </c>
      <c r="F7" s="22">
        <v>0</v>
      </c>
      <c r="G7" s="22">
        <v>385252914.20999998</v>
      </c>
      <c r="H7" s="22">
        <v>7175188.2800000003</v>
      </c>
      <c r="I7" s="23">
        <f t="shared" si="7"/>
        <v>392428102.48999995</v>
      </c>
      <c r="J7" s="22">
        <v>5860740.21</v>
      </c>
      <c r="K7" s="22">
        <v>236986.89</v>
      </c>
      <c r="L7" s="23">
        <f t="shared" si="0"/>
        <v>386567362.27999997</v>
      </c>
      <c r="M7" s="14">
        <f t="shared" si="1"/>
        <v>8.1748987768487921E-2</v>
      </c>
      <c r="N7" s="23">
        <v>414033398.25</v>
      </c>
      <c r="O7" s="14">
        <f t="shared" si="2"/>
        <v>8.3400528222939696E-2</v>
      </c>
      <c r="P7" s="15">
        <f t="shared" si="3"/>
        <v>-6.6337730449019472E-2</v>
      </c>
      <c r="Q7" s="16">
        <f t="shared" si="4"/>
        <v>6.1305457502215297E-4</v>
      </c>
      <c r="R7" s="22">
        <v>67.680000000000007</v>
      </c>
      <c r="S7" s="22">
        <v>68.959999999999994</v>
      </c>
      <c r="T7" s="22">
        <v>139</v>
      </c>
      <c r="U7" s="50">
        <v>143</v>
      </c>
      <c r="V7" s="53">
        <f t="shared" si="5"/>
        <v>-2.7972027972027972E-2</v>
      </c>
      <c r="W7" s="22">
        <v>5658337.8700000001</v>
      </c>
      <c r="X7" s="50">
        <v>5709682.1600000001</v>
      </c>
      <c r="Y7" s="51">
        <f t="shared" si="6"/>
        <v>-8.9924953020502352E-3</v>
      </c>
      <c r="Z7" s="43"/>
    </row>
    <row r="8" spans="1:26" s="18" customFormat="1" ht="24.95" customHeight="1" x14ac:dyDescent="0.3">
      <c r="A8" s="19">
        <v>4</v>
      </c>
      <c r="B8" s="20" t="s">
        <v>24</v>
      </c>
      <c r="C8" s="21" t="s">
        <v>25</v>
      </c>
      <c r="D8" s="22">
        <v>243018691.71000001</v>
      </c>
      <c r="E8" s="22">
        <v>42840398.590000004</v>
      </c>
      <c r="F8" s="22">
        <v>0</v>
      </c>
      <c r="G8" s="22">
        <v>285589090.30000001</v>
      </c>
      <c r="H8" s="22">
        <v>3129594.42</v>
      </c>
      <c r="I8" s="23">
        <f>G8+H8</f>
        <v>288718684.72000003</v>
      </c>
      <c r="J8" s="22">
        <v>7356414.5999999996</v>
      </c>
      <c r="K8" s="22">
        <v>659617.21</v>
      </c>
      <c r="L8" s="23">
        <f t="shared" si="0"/>
        <v>281362270.12</v>
      </c>
      <c r="M8" s="14">
        <f t="shared" si="1"/>
        <v>5.9500834842579502E-2</v>
      </c>
      <c r="N8" s="23">
        <v>304756310.03999996</v>
      </c>
      <c r="O8" s="14">
        <f t="shared" si="2"/>
        <v>6.13883743293165E-2</v>
      </c>
      <c r="P8" s="15">
        <f t="shared" si="3"/>
        <v>-7.6763102680070625E-2</v>
      </c>
      <c r="Q8" s="16">
        <f t="shared" si="4"/>
        <v>2.3443698038072966E-3</v>
      </c>
      <c r="R8" s="22">
        <v>3.11</v>
      </c>
      <c r="S8" s="22">
        <v>3.15</v>
      </c>
      <c r="T8" s="22">
        <v>61</v>
      </c>
      <c r="U8" s="50">
        <v>61</v>
      </c>
      <c r="V8" s="53">
        <f t="shared" si="5"/>
        <v>0</v>
      </c>
      <c r="W8" s="22">
        <v>85204193</v>
      </c>
      <c r="X8" s="50">
        <v>85204193</v>
      </c>
      <c r="Y8" s="51">
        <f t="shared" si="6"/>
        <v>0</v>
      </c>
      <c r="Z8" s="31"/>
    </row>
    <row r="9" spans="1:26" s="18" customFormat="1" ht="24.95" customHeight="1" x14ac:dyDescent="0.3">
      <c r="A9" s="19">
        <v>5</v>
      </c>
      <c r="B9" s="20" t="s">
        <v>24</v>
      </c>
      <c r="C9" s="21" t="s">
        <v>26</v>
      </c>
      <c r="D9" s="22">
        <v>117343252.79000001</v>
      </c>
      <c r="E9" s="22">
        <v>0</v>
      </c>
      <c r="F9" s="22">
        <v>0</v>
      </c>
      <c r="G9" s="22">
        <v>117343252.79000001</v>
      </c>
      <c r="H9" s="22">
        <v>1631340.36</v>
      </c>
      <c r="I9" s="23">
        <f t="shared" si="7"/>
        <v>118974593.15000001</v>
      </c>
      <c r="J9" s="22">
        <v>9677694.2699999996</v>
      </c>
      <c r="K9" s="22">
        <v>546749.11</v>
      </c>
      <c r="L9" s="23">
        <f t="shared" si="0"/>
        <v>109296898.88000001</v>
      </c>
      <c r="M9" s="14">
        <f t="shared" si="1"/>
        <v>2.3113464098407286E-2</v>
      </c>
      <c r="N9" s="23">
        <v>121175115.64</v>
      </c>
      <c r="O9" s="14">
        <f t="shared" si="2"/>
        <v>2.4408824733867469E-2</v>
      </c>
      <c r="P9" s="15">
        <f t="shared" si="3"/>
        <v>-9.8025214973089594E-2</v>
      </c>
      <c r="Q9" s="16">
        <f t="shared" si="4"/>
        <v>5.002421071436715E-3</v>
      </c>
      <c r="R9" s="22">
        <v>5.04</v>
      </c>
      <c r="S9" s="22">
        <v>5.12</v>
      </c>
      <c r="T9" s="22">
        <v>49</v>
      </c>
      <c r="U9" s="50">
        <v>49</v>
      </c>
      <c r="V9" s="53">
        <f t="shared" si="5"/>
        <v>0</v>
      </c>
      <c r="W9" s="22">
        <v>25681216</v>
      </c>
      <c r="X9" s="50">
        <v>25681216</v>
      </c>
      <c r="Y9" s="51">
        <f t="shared" si="6"/>
        <v>0</v>
      </c>
      <c r="Z9" s="24"/>
    </row>
    <row r="10" spans="1:26" s="18" customFormat="1" ht="24.95" customHeight="1" x14ac:dyDescent="0.3">
      <c r="A10" s="19">
        <v>6</v>
      </c>
      <c r="B10" s="20" t="s">
        <v>24</v>
      </c>
      <c r="C10" s="21" t="s">
        <v>27</v>
      </c>
      <c r="D10" s="22">
        <v>1594692125.9100001</v>
      </c>
      <c r="E10" s="22">
        <v>162456885.09999999</v>
      </c>
      <c r="F10" s="22">
        <v>0</v>
      </c>
      <c r="G10" s="22">
        <v>1757149011.01</v>
      </c>
      <c r="H10" s="22">
        <v>887357.17</v>
      </c>
      <c r="I10" s="23">
        <f t="shared" si="7"/>
        <v>1758036368.1800001</v>
      </c>
      <c r="J10" s="22">
        <v>36589750.840000004</v>
      </c>
      <c r="K10" s="22">
        <v>1344646.87</v>
      </c>
      <c r="L10" s="23">
        <f t="shared" ref="L10:L12" si="8">I10-J10</f>
        <v>1721446617.3400002</v>
      </c>
      <c r="M10" s="14">
        <f t="shared" si="1"/>
        <v>0.36404138630591637</v>
      </c>
      <c r="N10" s="23">
        <v>1831755475.02</v>
      </c>
      <c r="O10" s="14">
        <f t="shared" si="2"/>
        <v>0.36897838396042926</v>
      </c>
      <c r="P10" s="15">
        <f t="shared" si="3"/>
        <v>-6.0220296422913884E-2</v>
      </c>
      <c r="Q10" s="16">
        <f t="shared" si="4"/>
        <v>7.8111447456777046E-4</v>
      </c>
      <c r="R10" s="22">
        <v>11.4</v>
      </c>
      <c r="S10" s="22">
        <v>11.5</v>
      </c>
      <c r="T10" s="22">
        <v>141</v>
      </c>
      <c r="U10" s="50">
        <v>141</v>
      </c>
      <c r="V10" s="53">
        <f t="shared" si="5"/>
        <v>0</v>
      </c>
      <c r="W10" s="22">
        <v>149900000</v>
      </c>
      <c r="X10" s="50">
        <v>149900000</v>
      </c>
      <c r="Y10" s="51">
        <f t="shared" si="6"/>
        <v>0</v>
      </c>
      <c r="Z10" s="48"/>
    </row>
    <row r="11" spans="1:26" s="18" customFormat="1" ht="24.95" customHeight="1" x14ac:dyDescent="0.3">
      <c r="A11" s="19">
        <v>7</v>
      </c>
      <c r="B11" s="20" t="s">
        <v>24</v>
      </c>
      <c r="C11" s="21" t="s">
        <v>28</v>
      </c>
      <c r="D11" s="22">
        <v>94461937.420000002</v>
      </c>
      <c r="E11" s="22">
        <v>0</v>
      </c>
      <c r="F11" s="22">
        <v>0</v>
      </c>
      <c r="G11" s="22">
        <v>94461937.420000002</v>
      </c>
      <c r="H11" s="22">
        <v>2564221.5099999998</v>
      </c>
      <c r="I11" s="23">
        <f t="shared" si="7"/>
        <v>97026158.930000007</v>
      </c>
      <c r="J11" s="22">
        <v>6572988.8200000003</v>
      </c>
      <c r="K11" s="22">
        <v>529070.55000000005</v>
      </c>
      <c r="L11" s="23">
        <f t="shared" si="8"/>
        <v>90453170.110000014</v>
      </c>
      <c r="M11" s="14">
        <f t="shared" si="1"/>
        <v>1.9128503382516211E-2</v>
      </c>
      <c r="N11" s="23">
        <v>94869882.370000005</v>
      </c>
      <c r="O11" s="14">
        <f t="shared" si="2"/>
        <v>1.911004845393811E-2</v>
      </c>
      <c r="P11" s="15">
        <f t="shared" si="3"/>
        <v>-4.6555473135029987E-2</v>
      </c>
      <c r="Q11" s="16">
        <f t="shared" si="4"/>
        <v>5.8491100904102958E-3</v>
      </c>
      <c r="R11" s="22">
        <v>10.26</v>
      </c>
      <c r="S11" s="22">
        <v>10.46</v>
      </c>
      <c r="T11" s="22">
        <v>36</v>
      </c>
      <c r="U11" s="50">
        <v>36</v>
      </c>
      <c r="V11" s="53">
        <f t="shared" si="5"/>
        <v>0</v>
      </c>
      <c r="W11" s="22">
        <v>10526523</v>
      </c>
      <c r="X11" s="50">
        <v>10526523</v>
      </c>
      <c r="Y11" s="51">
        <f t="shared" si="6"/>
        <v>0</v>
      </c>
      <c r="Z11" s="24"/>
    </row>
    <row r="12" spans="1:26" s="18" customFormat="1" ht="24.95" customHeight="1" x14ac:dyDescent="0.3">
      <c r="A12" s="19">
        <v>8</v>
      </c>
      <c r="B12" s="20" t="s">
        <v>24</v>
      </c>
      <c r="C12" s="21" t="s">
        <v>29</v>
      </c>
      <c r="D12" s="22"/>
      <c r="E12" s="22">
        <v>71478004.819999993</v>
      </c>
      <c r="F12" s="22">
        <v>488154889.64999998</v>
      </c>
      <c r="G12" s="22">
        <v>559632894.48000002</v>
      </c>
      <c r="H12" s="22">
        <v>155215.47</v>
      </c>
      <c r="I12" s="23">
        <f t="shared" si="7"/>
        <v>559788109.95000005</v>
      </c>
      <c r="J12" s="22">
        <v>2345781.58</v>
      </c>
      <c r="K12" s="22">
        <v>1055046.07</v>
      </c>
      <c r="L12" s="23">
        <f t="shared" si="8"/>
        <v>557442328.37</v>
      </c>
      <c r="M12" s="14">
        <f t="shared" si="1"/>
        <v>0.11788461864648798</v>
      </c>
      <c r="N12" s="23">
        <v>527582195.87</v>
      </c>
      <c r="O12" s="14">
        <f t="shared" si="2"/>
        <v>0.10627315091621702</v>
      </c>
      <c r="P12" s="15">
        <f t="shared" si="3"/>
        <v>5.6598067057133501E-2</v>
      </c>
      <c r="Q12" s="16">
        <f t="shared" si="4"/>
        <v>1.8926551076324395E-3</v>
      </c>
      <c r="R12" s="22">
        <v>185.4</v>
      </c>
      <c r="S12" s="22">
        <v>187.4</v>
      </c>
      <c r="T12" s="22">
        <v>40</v>
      </c>
      <c r="U12" s="50">
        <v>40</v>
      </c>
      <c r="V12" s="53">
        <f t="shared" si="5"/>
        <v>0</v>
      </c>
      <c r="W12" s="22">
        <v>3520359</v>
      </c>
      <c r="X12" s="50">
        <v>3520359</v>
      </c>
      <c r="Y12" s="51">
        <f t="shared" si="6"/>
        <v>0</v>
      </c>
      <c r="Z12" s="24"/>
    </row>
    <row r="13" spans="1:26" s="18" customFormat="1" ht="24.95" customHeight="1" x14ac:dyDescent="0.3">
      <c r="A13" s="19">
        <v>9</v>
      </c>
      <c r="B13" s="20" t="s">
        <v>39</v>
      </c>
      <c r="C13" s="21" t="s">
        <v>40</v>
      </c>
      <c r="D13" s="22">
        <v>576844645.71000004</v>
      </c>
      <c r="E13" s="22">
        <v>0</v>
      </c>
      <c r="F13" s="22">
        <v>0</v>
      </c>
      <c r="G13" s="22">
        <v>576844645.71000004</v>
      </c>
      <c r="H13" s="22">
        <v>3639704.29</v>
      </c>
      <c r="I13" s="23">
        <f t="shared" si="7"/>
        <v>580484350</v>
      </c>
      <c r="J13" s="22">
        <v>2646574.5</v>
      </c>
      <c r="K13" s="22">
        <v>1137099.6599999999</v>
      </c>
      <c r="L13" s="23">
        <f>I13-J13</f>
        <v>577837775.5</v>
      </c>
      <c r="M13" s="14">
        <f t="shared" si="1"/>
        <v>0.12219772761701597</v>
      </c>
      <c r="N13" s="23">
        <v>612032984.94000006</v>
      </c>
      <c r="O13" s="14">
        <f t="shared" si="2"/>
        <v>0.12328443659281174</v>
      </c>
      <c r="P13" s="15">
        <f t="shared" si="3"/>
        <v>-5.5871513923963341E-2</v>
      </c>
      <c r="Q13" s="16">
        <f t="shared" si="4"/>
        <v>1.9678527576638158E-3</v>
      </c>
      <c r="R13" s="22">
        <v>86.67</v>
      </c>
      <c r="S13" s="22">
        <v>86.67</v>
      </c>
      <c r="T13" s="22">
        <v>97</v>
      </c>
      <c r="U13" s="50">
        <v>97</v>
      </c>
      <c r="V13" s="53">
        <f t="shared" si="5"/>
        <v>0</v>
      </c>
      <c r="W13" s="22">
        <v>6670098</v>
      </c>
      <c r="X13" s="50">
        <v>6670098</v>
      </c>
      <c r="Y13" s="51">
        <f t="shared" si="6"/>
        <v>0</v>
      </c>
      <c r="Z13" s="24"/>
    </row>
    <row r="14" spans="1:26" s="18" customFormat="1" ht="24.95" customHeight="1" thickBot="1" x14ac:dyDescent="0.35">
      <c r="A14" s="25"/>
      <c r="B14" s="26"/>
      <c r="C14" s="27" t="s">
        <v>12</v>
      </c>
      <c r="D14" s="28">
        <f t="shared" ref="D14:L14" si="9">SUM(D5:D13)</f>
        <v>3998481766.5700002</v>
      </c>
      <c r="E14" s="28">
        <f t="shared" si="9"/>
        <v>276775288.50999999</v>
      </c>
      <c r="F14" s="28">
        <f t="shared" si="9"/>
        <v>488154889.64999998</v>
      </c>
      <c r="G14" s="28">
        <f t="shared" si="9"/>
        <v>4763631735.5300007</v>
      </c>
      <c r="H14" s="28">
        <f t="shared" si="9"/>
        <v>50379881.560000002</v>
      </c>
      <c r="I14" s="28">
        <f t="shared" si="9"/>
        <v>4814011617.0900002</v>
      </c>
      <c r="J14" s="28">
        <f t="shared" si="9"/>
        <v>85300316.410000011</v>
      </c>
      <c r="K14" s="28">
        <f t="shared" si="9"/>
        <v>6624035.4200000009</v>
      </c>
      <c r="L14" s="29">
        <f t="shared" si="9"/>
        <v>4728711300.6800003</v>
      </c>
      <c r="M14" s="34">
        <f t="shared" si="1"/>
        <v>1</v>
      </c>
      <c r="N14" s="29">
        <f>SUM(N5:N13)</f>
        <v>4964397793.0599995</v>
      </c>
      <c r="O14" s="34">
        <f t="shared" si="2"/>
        <v>1</v>
      </c>
      <c r="P14" s="33">
        <f t="shared" si="3"/>
        <v>-4.7475343879468737E-2</v>
      </c>
      <c r="Q14" s="32">
        <f>(K14/L14)</f>
        <v>1.4008119757802613E-3</v>
      </c>
      <c r="R14" s="28">
        <f>SUM(R5:R13)</f>
        <v>461.34000000000003</v>
      </c>
      <c r="S14" s="28">
        <f>SUM(S5:S13)</f>
        <v>466.95000000000005</v>
      </c>
      <c r="T14" s="28">
        <f>SUM(T5:T13)</f>
        <v>611</v>
      </c>
      <c r="U14" s="28">
        <f>SUM(U5:U13)</f>
        <v>605</v>
      </c>
      <c r="V14" s="49">
        <f t="shared" si="5"/>
        <v>9.9173553719008271E-3</v>
      </c>
      <c r="W14" s="28">
        <f>SUM(W5:W13)</f>
        <v>342612902.93000001</v>
      </c>
      <c r="X14" s="28">
        <f>SUM(X5:X13)</f>
        <v>342664247.22000003</v>
      </c>
      <c r="Y14" s="30">
        <f t="shared" ref="Y14" si="10">((W14-X14)/X14)</f>
        <v>-1.4983848013492049E-4</v>
      </c>
      <c r="Z14" s="24"/>
    </row>
    <row r="15" spans="1:26" x14ac:dyDescent="0.25">
      <c r="M15" s="7"/>
      <c r="O15" s="7"/>
      <c r="P15" s="7"/>
      <c r="V15" s="7"/>
    </row>
    <row r="16" spans="1:26" ht="18" x14ac:dyDescent="0.25">
      <c r="B16" s="44"/>
      <c r="E16" s="36"/>
      <c r="N16" s="46"/>
      <c r="W16" s="36"/>
    </row>
    <row r="17" spans="2:5" ht="18.75" x14ac:dyDescent="0.3">
      <c r="B17" s="45"/>
      <c r="E17" s="36"/>
    </row>
    <row r="18" spans="2:5" x14ac:dyDescent="0.25">
      <c r="E18" s="36"/>
    </row>
    <row r="19" spans="2:5" x14ac:dyDescent="0.25">
      <c r="E19" s="36"/>
    </row>
    <row r="20" spans="2:5" x14ac:dyDescent="0.25">
      <c r="E20" s="36"/>
    </row>
    <row r="21" spans="2:5" x14ac:dyDescent="0.25">
      <c r="E21" s="36"/>
    </row>
    <row r="22" spans="2:5" x14ac:dyDescent="0.25">
      <c r="E22" s="36"/>
    </row>
    <row r="23" spans="2:5" x14ac:dyDescent="0.25">
      <c r="E23" s="36"/>
    </row>
  </sheetData>
  <mergeCells count="4">
    <mergeCell ref="B2:C2"/>
    <mergeCell ref="A1:W1"/>
    <mergeCell ref="T3:V3"/>
    <mergeCell ref="W3:Y3"/>
  </mergeCells>
  <pageMargins left="0.7" right="0.7" top="0.75" bottom="0.75" header="0.3" footer="0.3"/>
  <pageSetup paperSize="9" orientation="portrait" horizontalDpi="4294967292" verticalDpi="4294967292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opLeftCell="B1" workbookViewId="0">
      <pane ySplit="1" topLeftCell="A8" activePane="bottomLeft" state="frozen"/>
      <selection pane="bottomLeft" activeCell="J15" sqref="J15"/>
    </sheetView>
  </sheetViews>
  <sheetFormatPr defaultColWidth="8.85546875" defaultRowHeight="15" x14ac:dyDescent="0.25"/>
  <cols>
    <col min="1" max="1" width="21.85546875" customWidth="1"/>
    <col min="2" max="2" width="19.7109375" customWidth="1"/>
    <col min="3" max="3" width="19.5703125" customWidth="1"/>
    <col min="4" max="4" width="21.85546875" customWidth="1"/>
    <col min="5" max="5" width="20.28515625" customWidth="1"/>
    <col min="6" max="6" width="22.28515625" customWidth="1"/>
    <col min="7" max="7" width="21.7109375" customWidth="1"/>
    <col min="8" max="8" width="22.140625" customWidth="1"/>
    <col min="9" max="9" width="22.42578125" customWidth="1"/>
    <col min="10" max="10" width="21.5703125" customWidth="1"/>
    <col min="11" max="11" width="21.7109375" customWidth="1"/>
  </cols>
  <sheetData>
    <row r="1" spans="1:11" ht="34.5" thickBot="1" x14ac:dyDescent="0.55000000000000004">
      <c r="A1" s="56"/>
      <c r="B1" s="56"/>
      <c r="C1" s="56"/>
      <c r="D1" s="56"/>
      <c r="E1" s="56"/>
      <c r="F1" s="56"/>
    </row>
    <row r="3" spans="1:11" s="18" customFormat="1" ht="24.95" customHeight="1" x14ac:dyDescent="0.3">
      <c r="A3" s="12" t="s">
        <v>36</v>
      </c>
      <c r="B3" s="12" t="s">
        <v>35</v>
      </c>
      <c r="C3" s="12" t="s">
        <v>38</v>
      </c>
      <c r="D3" s="12" t="s">
        <v>37</v>
      </c>
      <c r="E3" s="40"/>
      <c r="F3" s="42">
        <v>43586</v>
      </c>
      <c r="G3" s="42">
        <v>43617</v>
      </c>
      <c r="H3" s="42">
        <v>43647</v>
      </c>
      <c r="I3" s="42">
        <v>43678</v>
      </c>
      <c r="J3" s="42">
        <v>43709</v>
      </c>
      <c r="K3" s="42">
        <v>43739</v>
      </c>
    </row>
    <row r="4" spans="1:11" s="18" customFormat="1" ht="24.95" customHeight="1" x14ac:dyDescent="0.3">
      <c r="A4" s="22">
        <f>'OCT 2019'!D5</f>
        <v>380866734.87</v>
      </c>
      <c r="B4" s="22">
        <f>'OCT 2019'!E5</f>
        <v>0</v>
      </c>
      <c r="C4" s="22">
        <v>0</v>
      </c>
      <c r="D4" s="22">
        <f>'OCT 2019'!H5</f>
        <v>17127507.760000002</v>
      </c>
      <c r="E4" s="40"/>
      <c r="F4" s="41">
        <v>488202111.51999998</v>
      </c>
      <c r="G4" s="41">
        <v>471781037.86999995</v>
      </c>
      <c r="H4" s="23">
        <v>393551181.03999996</v>
      </c>
      <c r="I4" s="41">
        <v>423340088.97000003</v>
      </c>
      <c r="J4" s="41">
        <v>410891115.75</v>
      </c>
      <c r="K4" s="41">
        <v>390526133.92000002</v>
      </c>
    </row>
    <row r="5" spans="1:11" s="18" customFormat="1" ht="24.95" customHeight="1" x14ac:dyDescent="0.3">
      <c r="A5" s="22">
        <f>'OCT 2019'!D6</f>
        <v>606001463.95000005</v>
      </c>
      <c r="B5" s="22">
        <f>'OCT 2019'!E6</f>
        <v>0</v>
      </c>
      <c r="C5" s="22">
        <v>0</v>
      </c>
      <c r="D5" s="22">
        <f>'OCT 2019'!H6</f>
        <v>14069752.300000001</v>
      </c>
      <c r="E5" s="40"/>
      <c r="F5" s="41">
        <v>732862181.61000001</v>
      </c>
      <c r="G5" s="41">
        <v>765008180.28999996</v>
      </c>
      <c r="H5" s="23">
        <v>692198785.51999998</v>
      </c>
      <c r="I5" s="41">
        <v>630144429.85000002</v>
      </c>
      <c r="J5" s="41">
        <v>647301315.18000007</v>
      </c>
      <c r="K5" s="41">
        <v>613778744.15999997</v>
      </c>
    </row>
    <row r="6" spans="1:11" s="18" customFormat="1" ht="24.95" customHeight="1" x14ac:dyDescent="0.3">
      <c r="A6" s="22">
        <f>'OCT 2019'!D7</f>
        <v>385252914.20999998</v>
      </c>
      <c r="B6" s="22">
        <f>'OCT 2019'!E7</f>
        <v>0</v>
      </c>
      <c r="C6" s="22">
        <v>0</v>
      </c>
      <c r="D6" s="22">
        <f>'OCT 2019'!H7</f>
        <v>7175188.2800000003</v>
      </c>
      <c r="E6" s="40"/>
      <c r="F6" s="41">
        <v>478745430.43000001</v>
      </c>
      <c r="G6" s="41">
        <v>505316859.79000002</v>
      </c>
      <c r="H6" s="23">
        <v>451109709.50999999</v>
      </c>
      <c r="I6" s="41">
        <v>410904483.88999999</v>
      </c>
      <c r="J6" s="41">
        <v>414033398.25</v>
      </c>
      <c r="K6" s="41">
        <v>386567362.27999997</v>
      </c>
    </row>
    <row r="7" spans="1:11" s="18" customFormat="1" ht="24.95" customHeight="1" x14ac:dyDescent="0.3">
      <c r="A7" s="22">
        <f>'OCT 2019'!D8</f>
        <v>243018691.71000001</v>
      </c>
      <c r="B7" s="22">
        <f>'OCT 2019'!E8</f>
        <v>42840398.590000004</v>
      </c>
      <c r="C7" s="22">
        <v>0</v>
      </c>
      <c r="D7" s="22">
        <f>'OCT 2019'!H8</f>
        <v>3129594.42</v>
      </c>
      <c r="E7" s="40"/>
      <c r="F7" s="41">
        <v>318214172.36000001</v>
      </c>
      <c r="G7" s="41">
        <v>321087088.85000002</v>
      </c>
      <c r="H7" s="23">
        <v>300906319.07999998</v>
      </c>
      <c r="I7" s="41">
        <v>284814421.44</v>
      </c>
      <c r="J7" s="41">
        <v>304756310.03999996</v>
      </c>
      <c r="K7" s="41">
        <v>281362270.12</v>
      </c>
    </row>
    <row r="8" spans="1:11" s="18" customFormat="1" ht="24.95" customHeight="1" x14ac:dyDescent="0.3">
      <c r="A8" s="22">
        <f>'OCT 2019'!D9</f>
        <v>117343252.79000001</v>
      </c>
      <c r="B8" s="22">
        <f>'OCT 2019'!E9</f>
        <v>0</v>
      </c>
      <c r="C8" s="22">
        <v>0</v>
      </c>
      <c r="D8" s="22">
        <f>'OCT 2019'!H9</f>
        <v>1631340.36</v>
      </c>
      <c r="E8" s="40"/>
      <c r="F8" s="41">
        <v>134319316.84999999</v>
      </c>
      <c r="G8" s="41">
        <v>135035984.13999999</v>
      </c>
      <c r="H8" s="23">
        <v>125919045.62</v>
      </c>
      <c r="I8" s="41">
        <v>112062102.2</v>
      </c>
      <c r="J8" s="41">
        <v>121175115.64</v>
      </c>
      <c r="K8" s="41">
        <v>109296898.88000001</v>
      </c>
    </row>
    <row r="9" spans="1:11" s="18" customFormat="1" ht="24.95" customHeight="1" x14ac:dyDescent="0.3">
      <c r="A9" s="22">
        <f>'OCT 2019'!D10</f>
        <v>1594692125.9100001</v>
      </c>
      <c r="B9" s="22">
        <f>'OCT 2019'!E10</f>
        <v>162456885.09999999</v>
      </c>
      <c r="C9" s="22">
        <v>0</v>
      </c>
      <c r="D9" s="22">
        <f>'OCT 2019'!H10</f>
        <v>887357.17</v>
      </c>
      <c r="E9" s="40"/>
      <c r="F9" s="41">
        <v>2001759750.73</v>
      </c>
      <c r="G9" s="41">
        <v>1992013623.6699998</v>
      </c>
      <c r="H9" s="23">
        <v>1813422187.5799999</v>
      </c>
      <c r="I9" s="41">
        <v>1737173109.4799998</v>
      </c>
      <c r="J9" s="41">
        <v>1831755475.02</v>
      </c>
      <c r="K9" s="41">
        <v>1721446617.3400002</v>
      </c>
    </row>
    <row r="10" spans="1:11" s="18" customFormat="1" ht="24.95" customHeight="1" x14ac:dyDescent="0.3">
      <c r="A10" s="22">
        <f>'OCT 2019'!D11</f>
        <v>94461937.420000002</v>
      </c>
      <c r="B10" s="22">
        <f>'OCT 2019'!E11</f>
        <v>0</v>
      </c>
      <c r="C10" s="22">
        <v>0</v>
      </c>
      <c r="D10" s="22">
        <f>'OCT 2019'!H11</f>
        <v>2564221.5099999998</v>
      </c>
      <c r="E10" s="40"/>
      <c r="F10" s="41">
        <v>100360103.69</v>
      </c>
      <c r="G10" s="41">
        <v>97281522.700000003</v>
      </c>
      <c r="H10" s="23">
        <v>100644620.04000001</v>
      </c>
      <c r="I10" s="41">
        <v>96122554.359999999</v>
      </c>
      <c r="J10" s="41">
        <v>94869882.370000005</v>
      </c>
      <c r="K10" s="41">
        <v>90453170.110000014</v>
      </c>
    </row>
    <row r="11" spans="1:11" s="18" customFormat="1" ht="24.95" customHeight="1" x14ac:dyDescent="0.3">
      <c r="A11" s="22">
        <f>'OCT 2019'!D12</f>
        <v>0</v>
      </c>
      <c r="B11" s="22">
        <f>'OCT 2019'!E12</f>
        <v>71478004.819999993</v>
      </c>
      <c r="C11" s="22">
        <f>'OCT 2019'!F12</f>
        <v>488154889.64999998</v>
      </c>
      <c r="D11" s="22">
        <f>'OCT 2019'!H12</f>
        <v>155215.47</v>
      </c>
      <c r="E11" s="40"/>
      <c r="F11" s="41">
        <v>552463769.22000003</v>
      </c>
      <c r="G11" s="41">
        <v>511272303.49000001</v>
      </c>
      <c r="H11" s="23">
        <v>531342189.51999998</v>
      </c>
      <c r="I11" s="41">
        <v>522478256.18999994</v>
      </c>
      <c r="J11" s="41">
        <v>527582195.87</v>
      </c>
      <c r="K11" s="41">
        <v>557442328.37</v>
      </c>
    </row>
    <row r="12" spans="1:11" s="18" customFormat="1" ht="24.95" customHeight="1" x14ac:dyDescent="0.3">
      <c r="A12" s="22">
        <f>'OCT 2019'!D13</f>
        <v>576844645.71000004</v>
      </c>
      <c r="B12" s="22">
        <f>'OCT 2019'!E13</f>
        <v>0</v>
      </c>
      <c r="C12" s="22">
        <f>'OCT 2019'!F13</f>
        <v>0</v>
      </c>
      <c r="D12" s="22">
        <f>'OCT 2019'!H13</f>
        <v>3639704.29</v>
      </c>
      <c r="E12" s="40"/>
      <c r="F12" s="41">
        <v>0</v>
      </c>
      <c r="G12" s="41">
        <v>0</v>
      </c>
      <c r="H12" s="41">
        <v>0</v>
      </c>
      <c r="I12" s="23">
        <v>0</v>
      </c>
      <c r="J12" s="41">
        <v>612032984.94000006</v>
      </c>
      <c r="K12" s="41">
        <v>577837775.5</v>
      </c>
    </row>
    <row r="13" spans="1:11" s="18" customFormat="1" ht="24.95" customHeight="1" thickBot="1" x14ac:dyDescent="0.35">
      <c r="A13" s="28">
        <f>SUM(A4:A12)</f>
        <v>3998481766.5700002</v>
      </c>
      <c r="B13" s="28">
        <f>SUM(B4:B12)</f>
        <v>276775288.50999999</v>
      </c>
      <c r="C13" s="28">
        <f>SUM(C4:C12)</f>
        <v>488154889.64999998</v>
      </c>
      <c r="D13" s="28">
        <f>SUM(D4:D12)</f>
        <v>50379881.560000002</v>
      </c>
      <c r="E13" s="40"/>
      <c r="F13" s="39">
        <f t="shared" ref="F13:K13" si="0">SUM(F4:F12)</f>
        <v>4806926836.4099998</v>
      </c>
      <c r="G13" s="39">
        <f t="shared" si="0"/>
        <v>4798796600.7999992</v>
      </c>
      <c r="H13" s="39">
        <f t="shared" si="0"/>
        <v>4409094037.9099998</v>
      </c>
      <c r="I13" s="39">
        <f t="shared" si="0"/>
        <v>4217039446.3800001</v>
      </c>
      <c r="J13" s="39">
        <f t="shared" si="0"/>
        <v>4964397793.0599995</v>
      </c>
      <c r="K13" s="39">
        <f t="shared" si="0"/>
        <v>4728711300.6800003</v>
      </c>
    </row>
    <row r="14" spans="1:11" ht="16.5" x14ac:dyDescent="0.3">
      <c r="E14" s="38"/>
    </row>
    <row r="15" spans="1:11" x14ac:dyDescent="0.25">
      <c r="B15" s="37">
        <v>43586</v>
      </c>
      <c r="C15" s="37">
        <v>43617</v>
      </c>
      <c r="D15" s="37">
        <v>43647</v>
      </c>
      <c r="E15" s="37">
        <v>43678</v>
      </c>
      <c r="F15" s="37">
        <v>43709</v>
      </c>
      <c r="G15" s="37">
        <v>43739</v>
      </c>
      <c r="J15" s="46"/>
    </row>
    <row r="16" spans="1:11" x14ac:dyDescent="0.25">
      <c r="A16" s="37" t="s">
        <v>36</v>
      </c>
      <c r="B16" s="36">
        <v>4099532871.3800001</v>
      </c>
      <c r="C16" s="36">
        <v>3972247152.8899999</v>
      </c>
      <c r="D16" s="36">
        <v>3626542879.4199996</v>
      </c>
      <c r="E16" s="36">
        <v>3470989519.0700002</v>
      </c>
      <c r="F16" s="36">
        <v>4275169260.79</v>
      </c>
      <c r="G16" s="36">
        <v>3998481766.5700002</v>
      </c>
    </row>
    <row r="17" spans="1:7" x14ac:dyDescent="0.25">
      <c r="A17" s="37" t="s">
        <v>35</v>
      </c>
      <c r="B17" s="36">
        <v>172710343.84</v>
      </c>
      <c r="C17" s="36">
        <v>229299651.50999999</v>
      </c>
      <c r="D17" s="36">
        <v>289258119.71000004</v>
      </c>
      <c r="E17" s="36">
        <v>248600081.58000001</v>
      </c>
      <c r="F17" s="36">
        <v>268651365.85000002</v>
      </c>
      <c r="G17" s="36">
        <v>276775288.50999999</v>
      </c>
    </row>
    <row r="18" spans="1:7" x14ac:dyDescent="0.25">
      <c r="A18" s="37" t="s">
        <v>34</v>
      </c>
      <c r="B18" s="36">
        <v>468805980.48000002</v>
      </c>
      <c r="C18" s="36">
        <v>475230363.37</v>
      </c>
      <c r="D18" s="36">
        <v>479657875.88999999</v>
      </c>
      <c r="E18" s="36">
        <v>468259884.70999998</v>
      </c>
      <c r="F18" s="36">
        <v>465259955.13999999</v>
      </c>
      <c r="G18" s="36">
        <v>488154889.64999998</v>
      </c>
    </row>
    <row r="19" spans="1:7" x14ac:dyDescent="0.25">
      <c r="A19" s="37" t="s">
        <v>33</v>
      </c>
      <c r="B19" s="36">
        <v>125439511.89</v>
      </c>
      <c r="C19" s="36">
        <v>192975483.86000001</v>
      </c>
      <c r="D19" s="36">
        <v>61469802.890000001</v>
      </c>
      <c r="E19" s="36">
        <v>98425220.25</v>
      </c>
      <c r="F19" s="36">
        <v>35225532.289999999</v>
      </c>
      <c r="G19" s="36">
        <v>50379881.560000002</v>
      </c>
    </row>
    <row r="20" spans="1:7" x14ac:dyDescent="0.25">
      <c r="B20" s="35">
        <f t="shared" ref="B20:G20" si="1">SUM(B16:B19)</f>
        <v>4866488707.5900011</v>
      </c>
      <c r="C20" s="35">
        <f t="shared" si="1"/>
        <v>4869752651.6299992</v>
      </c>
      <c r="D20" s="35">
        <f t="shared" si="1"/>
        <v>4456928677.9099998</v>
      </c>
      <c r="E20" s="35">
        <f t="shared" si="1"/>
        <v>4286274705.6100001</v>
      </c>
      <c r="F20" s="35">
        <f t="shared" si="1"/>
        <v>5044306114.0700006</v>
      </c>
      <c r="G20" s="35">
        <f t="shared" si="1"/>
        <v>4813791826.29</v>
      </c>
    </row>
    <row r="21" spans="1:7" x14ac:dyDescent="0.25">
      <c r="D21" s="35"/>
    </row>
    <row r="22" spans="1:7" x14ac:dyDescent="0.25">
      <c r="G22" s="46"/>
    </row>
    <row r="23" spans="1:7" x14ac:dyDescent="0.25">
      <c r="A23" s="35"/>
    </row>
  </sheetData>
  <mergeCells count="1">
    <mergeCell ref="A1:F1"/>
  </mergeCells>
  <pageMargins left="0.7" right="0.7" top="0.75" bottom="0.75" header="0.3" footer="0.3"/>
  <pageSetup paperSize="9" orientation="portrait" horizontalDpi="4294967292" verticalDpi="4294967292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RowColHeaders="0" workbookViewId="0">
      <selection activeCell="X7" sqref="X7"/>
    </sheetView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OCT 2019</vt:lpstr>
      <vt:lpstr>Trend </vt:lpstr>
      <vt:lpstr>OctCharts </vt:lpstr>
      <vt:lpstr>'OCT 2019'!Print_Area</vt:lpstr>
      <vt:lpstr>'Trend '!Print_Area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ecnwankpa</cp:lastModifiedBy>
  <cp:lastPrinted>2017-06-29T16:01:28Z</cp:lastPrinted>
  <dcterms:created xsi:type="dcterms:W3CDTF">2016-02-10T12:36:33Z</dcterms:created>
  <dcterms:modified xsi:type="dcterms:W3CDTF">2019-11-18T13:46:34Z</dcterms:modified>
</cp:coreProperties>
</file>