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0" yWindow="-270" windowWidth="24240" windowHeight="11700" activeTab="2"/>
  </bookViews>
  <sheets>
    <sheet name="NOV 2017" sheetId="9" r:id="rId1"/>
    <sheet name="Trend " sheetId="11" state="hidden" r:id="rId2"/>
    <sheet name="NovCharts " sheetId="10" r:id="rId3"/>
  </sheets>
  <definedNames>
    <definedName name="_xlnm.Print_Area" localSheetId="0">'NOV 2017'!$A$1:$U$2</definedName>
    <definedName name="_xlnm.Print_Area" localSheetId="1">'Trend '!$A$1:$F$2</definedName>
  </definedNames>
  <calcPr calcId="124519"/>
</workbook>
</file>

<file path=xl/calcChain.xml><?xml version="1.0" encoding="utf-8"?>
<calcChain xmlns="http://schemas.openxmlformats.org/spreadsheetml/2006/main">
  <c r="F12" i="11"/>
  <c r="K12"/>
  <c r="G19"/>
  <c r="J12" l="1"/>
  <c r="F19"/>
  <c r="D11"/>
  <c r="D10"/>
  <c r="D9"/>
  <c r="D8"/>
  <c r="D7"/>
  <c r="D6"/>
  <c r="D5"/>
  <c r="D4"/>
  <c r="C11"/>
  <c r="B11"/>
  <c r="B10"/>
  <c r="B9"/>
  <c r="B7"/>
  <c r="A10"/>
  <c r="A9"/>
  <c r="A8"/>
  <c r="A7"/>
  <c r="A6"/>
  <c r="A5"/>
  <c r="A4"/>
  <c r="W13" i="9" l="1"/>
  <c r="T13"/>
  <c r="S13"/>
  <c r="R13"/>
  <c r="X13"/>
  <c r="U13"/>
  <c r="K13"/>
  <c r="J13"/>
  <c r="H13"/>
  <c r="G13"/>
  <c r="F13"/>
  <c r="E13"/>
  <c r="D13"/>
  <c r="E19" i="11" l="1"/>
  <c r="I12"/>
  <c r="G12" l="1"/>
  <c r="H12"/>
  <c r="C19"/>
  <c r="B19"/>
  <c r="A12" l="1"/>
  <c r="B12"/>
  <c r="C12"/>
  <c r="D12"/>
  <c r="D19" l="1"/>
  <c r="O6" i="9"/>
  <c r="O7"/>
  <c r="O8"/>
  <c r="O9"/>
  <c r="O10"/>
  <c r="O11"/>
  <c r="O12"/>
  <c r="O13"/>
  <c r="O5"/>
  <c r="I8" l="1"/>
  <c r="L8" s="1"/>
  <c r="I7"/>
  <c r="L7" s="1"/>
  <c r="I6"/>
  <c r="L6" s="1"/>
  <c r="I5"/>
  <c r="I10"/>
  <c r="L10" s="1"/>
  <c r="I9"/>
  <c r="L9" s="1"/>
  <c r="L5" l="1"/>
  <c r="I11"/>
  <c r="L11" s="1"/>
  <c r="I12"/>
  <c r="L12" s="1"/>
  <c r="I13" l="1"/>
  <c r="L13"/>
  <c r="Y12"/>
  <c r="V12"/>
  <c r="Q12"/>
  <c r="P12"/>
  <c r="Y11"/>
  <c r="V11"/>
  <c r="Q11"/>
  <c r="P11"/>
  <c r="Y10"/>
  <c r="V10"/>
  <c r="Q10"/>
  <c r="P10"/>
  <c r="Y9"/>
  <c r="V9"/>
  <c r="Q9"/>
  <c r="P9"/>
  <c r="Y8"/>
  <c r="V8"/>
  <c r="Q8"/>
  <c r="P8"/>
  <c r="Y7"/>
  <c r="V7"/>
  <c r="Q7"/>
  <c r="P7"/>
  <c r="Y6"/>
  <c r="V6"/>
  <c r="Q6"/>
  <c r="P6"/>
  <c r="Y5"/>
  <c r="V5"/>
  <c r="Q5"/>
  <c r="P5"/>
  <c r="M12" l="1"/>
  <c r="M5"/>
  <c r="M8"/>
  <c r="M13"/>
  <c r="M10"/>
  <c r="M11"/>
  <c r="M6"/>
  <c r="M9"/>
  <c r="M7"/>
  <c r="V13"/>
  <c r="Y13"/>
  <c r="P13" l="1"/>
  <c r="Q13"/>
</calcChain>
</file>

<file path=xl/sharedStrings.xml><?xml version="1.0" encoding="utf-8"?>
<sst xmlns="http://schemas.openxmlformats.org/spreadsheetml/2006/main" count="56" uniqueCount="47">
  <si>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</si>
  <si>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</si>
  <si>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</si>
  <si>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</si>
  <si>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</si>
  <si>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</si>
  <si>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</si>
  <si>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</si>
  <si>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</si>
  <si>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</si>
  <si>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</si>
  <si>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</si>
  <si>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</si>
  <si>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</si>
  <si>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</si>
  <si>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</si>
  <si>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</si>
  <si>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</si>
  <si>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</si>
  <si>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</si>
  <si>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</si>
  <si>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</si>
  <si>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</si>
  <si>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</si>
  <si>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</si>
  <si>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</si>
  <si>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</si>
  <si>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</si>
  <si>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</si>
  <si>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</si>
  <si>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</si>
  <si>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</si>
  <si>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</si>
  <si>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</si>
  <si>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</si>
  <si>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</si>
  <si>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</si>
  <si>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</si>
  <si>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</si>
  <si>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Note:</t>
  </si>
  <si>
    <t>New Gold ETF by New Gold Managers(Proprietary) Limited  is not included in this compilation.</t>
  </si>
  <si>
    <t>OCTOBER</t>
  </si>
  <si>
    <t>SCHEDULE OF REGISTERED EXCHANGE TRADED FUNDS(ETFs) AS AT 31ST NOVEMBER, 2017</t>
  </si>
  <si>
    <t>NET ASSET VALUE  (N) PREVIOUS (OCTOBER'17)</t>
  </si>
  <si>
    <t>NOVEMBER</t>
  </si>
  <si>
    <t>CURRENT(NOVEMBER)</t>
  </si>
  <si>
    <t>PREVIOUS(OCTOBER)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</si>
</sst>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10" fillId="4" borderId="0" xfId="1" applyFont="1" applyFill="1" applyBorder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(JUNE - NOVEMBER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018241622236245"/>
          <c:y val="0.15957126684826067"/>
          <c:w val="0.87803104745715665"/>
          <c:h val="0.76936516711716696"/>
        </c:manualLayout>
      </c:layout>
      <c:lineChart>
        <c:grouping val="standard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5070730900.4799995</c:v>
                </c:pt>
                <c:pt idx="1">
                  <c:v>5405312682.5300007</c:v>
                </c:pt>
                <c:pt idx="2">
                  <c:v>5410071931.2900009</c:v>
                </c:pt>
                <c:pt idx="3">
                  <c:v>5385378575.5400009</c:v>
                </c:pt>
                <c:pt idx="4">
                  <c:v>5561634501.2600002</c:v>
                </c:pt>
                <c:pt idx="5">
                  <c:v>5693600846.8400002</c:v>
                </c:pt>
              </c:numCache>
            </c:numRef>
          </c:val>
        </c:ser>
        <c:marker val="1"/>
        <c:axId val="85244928"/>
        <c:axId val="85263104"/>
      </c:lineChart>
      <c:catAx>
        <c:axId val="852449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263104"/>
        <c:crosses val="autoZero"/>
        <c:lblAlgn val="ctr"/>
        <c:lblOffset val="100"/>
      </c:catAx>
      <c:valAx>
        <c:axId val="8526310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524492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Outlets(November 2017)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5110642525.25</c:v>
                </c:pt>
                <c:pt idx="1">
                  <c:v>173439889.63999999</c:v>
                </c:pt>
                <c:pt idx="2">
                  <c:v>445730865.14999998</c:v>
                </c:pt>
                <c:pt idx="3">
                  <c:v>47372189.570000008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Outlet(June-November 2017)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4489263535.21</c:v>
                </c:pt>
                <c:pt idx="1">
                  <c:v>4847218252.2000008</c:v>
                </c:pt>
                <c:pt idx="2">
                  <c:v>4844657255.1700001</c:v>
                </c:pt>
                <c:pt idx="3">
                  <c:v>4833111967.7200003</c:v>
                </c:pt>
                <c:pt idx="4">
                  <c:v>4987236106.21</c:v>
                </c:pt>
                <c:pt idx="5">
                  <c:v>5110642525.25</c:v>
                </c:pt>
              </c:numCache>
            </c:numRef>
          </c:val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184470666.46000001</c:v>
                </c:pt>
                <c:pt idx="1">
                  <c:v>232984667.31999999</c:v>
                </c:pt>
                <c:pt idx="2">
                  <c:v>201591154.97</c:v>
                </c:pt>
                <c:pt idx="3">
                  <c:v>168172766.71000001</c:v>
                </c:pt>
                <c:pt idx="4">
                  <c:v>199138352.44999999</c:v>
                </c:pt>
                <c:pt idx="5">
                  <c:v>173439889.63999999</c:v>
                </c:pt>
              </c:numCache>
            </c:numRef>
          </c:val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334603871.69</c:v>
                </c:pt>
                <c:pt idx="1">
                  <c:v>326329620.60000002</c:v>
                </c:pt>
                <c:pt idx="2">
                  <c:v>379243242.93000001</c:v>
                </c:pt>
                <c:pt idx="3">
                  <c:v>388932938.57999998</c:v>
                </c:pt>
                <c:pt idx="4">
                  <c:v>403914182.00999999</c:v>
                </c:pt>
                <c:pt idx="5">
                  <c:v>445730865.14999998</c:v>
                </c:pt>
              </c:numCache>
            </c:numRef>
          </c:val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cat>
            <c:numRef>
              <c:f>'Trend '!$B$14:$G$14</c:f>
              <c:numCache>
                <c:formatCode>mmm\-yy</c:formatCode>
                <c:ptCount val="6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127093688.75</c:v>
                </c:pt>
                <c:pt idx="1">
                  <c:v>91679437.129999995</c:v>
                </c:pt>
                <c:pt idx="2">
                  <c:v>51169062.960000008</c:v>
                </c:pt>
                <c:pt idx="3">
                  <c:v>68776258.510000005</c:v>
                </c:pt>
                <c:pt idx="4">
                  <c:v>44490229.240000002</c:v>
                </c:pt>
                <c:pt idx="5">
                  <c:v>47372189.57</c:v>
                </c:pt>
              </c:numCache>
            </c:numRef>
          </c:val>
        </c:ser>
        <c:shape val="box"/>
        <c:axId val="85298176"/>
        <c:axId val="85304064"/>
        <c:axId val="0"/>
      </c:bar3DChart>
      <c:dateAx>
        <c:axId val="85298176"/>
        <c:scaling>
          <c:orientation val="minMax"/>
        </c:scaling>
        <c:axPos val="b"/>
        <c:numFmt formatCode="mmm\-yy" sourceLinked="1"/>
        <c:tickLblPos val="nextTo"/>
        <c:crossAx val="85304064"/>
        <c:crossesAt val="0"/>
        <c:auto val="1"/>
        <c:lblOffset val="100"/>
      </c:dateAx>
      <c:valAx>
        <c:axId val="85304064"/>
        <c:scaling>
          <c:orientation val="minMax"/>
        </c:scaling>
        <c:axPos val="l"/>
        <c:majorGridlines/>
        <c:numFmt formatCode="_-* #,##0.00_-;\-* #,##0.00_-;_-* &quot;-&quot;??_-;_-@_-" sourceLinked="1"/>
        <c:tickLblPos val="nextTo"/>
        <c:crossAx val="85298176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2"/>
  <sheetViews>
    <sheetView topLeftCell="G1" workbookViewId="0">
      <pane ySplit="1" topLeftCell="A2" activePane="bottomLeft" state="frozen"/>
      <selection activeCell="P28" sqref="P28"/>
      <selection pane="bottomLeft" activeCell="J15" sqref="J15"/>
    </sheetView>
  </sheetViews>
  <sheetFormatPr defaultColWidth="8.85546875" defaultRowHeight="1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>
      <c r="A1" s="54" t="s">
        <v>42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>
      <c r="A2" s="1"/>
      <c r="B2" s="53"/>
      <c r="C2" s="53"/>
    </row>
    <row r="3" spans="1:26" ht="54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2" t="s">
        <v>43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44</v>
      </c>
      <c r="U4" s="12" t="s">
        <v>41</v>
      </c>
      <c r="V4" s="17" t="s">
        <v>31</v>
      </c>
      <c r="W4" s="12" t="s">
        <v>45</v>
      </c>
      <c r="X4" s="12" t="s">
        <v>46</v>
      </c>
      <c r="Y4" s="17" t="s">
        <v>31</v>
      </c>
      <c r="Z4" s="26"/>
    </row>
    <row r="5" spans="1:26" s="18" customFormat="1" ht="24.95" customHeight="1">
      <c r="A5" s="19">
        <v>1</v>
      </c>
      <c r="B5" s="20" t="s">
        <v>2</v>
      </c>
      <c r="C5" s="21" t="s">
        <v>32</v>
      </c>
      <c r="D5" s="22">
        <v>552866730.5</v>
      </c>
      <c r="E5" s="22">
        <v>0</v>
      </c>
      <c r="F5" s="22">
        <v>0</v>
      </c>
      <c r="G5" s="22">
        <v>552866730.5</v>
      </c>
      <c r="H5" s="22">
        <v>8954337.0700000003</v>
      </c>
      <c r="I5" s="22">
        <f>G5+H5</f>
        <v>561821067.57000005</v>
      </c>
      <c r="J5" s="22">
        <v>4938109.3</v>
      </c>
      <c r="K5" s="22">
        <v>592738.11</v>
      </c>
      <c r="L5" s="23">
        <f t="shared" ref="L5:L9" si="0">I5-J5</f>
        <v>556882958.2700001</v>
      </c>
      <c r="M5" s="14">
        <f t="shared" ref="M5:M13" si="1">(L5/L$13)</f>
        <v>9.7808570226533387E-2</v>
      </c>
      <c r="N5" s="23">
        <v>527069455.72000003</v>
      </c>
      <c r="O5" s="14">
        <f t="shared" ref="O5:O13" si="2">(N5/N$13)</f>
        <v>9.4768805033950243E-2</v>
      </c>
      <c r="P5" s="15">
        <f t="shared" ref="P5:P13" si="3">((L5-N5)/N5)</f>
        <v>5.6564656188003756E-2</v>
      </c>
      <c r="Q5" s="16">
        <f t="shared" ref="Q5:Q12" si="4">(K5/L5)</f>
        <v>1.0643854353909242E-3</v>
      </c>
      <c r="R5" s="22">
        <v>11.54</v>
      </c>
      <c r="S5" s="22">
        <v>11.61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>
      <c r="A6" s="19">
        <v>2</v>
      </c>
      <c r="B6" s="20" t="s">
        <v>1</v>
      </c>
      <c r="C6" s="21" t="s">
        <v>22</v>
      </c>
      <c r="D6" s="22">
        <v>831181488.85000002</v>
      </c>
      <c r="E6" s="22">
        <v>0</v>
      </c>
      <c r="F6" s="22">
        <v>0</v>
      </c>
      <c r="G6" s="22">
        <v>831181488.85000002</v>
      </c>
      <c r="H6" s="22">
        <v>14101473.390000001</v>
      </c>
      <c r="I6" s="22">
        <f t="shared" ref="I6:I12" si="7">G6+H6</f>
        <v>845282962.24000001</v>
      </c>
      <c r="J6" s="22">
        <v>8532003.8699999992</v>
      </c>
      <c r="K6" s="22">
        <v>439063.03</v>
      </c>
      <c r="L6" s="23">
        <f t="shared" si="0"/>
        <v>836750958.37</v>
      </c>
      <c r="M6" s="14">
        <f t="shared" si="1"/>
        <v>0.14696340345572423</v>
      </c>
      <c r="N6" s="23">
        <v>818518285.03999996</v>
      </c>
      <c r="O6" s="14">
        <f t="shared" si="2"/>
        <v>0.14717225392185748</v>
      </c>
      <c r="P6" s="15">
        <f t="shared" si="3"/>
        <v>2.2275218114533674E-2</v>
      </c>
      <c r="Q6" s="16">
        <f t="shared" si="4"/>
        <v>5.2472366551608088E-4</v>
      </c>
      <c r="R6" s="22">
        <v>139.86000000000001</v>
      </c>
      <c r="S6" s="22">
        <v>142.88999999999999</v>
      </c>
      <c r="T6" s="22">
        <v>19</v>
      </c>
      <c r="U6" s="22">
        <v>19</v>
      </c>
      <c r="V6" s="24">
        <f t="shared" si="5"/>
        <v>0</v>
      </c>
      <c r="W6" s="22">
        <v>5918713.7999999998</v>
      </c>
      <c r="X6" s="22">
        <v>5918713.7999999998</v>
      </c>
      <c r="Y6" s="33">
        <f t="shared" si="6"/>
        <v>0</v>
      </c>
    </row>
    <row r="7" spans="1:26" s="18" customFormat="1" ht="24.95" customHeight="1">
      <c r="A7" s="19">
        <v>3</v>
      </c>
      <c r="B7" s="20" t="s">
        <v>1</v>
      </c>
      <c r="C7" s="21" t="s">
        <v>23</v>
      </c>
      <c r="D7" s="22">
        <v>686888090.54999995</v>
      </c>
      <c r="E7" s="22">
        <v>0</v>
      </c>
      <c r="F7" s="22">
        <v>0</v>
      </c>
      <c r="G7" s="22">
        <v>686888090.54999995</v>
      </c>
      <c r="H7" s="22">
        <v>13046660.99</v>
      </c>
      <c r="I7" s="22">
        <f t="shared" si="7"/>
        <v>699934751.53999996</v>
      </c>
      <c r="J7" s="22">
        <v>8390015.3499999996</v>
      </c>
      <c r="K7" s="22">
        <v>349936.52</v>
      </c>
      <c r="L7" s="23">
        <f t="shared" si="0"/>
        <v>691544736.18999994</v>
      </c>
      <c r="M7" s="14">
        <f t="shared" si="1"/>
        <v>0.12145999601883112</v>
      </c>
      <c r="N7" s="23">
        <v>688850972.54000008</v>
      </c>
      <c r="O7" s="14">
        <f t="shared" si="2"/>
        <v>0.12385764875126896</v>
      </c>
      <c r="P7" s="15">
        <f t="shared" si="3"/>
        <v>3.9105173069105825E-3</v>
      </c>
      <c r="Q7" s="16">
        <f t="shared" si="4"/>
        <v>5.060215220897234E-4</v>
      </c>
      <c r="R7" s="22">
        <v>108.38</v>
      </c>
      <c r="S7" s="22">
        <v>110.43</v>
      </c>
      <c r="T7" s="22">
        <v>131</v>
      </c>
      <c r="U7" s="22">
        <v>131</v>
      </c>
      <c r="V7" s="24">
        <f t="shared" si="5"/>
        <v>0</v>
      </c>
      <c r="W7" s="22">
        <v>6321079.46</v>
      </c>
      <c r="X7" s="22">
        <v>6411078.29</v>
      </c>
      <c r="Y7" s="25">
        <f t="shared" si="6"/>
        <v>-1.4038017620277739E-2</v>
      </c>
      <c r="Z7" s="48"/>
    </row>
    <row r="8" spans="1:26" s="18" customFormat="1" ht="24.95" customHeight="1">
      <c r="A8" s="19">
        <v>4</v>
      </c>
      <c r="B8" s="20" t="s">
        <v>24</v>
      </c>
      <c r="C8" s="21" t="s">
        <v>25</v>
      </c>
      <c r="D8" s="22">
        <v>298420203.56</v>
      </c>
      <c r="E8" s="22">
        <v>11447488.98</v>
      </c>
      <c r="F8" s="22">
        <v>0</v>
      </c>
      <c r="G8" s="22">
        <v>309867692.54000002</v>
      </c>
      <c r="H8" s="22">
        <v>626993.99</v>
      </c>
      <c r="I8" s="22">
        <f t="shared" si="7"/>
        <v>310494686.53000003</v>
      </c>
      <c r="J8" s="22">
        <v>9066460.6300000008</v>
      </c>
      <c r="K8" s="22">
        <v>366650.23</v>
      </c>
      <c r="L8" s="23">
        <f t="shared" si="0"/>
        <v>301428225.90000004</v>
      </c>
      <c r="M8" s="14">
        <f t="shared" si="1"/>
        <v>5.294158020706622E-2</v>
      </c>
      <c r="N8" s="23">
        <v>297326376.63999999</v>
      </c>
      <c r="O8" s="14">
        <f t="shared" si="2"/>
        <v>5.3460251041782779E-2</v>
      </c>
      <c r="P8" s="15">
        <f t="shared" si="3"/>
        <v>1.3795779931649089E-2</v>
      </c>
      <c r="Q8" s="16">
        <f t="shared" si="4"/>
        <v>1.2163765649526052E-3</v>
      </c>
      <c r="R8" s="22">
        <v>4.66</v>
      </c>
      <c r="S8" s="22">
        <v>4.7</v>
      </c>
      <c r="T8" s="22">
        <v>49</v>
      </c>
      <c r="U8" s="22">
        <v>49</v>
      </c>
      <c r="V8" s="24">
        <f t="shared" si="5"/>
        <v>0</v>
      </c>
      <c r="W8" s="22">
        <v>70704193</v>
      </c>
      <c r="X8" s="22">
        <v>70704193</v>
      </c>
      <c r="Y8" s="25">
        <f t="shared" si="6"/>
        <v>0</v>
      </c>
      <c r="Z8" s="34"/>
    </row>
    <row r="9" spans="1:26" s="18" customFormat="1" ht="24.95" customHeight="1">
      <c r="A9" s="19">
        <v>5</v>
      </c>
      <c r="B9" s="20" t="s">
        <v>24</v>
      </c>
      <c r="C9" s="21" t="s">
        <v>26</v>
      </c>
      <c r="D9" s="22">
        <v>100184687.29000001</v>
      </c>
      <c r="E9" s="22">
        <v>0</v>
      </c>
      <c r="F9" s="22">
        <v>0</v>
      </c>
      <c r="G9" s="22">
        <v>100184687.29000001</v>
      </c>
      <c r="H9" s="22">
        <v>953064.56</v>
      </c>
      <c r="I9" s="22">
        <f t="shared" si="7"/>
        <v>101137751.85000001</v>
      </c>
      <c r="J9" s="22">
        <v>10160347.949999999</v>
      </c>
      <c r="K9" s="22">
        <v>326028.44</v>
      </c>
      <c r="L9" s="23">
        <f t="shared" si="0"/>
        <v>90977403.900000006</v>
      </c>
      <c r="M9" s="14">
        <f t="shared" si="1"/>
        <v>1.5978886885000602E-2</v>
      </c>
      <c r="N9" s="23">
        <v>91810100.760000005</v>
      </c>
      <c r="O9" s="14">
        <f t="shared" si="2"/>
        <v>1.6507755182258062E-2</v>
      </c>
      <c r="P9" s="15">
        <f t="shared" si="3"/>
        <v>-9.0697739476045796E-3</v>
      </c>
      <c r="Q9" s="16">
        <f t="shared" si="4"/>
        <v>3.583619954229096E-3</v>
      </c>
      <c r="R9" s="22">
        <v>9.18</v>
      </c>
      <c r="S9" s="22">
        <v>9.26</v>
      </c>
      <c r="T9" s="22">
        <v>34</v>
      </c>
      <c r="U9" s="22">
        <v>34</v>
      </c>
      <c r="V9" s="24">
        <f t="shared" si="5"/>
        <v>0</v>
      </c>
      <c r="W9" s="22">
        <v>12081216</v>
      </c>
      <c r="X9" s="22">
        <v>12081216</v>
      </c>
      <c r="Y9" s="25">
        <f t="shared" si="6"/>
        <v>0</v>
      </c>
      <c r="Z9" s="26"/>
    </row>
    <row r="10" spans="1:26" s="18" customFormat="1" ht="24.95" customHeight="1">
      <c r="A10" s="19">
        <v>6</v>
      </c>
      <c r="B10" s="20" t="s">
        <v>24</v>
      </c>
      <c r="C10" s="21" t="s">
        <v>27</v>
      </c>
      <c r="D10" s="22">
        <v>2550065608.52</v>
      </c>
      <c r="E10" s="22">
        <v>95997929.599999994</v>
      </c>
      <c r="F10" s="22">
        <v>0</v>
      </c>
      <c r="G10" s="22">
        <v>2646063538.1199999</v>
      </c>
      <c r="H10" s="22">
        <v>8991961.7799999993</v>
      </c>
      <c r="I10" s="22">
        <f t="shared" si="7"/>
        <v>2655055499.9000001</v>
      </c>
      <c r="J10" s="22">
        <v>30336466.899999999</v>
      </c>
      <c r="K10" s="22">
        <v>1374411.87</v>
      </c>
      <c r="L10" s="23">
        <f t="shared" ref="L10:L11" si="8">I10-J10</f>
        <v>2624719033</v>
      </c>
      <c r="M10" s="14">
        <f t="shared" si="1"/>
        <v>0.46099456277423151</v>
      </c>
      <c r="N10" s="23">
        <v>2559836427.6900001</v>
      </c>
      <c r="O10" s="14">
        <f t="shared" si="2"/>
        <v>0.46026692820430104</v>
      </c>
      <c r="P10" s="15">
        <f t="shared" si="3"/>
        <v>2.5346387217620031E-2</v>
      </c>
      <c r="Q10" s="16">
        <f t="shared" si="4"/>
        <v>5.2364152228098694E-4</v>
      </c>
      <c r="R10" s="22">
        <v>17.489999999999998</v>
      </c>
      <c r="S10" s="22">
        <v>17.59</v>
      </c>
      <c r="T10" s="22">
        <v>122</v>
      </c>
      <c r="U10" s="22">
        <v>122</v>
      </c>
      <c r="V10" s="24">
        <f t="shared" si="5"/>
        <v>0</v>
      </c>
      <c r="W10" s="22">
        <v>149400000</v>
      </c>
      <c r="X10" s="22">
        <v>149400000</v>
      </c>
      <c r="Y10" s="25">
        <f t="shared" si="6"/>
        <v>0</v>
      </c>
      <c r="Z10" s="26"/>
    </row>
    <row r="11" spans="1:26" s="18" customFormat="1" ht="24.95" customHeight="1">
      <c r="A11" s="19">
        <v>7</v>
      </c>
      <c r="B11" s="20" t="s">
        <v>24</v>
      </c>
      <c r="C11" s="21" t="s">
        <v>28</v>
      </c>
      <c r="D11" s="22">
        <v>91035715.980000004</v>
      </c>
      <c r="E11" s="22">
        <v>2051671.23</v>
      </c>
      <c r="F11" s="22">
        <v>0</v>
      </c>
      <c r="G11" s="22">
        <v>93087387.209999993</v>
      </c>
      <c r="H11" s="22">
        <v>223742.25</v>
      </c>
      <c r="I11" s="22">
        <f t="shared" si="7"/>
        <v>93311129.459999993</v>
      </c>
      <c r="J11" s="22">
        <v>9908592.1799999997</v>
      </c>
      <c r="K11" s="22">
        <v>323122.7</v>
      </c>
      <c r="L11" s="23">
        <f t="shared" si="8"/>
        <v>83402537.280000001</v>
      </c>
      <c r="M11" s="14">
        <f t="shared" si="1"/>
        <v>1.4648469312050416E-2</v>
      </c>
      <c r="N11" s="23">
        <v>79894414.63000001</v>
      </c>
      <c r="O11" s="14">
        <f t="shared" si="2"/>
        <v>1.4365276001488368E-2</v>
      </c>
      <c r="P11" s="15">
        <f t="shared" si="3"/>
        <v>4.3909485616065905E-2</v>
      </c>
      <c r="Q11" s="16">
        <f t="shared" si="4"/>
        <v>3.8742550351341062E-3</v>
      </c>
      <c r="R11" s="22">
        <v>21.15</v>
      </c>
      <c r="S11" s="22">
        <v>21.35</v>
      </c>
      <c r="T11" s="22">
        <v>32</v>
      </c>
      <c r="U11" s="22">
        <v>32</v>
      </c>
      <c r="V11" s="24">
        <f t="shared" si="5"/>
        <v>0</v>
      </c>
      <c r="W11" s="22">
        <v>4526523</v>
      </c>
      <c r="X11" s="22">
        <v>4526523</v>
      </c>
      <c r="Y11" s="25">
        <f t="shared" si="6"/>
        <v>0</v>
      </c>
      <c r="Z11" s="26"/>
    </row>
    <row r="12" spans="1:26" s="18" customFormat="1" ht="24.95" customHeight="1">
      <c r="A12" s="19">
        <v>8</v>
      </c>
      <c r="B12" s="20" t="s">
        <v>24</v>
      </c>
      <c r="C12" s="21" t="s">
        <v>29</v>
      </c>
      <c r="D12" s="22">
        <v>0</v>
      </c>
      <c r="E12" s="22">
        <v>63942799.829999998</v>
      </c>
      <c r="F12" s="22">
        <v>445730865.14999998</v>
      </c>
      <c r="G12" s="22">
        <v>509673664.98000002</v>
      </c>
      <c r="H12" s="22">
        <v>473955.54</v>
      </c>
      <c r="I12" s="22">
        <f t="shared" si="7"/>
        <v>510147620.52000004</v>
      </c>
      <c r="J12" s="22">
        <v>2252626.59</v>
      </c>
      <c r="K12" s="22">
        <v>523406.44</v>
      </c>
      <c r="L12" s="23">
        <f>I12-J12</f>
        <v>507894993.93000007</v>
      </c>
      <c r="M12" s="14">
        <f t="shared" si="1"/>
        <v>8.920453112056255E-2</v>
      </c>
      <c r="N12" s="23">
        <v>498328468.24000007</v>
      </c>
      <c r="O12" s="14">
        <f t="shared" si="2"/>
        <v>8.9601081863093068E-2</v>
      </c>
      <c r="P12" s="15">
        <f t="shared" si="3"/>
        <v>1.9197228935740152E-2</v>
      </c>
      <c r="Q12" s="16">
        <f t="shared" si="4"/>
        <v>1.0305406555594792E-3</v>
      </c>
      <c r="R12" s="22">
        <v>143.49</v>
      </c>
      <c r="S12" s="22">
        <v>145.49</v>
      </c>
      <c r="T12" s="22">
        <v>33</v>
      </c>
      <c r="U12" s="22">
        <v>33</v>
      </c>
      <c r="V12" s="24">
        <f t="shared" si="5"/>
        <v>0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>
      <c r="A13" s="27"/>
      <c r="B13" s="28"/>
      <c r="C13" s="29" t="s">
        <v>12</v>
      </c>
      <c r="D13" s="30">
        <f t="shared" ref="D13:L13" si="9">SUM(D5:D12)</f>
        <v>5110642525.25</v>
      </c>
      <c r="E13" s="30">
        <f t="shared" si="9"/>
        <v>173439889.63999999</v>
      </c>
      <c r="F13" s="30">
        <f t="shared" si="9"/>
        <v>445730865.14999998</v>
      </c>
      <c r="G13" s="30">
        <f t="shared" si="9"/>
        <v>5729813280.0400009</v>
      </c>
      <c r="H13" s="30">
        <f t="shared" si="9"/>
        <v>47372189.570000008</v>
      </c>
      <c r="I13" s="30">
        <f t="shared" si="9"/>
        <v>5777185469.6100006</v>
      </c>
      <c r="J13" s="30">
        <f t="shared" si="9"/>
        <v>83584622.770000011</v>
      </c>
      <c r="K13" s="30">
        <f t="shared" si="9"/>
        <v>4295357.3400000008</v>
      </c>
      <c r="L13" s="31">
        <f t="shared" si="9"/>
        <v>5693600846.8400002</v>
      </c>
      <c r="M13" s="38">
        <f t="shared" si="1"/>
        <v>1</v>
      </c>
      <c r="N13" s="31">
        <v>5561634501.2600002</v>
      </c>
      <c r="O13" s="38">
        <f t="shared" si="2"/>
        <v>1</v>
      </c>
      <c r="P13" s="37">
        <f t="shared" si="3"/>
        <v>2.3727978807327715E-2</v>
      </c>
      <c r="Q13" s="36">
        <f>(K13/L13)</f>
        <v>7.5441841736832726E-4</v>
      </c>
      <c r="R13" s="30">
        <f>SUM(R5:R12)</f>
        <v>455.75</v>
      </c>
      <c r="S13" s="30">
        <f>SUM(S5:S12)</f>
        <v>463.32</v>
      </c>
      <c r="T13" s="30">
        <f>SUM(T5:T12)</f>
        <v>440</v>
      </c>
      <c r="U13" s="30">
        <f>SUM(U5:U12)</f>
        <v>440</v>
      </c>
      <c r="V13" s="35">
        <f t="shared" si="5"/>
        <v>0</v>
      </c>
      <c r="W13" s="30">
        <f>SUM(W5:W12)</f>
        <v>300672084.25999999</v>
      </c>
      <c r="X13" s="30">
        <f>SUM(X5:X12)</f>
        <v>300762083.09000003</v>
      </c>
      <c r="Y13" s="32">
        <f t="shared" ref="Y13" si="10">((W13-X13)/X13)</f>
        <v>-2.9923595778897326E-4</v>
      </c>
      <c r="Z13" s="26"/>
    </row>
    <row r="14" spans="1:26">
      <c r="M14" s="7"/>
      <c r="O14" s="7"/>
      <c r="P14" s="7"/>
      <c r="V14" s="7"/>
    </row>
    <row r="15" spans="1:26" ht="18">
      <c r="B15" s="49" t="s">
        <v>39</v>
      </c>
      <c r="E15" s="41"/>
      <c r="N15" s="51"/>
    </row>
    <row r="16" spans="1:26" ht="18.75">
      <c r="B16" s="50" t="s">
        <v>40</v>
      </c>
      <c r="E16" s="41"/>
    </row>
    <row r="17" spans="5:5">
      <c r="E17" s="41"/>
    </row>
    <row r="18" spans="5:5">
      <c r="E18" s="41"/>
    </row>
    <row r="19" spans="5:5">
      <c r="E19" s="41"/>
    </row>
    <row r="20" spans="5:5">
      <c r="E20" s="41"/>
    </row>
    <row r="21" spans="5:5">
      <c r="E21" s="41"/>
    </row>
    <row r="22" spans="5:5">
      <c r="E22" s="41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"/>
  <sheetViews>
    <sheetView workbookViewId="0">
      <pane ySplit="1" topLeftCell="A2" activePane="bottomLeft" state="frozen"/>
      <selection pane="bottomLeft" activeCell="H15" sqref="H15"/>
    </sheetView>
  </sheetViews>
  <sheetFormatPr defaultColWidth="8.85546875" defaultRowHeight="1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>
      <c r="A1" s="55"/>
      <c r="B1" s="55"/>
      <c r="C1" s="55"/>
      <c r="D1" s="55"/>
      <c r="E1" s="55"/>
      <c r="F1" s="55"/>
    </row>
    <row r="3" spans="1:11" s="18" customFormat="1" ht="24.95" customHeight="1">
      <c r="A3" s="12" t="s">
        <v>36</v>
      </c>
      <c r="B3" s="12" t="s">
        <v>35</v>
      </c>
      <c r="C3" s="12" t="s">
        <v>38</v>
      </c>
      <c r="D3" s="12" t="s">
        <v>37</v>
      </c>
      <c r="E3" s="45"/>
      <c r="F3" s="47">
        <v>42887</v>
      </c>
      <c r="G3" s="47">
        <v>42917</v>
      </c>
      <c r="H3" s="47">
        <v>42948</v>
      </c>
      <c r="I3" s="47">
        <v>42979</v>
      </c>
      <c r="J3" s="47">
        <v>43009</v>
      </c>
      <c r="K3" s="47">
        <v>43040</v>
      </c>
    </row>
    <row r="4" spans="1:11" s="18" customFormat="1" ht="24.95" customHeight="1">
      <c r="A4" s="22">
        <f>'NOV 2017'!D5</f>
        <v>552866730.5</v>
      </c>
      <c r="B4" s="22">
        <v>0</v>
      </c>
      <c r="C4" s="22">
        <v>0</v>
      </c>
      <c r="D4" s="22">
        <f>'NOV 2017'!H5</f>
        <v>8954337.0700000003</v>
      </c>
      <c r="E4" s="45"/>
      <c r="F4" s="46">
        <v>479018201.32999998</v>
      </c>
      <c r="G4" s="46">
        <v>510974584.51999998</v>
      </c>
      <c r="H4" s="46">
        <v>509520583.62</v>
      </c>
      <c r="I4" s="46">
        <v>510403178.00000006</v>
      </c>
      <c r="J4" s="46">
        <v>527069455.72000003</v>
      </c>
      <c r="K4" s="46">
        <v>556882958.2700001</v>
      </c>
    </row>
    <row r="5" spans="1:11" s="18" customFormat="1" ht="24.95" customHeight="1">
      <c r="A5" s="22">
        <f>'NOV 2017'!D6</f>
        <v>831181488.85000002</v>
      </c>
      <c r="B5" s="22">
        <v>0</v>
      </c>
      <c r="C5" s="22">
        <v>0</v>
      </c>
      <c r="D5" s="22">
        <f>'NOV 2017'!H6</f>
        <v>14101473.390000001</v>
      </c>
      <c r="E5" s="45"/>
      <c r="F5" s="46">
        <v>748338708.87000012</v>
      </c>
      <c r="G5" s="46">
        <v>794248861.0999999</v>
      </c>
      <c r="H5" s="46">
        <v>788601847.55000007</v>
      </c>
      <c r="I5" s="46">
        <v>795690454.7700001</v>
      </c>
      <c r="J5" s="46">
        <v>818518285.03999996</v>
      </c>
      <c r="K5" s="46">
        <v>836750958.37</v>
      </c>
    </row>
    <row r="6" spans="1:11" s="18" customFormat="1" ht="24.95" customHeight="1">
      <c r="A6" s="22">
        <f>'NOV 2017'!D7</f>
        <v>686888090.54999995</v>
      </c>
      <c r="B6" s="22">
        <v>0</v>
      </c>
      <c r="C6" s="22">
        <v>0</v>
      </c>
      <c r="D6" s="22">
        <f>'NOV 2017'!H7</f>
        <v>13046660.99</v>
      </c>
      <c r="E6" s="45"/>
      <c r="F6" s="46">
        <v>657276950.2299999</v>
      </c>
      <c r="G6" s="46">
        <v>673452513</v>
      </c>
      <c r="H6" s="46">
        <v>674118540.27999997</v>
      </c>
      <c r="I6" s="46">
        <v>667234761.19999993</v>
      </c>
      <c r="J6" s="46">
        <v>688850972.54000008</v>
      </c>
      <c r="K6" s="46">
        <v>691544736.18999994</v>
      </c>
    </row>
    <row r="7" spans="1:11" s="18" customFormat="1" ht="24.95" customHeight="1">
      <c r="A7" s="22">
        <f>'NOV 2017'!D8</f>
        <v>298420203.56</v>
      </c>
      <c r="B7" s="22">
        <f>'NOV 2017'!E8</f>
        <v>11447488.98</v>
      </c>
      <c r="C7" s="22">
        <v>0</v>
      </c>
      <c r="D7" s="22">
        <f>'NOV 2017'!H8</f>
        <v>626993.99</v>
      </c>
      <c r="E7" s="45"/>
      <c r="F7" s="46">
        <v>251168748.42999998</v>
      </c>
      <c r="G7" s="46">
        <v>280181565.89999998</v>
      </c>
      <c r="H7" s="46">
        <v>281274355.13</v>
      </c>
      <c r="I7" s="46">
        <v>282889064.53000003</v>
      </c>
      <c r="J7" s="46">
        <v>297326376.63999999</v>
      </c>
      <c r="K7" s="46">
        <v>301428225.90000004</v>
      </c>
    </row>
    <row r="8" spans="1:11" s="18" customFormat="1" ht="24.95" customHeight="1">
      <c r="A8" s="22">
        <f>'NOV 2017'!D9</f>
        <v>100184687.29000001</v>
      </c>
      <c r="B8" s="22">
        <v>0</v>
      </c>
      <c r="C8" s="22">
        <v>0</v>
      </c>
      <c r="D8" s="22">
        <f>'NOV 2017'!H9</f>
        <v>953064.56</v>
      </c>
      <c r="E8" s="45"/>
      <c r="F8" s="46">
        <v>77200657.269999996</v>
      </c>
      <c r="G8" s="46">
        <v>82146672.980000004</v>
      </c>
      <c r="H8" s="46">
        <v>94530918.290000007</v>
      </c>
      <c r="I8" s="46">
        <v>92628638.599999994</v>
      </c>
      <c r="J8" s="46">
        <v>91810100.760000005</v>
      </c>
      <c r="K8" s="46">
        <v>90977403.900000006</v>
      </c>
    </row>
    <row r="9" spans="1:11" s="18" customFormat="1" ht="24.95" customHeight="1">
      <c r="A9" s="22">
        <f>'NOV 2017'!D10</f>
        <v>2550065608.52</v>
      </c>
      <c r="B9" s="22">
        <f>'NOV 2017'!E10</f>
        <v>95997929.599999994</v>
      </c>
      <c r="C9" s="22">
        <v>0</v>
      </c>
      <c r="D9" s="22">
        <f>'NOV 2017'!H10</f>
        <v>8991961.7799999993</v>
      </c>
      <c r="E9" s="45"/>
      <c r="F9" s="46">
        <v>2318955521.8999996</v>
      </c>
      <c r="G9" s="46">
        <v>2511447124.0300002</v>
      </c>
      <c r="H9" s="46">
        <v>2509727177.7500005</v>
      </c>
      <c r="I9" s="46">
        <v>2479459316.9100003</v>
      </c>
      <c r="J9" s="46">
        <v>2559836427.6900001</v>
      </c>
      <c r="K9" s="46">
        <v>2624719033</v>
      </c>
    </row>
    <row r="10" spans="1:11" s="18" customFormat="1" ht="24.95" customHeight="1">
      <c r="A10" s="22">
        <f>'NOV 2017'!D11</f>
        <v>91035715.980000004</v>
      </c>
      <c r="B10" s="22">
        <f>'NOV 2017'!E11</f>
        <v>2051671.23</v>
      </c>
      <c r="C10" s="22">
        <v>0</v>
      </c>
      <c r="D10" s="22">
        <f>'NOV 2017'!H11</f>
        <v>223742.25</v>
      </c>
      <c r="E10" s="45"/>
      <c r="F10" s="46">
        <v>74872171.569999993</v>
      </c>
      <c r="G10" s="46">
        <v>86094291.829999998</v>
      </c>
      <c r="H10" s="46">
        <v>82166823.86999999</v>
      </c>
      <c r="I10" s="46">
        <v>78572182.140000001</v>
      </c>
      <c r="J10" s="46">
        <v>79894414.63000001</v>
      </c>
      <c r="K10" s="46">
        <v>83402537.280000001</v>
      </c>
    </row>
    <row r="11" spans="1:11" s="18" customFormat="1" ht="24.95" customHeight="1">
      <c r="A11" s="22">
        <v>0</v>
      </c>
      <c r="B11" s="22">
        <f>'NOV 2017'!E12</f>
        <v>63942799.829999998</v>
      </c>
      <c r="C11" s="22">
        <f>'NOV 2017'!F12</f>
        <v>445730865.14999998</v>
      </c>
      <c r="D11" s="22">
        <f>'NOV 2017'!H12</f>
        <v>473955.54</v>
      </c>
      <c r="E11" s="45"/>
      <c r="F11" s="46">
        <v>463899940.88</v>
      </c>
      <c r="G11" s="46">
        <v>466767069.16999996</v>
      </c>
      <c r="H11" s="46">
        <v>470131684.80000001</v>
      </c>
      <c r="I11" s="46">
        <v>478500979.39000005</v>
      </c>
      <c r="J11" s="46">
        <v>498328468.24000007</v>
      </c>
      <c r="K11" s="46">
        <v>507894993.93000007</v>
      </c>
    </row>
    <row r="12" spans="1:11" s="18" customFormat="1" ht="24.95" customHeight="1" thickBot="1">
      <c r="A12" s="30">
        <f>SUM(A4:A11)</f>
        <v>5110642525.25</v>
      </c>
      <c r="B12" s="30">
        <f>SUM(B4:B11)</f>
        <v>173439889.63999999</v>
      </c>
      <c r="C12" s="30">
        <f>SUM(C4:C11)</f>
        <v>445730865.14999998</v>
      </c>
      <c r="D12" s="30">
        <f>SUM(D4:D11)</f>
        <v>47372189.570000008</v>
      </c>
      <c r="E12" s="45"/>
      <c r="F12" s="44">
        <f t="shared" ref="F12:K12" si="0">SUM(F4:F11)</f>
        <v>5070730900.4799995</v>
      </c>
      <c r="G12" s="44">
        <f t="shared" si="0"/>
        <v>5405312682.5300007</v>
      </c>
      <c r="H12" s="44">
        <f t="shared" si="0"/>
        <v>5410071931.2900009</v>
      </c>
      <c r="I12" s="44">
        <f t="shared" si="0"/>
        <v>5385378575.5400009</v>
      </c>
      <c r="J12" s="44">
        <f t="shared" si="0"/>
        <v>5561634501.2600002</v>
      </c>
      <c r="K12" s="44">
        <f t="shared" si="0"/>
        <v>5693600846.8400002</v>
      </c>
    </row>
    <row r="13" spans="1:11" ht="16.5">
      <c r="E13" s="43"/>
    </row>
    <row r="14" spans="1:11">
      <c r="B14" s="42">
        <v>42887</v>
      </c>
      <c r="C14" s="42">
        <v>42917</v>
      </c>
      <c r="D14" s="42">
        <v>42948</v>
      </c>
      <c r="E14" s="42">
        <v>42979</v>
      </c>
      <c r="F14" s="42">
        <v>43009</v>
      </c>
      <c r="G14" s="42">
        <v>43040</v>
      </c>
      <c r="J14" s="51"/>
    </row>
    <row r="15" spans="1:11" ht="16.5">
      <c r="A15" s="42" t="s">
        <v>36</v>
      </c>
      <c r="B15" s="23">
        <v>4489263535.21</v>
      </c>
      <c r="C15" s="41">
        <v>4847218252.2000008</v>
      </c>
      <c r="D15" s="41">
        <v>4844657255.1700001</v>
      </c>
      <c r="E15" s="41">
        <v>4833111967.7200003</v>
      </c>
      <c r="F15" s="41">
        <v>4987236106.21</v>
      </c>
      <c r="G15" s="41">
        <v>5110642525.25</v>
      </c>
    </row>
    <row r="16" spans="1:11" ht="16.5">
      <c r="A16" s="42" t="s">
        <v>35</v>
      </c>
      <c r="B16" s="23">
        <v>184470666.46000001</v>
      </c>
      <c r="C16" s="41">
        <v>232984667.31999999</v>
      </c>
      <c r="D16" s="41">
        <v>201591154.97</v>
      </c>
      <c r="E16" s="41">
        <v>168172766.71000001</v>
      </c>
      <c r="F16" s="41">
        <v>199138352.44999999</v>
      </c>
      <c r="G16" s="41">
        <v>173439889.63999999</v>
      </c>
    </row>
    <row r="17" spans="1:7" ht="16.5">
      <c r="A17" s="42" t="s">
        <v>34</v>
      </c>
      <c r="B17" s="23">
        <v>334603871.69</v>
      </c>
      <c r="C17" s="41">
        <v>326329620.60000002</v>
      </c>
      <c r="D17" s="41">
        <v>379243242.93000001</v>
      </c>
      <c r="E17" s="41">
        <v>388932938.57999998</v>
      </c>
      <c r="F17" s="41">
        <v>403914182.00999999</v>
      </c>
      <c r="G17" s="41">
        <v>445730865.14999998</v>
      </c>
    </row>
    <row r="18" spans="1:7" ht="16.5">
      <c r="A18" s="42" t="s">
        <v>33</v>
      </c>
      <c r="B18" s="40">
        <v>127093688.75</v>
      </c>
      <c r="C18" s="41">
        <v>91679437.129999995</v>
      </c>
      <c r="D18" s="41">
        <v>51169062.960000008</v>
      </c>
      <c r="E18" s="41">
        <v>68776258.510000005</v>
      </c>
      <c r="F18" s="41">
        <v>44490229.240000002</v>
      </c>
      <c r="G18" s="41">
        <v>47372189.57</v>
      </c>
    </row>
    <row r="19" spans="1:7">
      <c r="B19" s="39">
        <f t="shared" ref="B19:G19" si="1">SUM(B15:B18)</f>
        <v>5135431762.1099997</v>
      </c>
      <c r="C19" s="39">
        <f t="shared" si="1"/>
        <v>5498211977.250001</v>
      </c>
      <c r="D19" s="39">
        <f t="shared" si="1"/>
        <v>5476660716.0300007</v>
      </c>
      <c r="E19" s="39">
        <f t="shared" si="1"/>
        <v>5458993931.5200005</v>
      </c>
      <c r="F19" s="39">
        <f t="shared" si="1"/>
        <v>5634778869.9099998</v>
      </c>
      <c r="G19" s="39">
        <f t="shared" si="1"/>
        <v>5777185469.6099997</v>
      </c>
    </row>
    <row r="20" spans="1:7">
      <c r="D20" s="39"/>
    </row>
    <row r="21" spans="1:7">
      <c r="G21" s="51"/>
    </row>
    <row r="22" spans="1:7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RowColHeaders="0" tabSelected="1" workbookViewId="0">
      <selection activeCell="O28" sqref="O28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NOV 2017</vt:lpstr>
      <vt:lpstr>Trend </vt:lpstr>
      <vt:lpstr>NovCharts </vt:lpstr>
      <vt:lpstr>'NOV 2017'!Print_Area</vt:lpstr>
      <vt:lpstr>'Trend 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2018-01-26T10:02:47Z</dcterms:modified>
</cp:coreProperties>
</file>