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/>
  </bookViews>
  <sheets>
    <sheet name="SEP 2017" sheetId="9" r:id="rId1"/>
    <sheet name="Trend " sheetId="11" state="hidden" r:id="rId2"/>
    <sheet name="SepCharts " sheetId="10" r:id="rId3"/>
  </sheets>
  <definedNames>
    <definedName name="_xlnm.Print_Area" localSheetId="0">'SEP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K12" i="11"/>
  <c r="G19"/>
  <c r="J12" l="1"/>
  <c r="F19"/>
  <c r="D11"/>
  <c r="D10"/>
  <c r="D9"/>
  <c r="D8"/>
  <c r="D7"/>
  <c r="D6"/>
  <c r="D5"/>
  <c r="D4"/>
  <c r="C11"/>
  <c r="B11"/>
  <c r="B10"/>
  <c r="B9"/>
  <c r="B7"/>
  <c r="A10"/>
  <c r="A9"/>
  <c r="A8"/>
  <c r="A7"/>
  <c r="A6"/>
  <c r="A5"/>
  <c r="A4"/>
  <c r="W13" i="9" l="1"/>
  <c r="T13"/>
  <c r="S13"/>
  <c r="R13"/>
  <c r="X13"/>
  <c r="U13"/>
  <c r="K13"/>
  <c r="J13"/>
  <c r="H13"/>
  <c r="G13"/>
  <c r="F13"/>
  <c r="E13"/>
  <c r="D13"/>
  <c r="E19" i="11" l="1"/>
  <c r="I12"/>
  <c r="G12" l="1"/>
  <c r="H12"/>
  <c r="C19"/>
  <c r="B19"/>
  <c r="A12" l="1"/>
  <c r="D15" s="1"/>
  <c r="B12"/>
  <c r="D16" s="1"/>
  <c r="C12"/>
  <c r="D17" s="1"/>
  <c r="D12"/>
  <c r="D18" s="1"/>
  <c r="D19" l="1"/>
  <c r="O6" i="9"/>
  <c r="O7"/>
  <c r="O8"/>
  <c r="O9"/>
  <c r="O10"/>
  <c r="O11"/>
  <c r="O12"/>
  <c r="O13"/>
  <c r="O5"/>
  <c r="I8" l="1"/>
  <c r="L8" s="1"/>
  <c r="I7"/>
  <c r="L7" s="1"/>
  <c r="I6"/>
  <c r="L6" s="1"/>
  <c r="I5"/>
  <c r="I10"/>
  <c r="L10" s="1"/>
  <c r="I9"/>
  <c r="L9" s="1"/>
  <c r="L5" l="1"/>
  <c r="I11"/>
  <c r="L11" s="1"/>
  <c r="I12"/>
  <c r="L12" s="1"/>
  <c r="I13" l="1"/>
  <c r="L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2" l="1"/>
  <c r="M5"/>
  <c r="M8"/>
  <c r="M13"/>
  <c r="M10"/>
  <c r="M11"/>
  <c r="M6"/>
  <c r="M9"/>
  <c r="M7"/>
  <c r="V13"/>
  <c r="Y13"/>
  <c r="P13" l="1"/>
  <c r="Q13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<sst xmlns="http://schemas.openxmlformats.org/spreadsheetml/2006/main" count="56" uniqueCount="47">
  <si>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</si>
  <si>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</si>
  <si>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</si>
  <si>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</si>
  <si>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</si>
  <si>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</si>
  <si>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</si>
  <si>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</si>
  <si>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</si>
  <si>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</si>
  <si>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</si>
  <si>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</si>
  <si>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</si>
  <si>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</si>
  <si>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</si>
  <si>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</si>
  <si>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</si>
  <si>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</si>
  <si>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</si>
  <si>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</si>
  <si>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</si>
  <si>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</si>
  <si>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</si>
  <si>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</si>
  <si>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</si>
  <si>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</si>
  <si>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</si>
  <si>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</si>
  <si>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</si>
  <si>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</si>
  <si>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</si>
  <si>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</si>
  <si>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</si>
  <si>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</si>
  <si>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</si>
  <si>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</si>
  <si>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</si>
  <si>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</si>
  <si>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</si>
  <si>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AUGUST</t>
  </si>
  <si>
    <t>SCHEDULE OF REGISTERED EXCHANGE TRADED FUNDS(ETFs) AS AT 30TH SEPTEMBER, 2017</t>
  </si>
  <si>
    <t>NET ASSET VALUE  (N) PREVIOUS (AUGUST'17)</t>
  </si>
  <si>
    <t>SEPTEMBER</t>
  </si>
  <si>
    <t>CURRENT(SEPTEMBER</t>
  </si>
  <si>
    <t>PREVIOUS(AUGUST)</t>
  </si>
  <si>
    <t>Note:</t>
  </si>
  <si>
    <t>New Gold ETF by New Gold Managers(Proprietary) Limited  is not included in this compilation.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</si>
</sst>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10" fillId="4" borderId="0" xfId="1" applyFont="1" applyFill="1" applyBorder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12" fillId="0" borderId="0" xfId="0" applyFont="1" applyBorder="1"/>
    <xf numFmtId="0" fontId="13" fillId="0" borderId="0" xfId="0" applyFont="1" applyBorder="1" applyAlignment="1">
      <alignment horizontal="left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(APRIL - SEPTEMBER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56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3964740735.5</c:v>
                </c:pt>
                <c:pt idx="1">
                  <c:v>4504002470.4799995</c:v>
                </c:pt>
                <c:pt idx="2">
                  <c:v>5070730900.4799995</c:v>
                </c:pt>
                <c:pt idx="3">
                  <c:v>5405312682.5300007</c:v>
                </c:pt>
                <c:pt idx="4">
                  <c:v>5410071931.2900009</c:v>
                </c:pt>
                <c:pt idx="5">
                  <c:v>5385378575.5400009</c:v>
                </c:pt>
              </c:numCache>
            </c:numRef>
          </c:val>
        </c:ser>
        <c:marker val="1"/>
        <c:axId val="85109376"/>
        <c:axId val="85127552"/>
      </c:lineChart>
      <c:catAx>
        <c:axId val="851093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127552"/>
        <c:crosses val="autoZero"/>
        <c:lblAlgn val="ctr"/>
        <c:lblOffset val="100"/>
      </c:catAx>
      <c:valAx>
        <c:axId val="8512755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1093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Outlets(September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4833111967.7200003</c:v>
                </c:pt>
                <c:pt idx="1">
                  <c:v>168172766.70999998</c:v>
                </c:pt>
                <c:pt idx="2">
                  <c:v>388932938.57999998</c:v>
                </c:pt>
                <c:pt idx="3">
                  <c:v>68776258.50999999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Outlet(April-September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3399306316.8099999</c:v>
                </c:pt>
                <c:pt idx="1">
                  <c:v>3929640236.8799996</c:v>
                </c:pt>
                <c:pt idx="2">
                  <c:v>4833111967.7200003</c:v>
                </c:pt>
                <c:pt idx="3">
                  <c:v>4847218252.2000008</c:v>
                </c:pt>
                <c:pt idx="4">
                  <c:v>4844657255.1700001</c:v>
                </c:pt>
                <c:pt idx="5">
                  <c:v>4833111967.7200003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238691268.96000001</c:v>
                </c:pt>
                <c:pt idx="1">
                  <c:v>239721186.16</c:v>
                </c:pt>
                <c:pt idx="2">
                  <c:v>168172766.70999998</c:v>
                </c:pt>
                <c:pt idx="3">
                  <c:v>232984667.31999999</c:v>
                </c:pt>
                <c:pt idx="4">
                  <c:v>201591154.97</c:v>
                </c:pt>
                <c:pt idx="5">
                  <c:v>168172766.71000001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329599895.31</c:v>
                </c:pt>
                <c:pt idx="1">
                  <c:v>332508830.38</c:v>
                </c:pt>
                <c:pt idx="2">
                  <c:v>388932938.57999998</c:v>
                </c:pt>
                <c:pt idx="3">
                  <c:v>326329620.60000002</c:v>
                </c:pt>
                <c:pt idx="4">
                  <c:v>379243242.93000001</c:v>
                </c:pt>
                <c:pt idx="5">
                  <c:v>388932938.57999998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48673686.289999999</c:v>
                </c:pt>
                <c:pt idx="1">
                  <c:v>69359211.510000005</c:v>
                </c:pt>
                <c:pt idx="2">
                  <c:v>68776258.50999999</c:v>
                </c:pt>
                <c:pt idx="3">
                  <c:v>91679437.129999995</c:v>
                </c:pt>
                <c:pt idx="4">
                  <c:v>51169062.960000008</c:v>
                </c:pt>
                <c:pt idx="5">
                  <c:v>68776258.510000005</c:v>
                </c:pt>
              </c:numCache>
            </c:numRef>
          </c:val>
        </c:ser>
        <c:shape val="box"/>
        <c:axId val="84519552"/>
        <c:axId val="84529536"/>
        <c:axId val="0"/>
      </c:bar3DChart>
      <c:dateAx>
        <c:axId val="84519552"/>
        <c:scaling>
          <c:orientation val="minMax"/>
        </c:scaling>
        <c:axPos val="b"/>
        <c:numFmt formatCode="mmm\-yy" sourceLinked="1"/>
        <c:tickLblPos val="nextTo"/>
        <c:crossAx val="84529536"/>
        <c:crossesAt val="0"/>
        <c:auto val="1"/>
        <c:lblOffset val="100"/>
      </c:dateAx>
      <c:valAx>
        <c:axId val="8452953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845195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pane ySplit="1" topLeftCell="A2" activePane="bottomLeft" state="frozen"/>
      <selection activeCell="P28" sqref="P28"/>
      <selection pane="bottomLeft" activeCell="A16" sqref="A16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3"/>
      <c r="Y1" s="4"/>
    </row>
    <row r="2" spans="1:26" ht="15.75" thickBot="1">
      <c r="A2" s="1"/>
      <c r="B2" s="50"/>
      <c r="C2" s="50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9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3" t="s">
        <v>19</v>
      </c>
      <c r="U3" s="53"/>
      <c r="V3" s="53"/>
      <c r="W3" s="53" t="s">
        <v>20</v>
      </c>
      <c r="X3" s="53"/>
      <c r="Y3" s="54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32</v>
      </c>
      <c r="D5" s="22">
        <v>505581150.91000003</v>
      </c>
      <c r="E5" s="22">
        <v>0</v>
      </c>
      <c r="F5" s="22">
        <v>0</v>
      </c>
      <c r="G5" s="22">
        <v>505581150.91000003</v>
      </c>
      <c r="H5" s="22">
        <v>9400842.0999999996</v>
      </c>
      <c r="I5" s="22">
        <f>G5+H5</f>
        <v>514981993.01000005</v>
      </c>
      <c r="J5" s="22">
        <v>4578815.01</v>
      </c>
      <c r="K5" s="22">
        <v>640912.19999999995</v>
      </c>
      <c r="L5" s="23">
        <f t="shared" ref="L5:L9" si="0">I5-J5</f>
        <v>510403178.00000006</v>
      </c>
      <c r="M5" s="14">
        <f>(L5/L$13)</f>
        <v>9.4775728547332641E-2</v>
      </c>
      <c r="N5" s="23">
        <v>509520583.62</v>
      </c>
      <c r="O5" s="14">
        <f>(N5/N$13)</f>
        <v>9.418000168779786E-2</v>
      </c>
      <c r="P5" s="15">
        <f t="shared" ref="P5:P13" si="1">((L5-N5)/N5)</f>
        <v>1.732205544532609E-3</v>
      </c>
      <c r="Q5" s="16">
        <f t="shared" ref="Q5:Q12" si="2">(K5/L5)</f>
        <v>1.2556979024139225E-3</v>
      </c>
      <c r="R5" s="22">
        <v>10.55</v>
      </c>
      <c r="S5" s="22">
        <v>10.65</v>
      </c>
      <c r="T5" s="22">
        <v>20</v>
      </c>
      <c r="U5" s="22">
        <v>20</v>
      </c>
      <c r="V5" s="24">
        <f t="shared" ref="V5:V13" si="3">((T5-U5)/U5)</f>
        <v>0</v>
      </c>
      <c r="W5" s="22">
        <v>48200000</v>
      </c>
      <c r="X5" s="22">
        <v>48200000</v>
      </c>
      <c r="Y5" s="25">
        <f t="shared" ref="Y5:Y12" si="4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790286568.50999999</v>
      </c>
      <c r="E6" s="22">
        <v>0</v>
      </c>
      <c r="F6" s="22">
        <v>0</v>
      </c>
      <c r="G6" s="22">
        <v>790286568.50999999</v>
      </c>
      <c r="H6" s="22">
        <v>12795833.82</v>
      </c>
      <c r="I6" s="22">
        <f t="shared" ref="I6:I12" si="5">G6+H6</f>
        <v>803082402.33000004</v>
      </c>
      <c r="J6" s="22">
        <v>7391947.5599999996</v>
      </c>
      <c r="K6" s="22">
        <v>586968.76</v>
      </c>
      <c r="L6" s="23">
        <f t="shared" si="0"/>
        <v>795690454.7700001</v>
      </c>
      <c r="M6" s="14">
        <f>(L6/L$13)</f>
        <v>0.14775014302317918</v>
      </c>
      <c r="N6" s="23">
        <v>788601847.55000007</v>
      </c>
      <c r="O6" s="14">
        <f>(N6/N$13)</f>
        <v>0.14576550137697755</v>
      </c>
      <c r="P6" s="15">
        <f t="shared" si="1"/>
        <v>8.9888290802547059E-3</v>
      </c>
      <c r="Q6" s="16">
        <f t="shared" si="2"/>
        <v>7.3768480755455009E-4</v>
      </c>
      <c r="R6" s="22">
        <v>131.85</v>
      </c>
      <c r="S6" s="22">
        <v>134.71</v>
      </c>
      <c r="T6" s="22">
        <v>1</v>
      </c>
      <c r="U6" s="22">
        <v>1</v>
      </c>
      <c r="V6" s="24">
        <f t="shared" si="3"/>
        <v>0</v>
      </c>
      <c r="W6" s="22">
        <v>5970000</v>
      </c>
      <c r="X6" s="22">
        <v>5970000</v>
      </c>
      <c r="Y6" s="33">
        <f t="shared" si="4"/>
        <v>0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659420045.99000001</v>
      </c>
      <c r="E7" s="22">
        <v>0</v>
      </c>
      <c r="F7" s="22">
        <v>0</v>
      </c>
      <c r="G7" s="22">
        <v>659420045.99000001</v>
      </c>
      <c r="H7" s="22">
        <v>15048235.41</v>
      </c>
      <c r="I7" s="22">
        <f t="shared" si="5"/>
        <v>674468281.39999998</v>
      </c>
      <c r="J7" s="22">
        <v>7233520.2000000002</v>
      </c>
      <c r="K7" s="22">
        <v>452477.26</v>
      </c>
      <c r="L7" s="23">
        <f t="shared" si="0"/>
        <v>667234761.19999993</v>
      </c>
      <c r="M7" s="14">
        <f>(L7/L$13)</f>
        <v>0.12389746641592327</v>
      </c>
      <c r="N7" s="23">
        <v>674118540.27999997</v>
      </c>
      <c r="O7" s="14">
        <f>(N7/N$13)</f>
        <v>0.12460435810125363</v>
      </c>
      <c r="P7" s="15">
        <f t="shared" si="1"/>
        <v>-1.0211526116965743E-2</v>
      </c>
      <c r="Q7" s="16">
        <f t="shared" si="2"/>
        <v>6.7813802024677854E-4</v>
      </c>
      <c r="R7" s="22">
        <v>102.61</v>
      </c>
      <c r="S7" s="22">
        <v>104.53</v>
      </c>
      <c r="T7" s="22">
        <v>1</v>
      </c>
      <c r="U7" s="22">
        <v>1</v>
      </c>
      <c r="V7" s="24">
        <f t="shared" si="3"/>
        <v>0</v>
      </c>
      <c r="W7" s="22">
        <v>6442475</v>
      </c>
      <c r="X7" s="22">
        <v>6477475</v>
      </c>
      <c r="Y7" s="25">
        <f t="shared" si="4"/>
        <v>-5.4033400360479975E-3</v>
      </c>
      <c r="Z7" s="48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278924009.18000001</v>
      </c>
      <c r="E8" s="22">
        <v>9114060.1899999995</v>
      </c>
      <c r="F8" s="22">
        <v>0</v>
      </c>
      <c r="G8" s="22">
        <v>288038069.37</v>
      </c>
      <c r="H8" s="22">
        <v>2894566.93</v>
      </c>
      <c r="I8" s="22">
        <f t="shared" si="5"/>
        <v>290932636.30000001</v>
      </c>
      <c r="J8" s="22">
        <v>8043571.7699999996</v>
      </c>
      <c r="K8" s="22">
        <v>629639.21</v>
      </c>
      <c r="L8" s="23">
        <f t="shared" si="0"/>
        <v>282889064.53000003</v>
      </c>
      <c r="M8" s="14">
        <f>(L8/L$13)</f>
        <v>5.2529095320217906E-2</v>
      </c>
      <c r="N8" s="23">
        <v>281274355.13</v>
      </c>
      <c r="O8" s="14">
        <f>(N8/N$13)</f>
        <v>5.1990871600653889E-2</v>
      </c>
      <c r="P8" s="15">
        <f t="shared" si="1"/>
        <v>5.7406918567238239E-3</v>
      </c>
      <c r="Q8" s="16">
        <f t="shared" si="2"/>
        <v>2.2257460218411077E-3</v>
      </c>
      <c r="R8" s="22">
        <v>4.34</v>
      </c>
      <c r="S8" s="22">
        <v>4.38</v>
      </c>
      <c r="T8" s="22">
        <v>49</v>
      </c>
      <c r="U8" s="22">
        <v>49</v>
      </c>
      <c r="V8" s="24">
        <f t="shared" si="3"/>
        <v>0</v>
      </c>
      <c r="W8" s="22">
        <v>70704193</v>
      </c>
      <c r="X8" s="22">
        <v>70704193</v>
      </c>
      <c r="Y8" s="25">
        <f t="shared" si="4"/>
        <v>0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100791240.23</v>
      </c>
      <c r="E9" s="22">
        <v>0</v>
      </c>
      <c r="F9" s="22">
        <v>0</v>
      </c>
      <c r="G9" s="22">
        <v>100791240.23</v>
      </c>
      <c r="H9" s="22">
        <v>1055193.1599999999</v>
      </c>
      <c r="I9" s="22">
        <f t="shared" si="5"/>
        <v>101846433.39</v>
      </c>
      <c r="J9" s="22">
        <v>9217794.7899999991</v>
      </c>
      <c r="K9" s="22">
        <v>597628.29</v>
      </c>
      <c r="L9" s="23">
        <f t="shared" si="0"/>
        <v>92628638.599999994</v>
      </c>
      <c r="M9" s="14">
        <f>(L9/L$13)</f>
        <v>1.7200023601072829E-2</v>
      </c>
      <c r="N9" s="23">
        <v>94530918.290000007</v>
      </c>
      <c r="O9" s="14">
        <f>(N9/N$13)</f>
        <v>1.7473135198677416E-2</v>
      </c>
      <c r="P9" s="15">
        <f t="shared" si="1"/>
        <v>-2.012335989548137E-2</v>
      </c>
      <c r="Q9" s="16">
        <f t="shared" si="2"/>
        <v>6.4518738376448522E-3</v>
      </c>
      <c r="R9" s="22">
        <v>8.9600000000000009</v>
      </c>
      <c r="S9" s="22">
        <v>9.0399999999999991</v>
      </c>
      <c r="T9" s="22">
        <v>34</v>
      </c>
      <c r="U9" s="22">
        <v>34</v>
      </c>
      <c r="V9" s="24">
        <f t="shared" si="3"/>
        <v>0</v>
      </c>
      <c r="W9" s="22">
        <v>12081216</v>
      </c>
      <c r="X9" s="22">
        <v>12081216</v>
      </c>
      <c r="Y9" s="25">
        <f t="shared" si="4"/>
        <v>0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2413052774.5700002</v>
      </c>
      <c r="E10" s="22">
        <v>69241305.890000001</v>
      </c>
      <c r="F10" s="22">
        <v>0</v>
      </c>
      <c r="G10" s="22">
        <v>2482294080.46</v>
      </c>
      <c r="H10" s="22">
        <v>24434883.109999999</v>
      </c>
      <c r="I10" s="22">
        <f t="shared" si="5"/>
        <v>2506728963.5700002</v>
      </c>
      <c r="J10" s="22">
        <v>27269646.66</v>
      </c>
      <c r="K10" s="22">
        <v>1747033.5</v>
      </c>
      <c r="L10" s="23">
        <f t="shared" ref="L10:L11" si="6">I10-J10</f>
        <v>2479459316.9100003</v>
      </c>
      <c r="M10" s="14">
        <f>(L10/L$13)</f>
        <v>0.46040576017655005</v>
      </c>
      <c r="N10" s="23">
        <v>2509727177.7500005</v>
      </c>
      <c r="O10" s="14">
        <f>(N10/N$13)</f>
        <v>0.46389904046092245</v>
      </c>
      <c r="P10" s="15">
        <f t="shared" si="1"/>
        <v>-1.2060219576191401E-2</v>
      </c>
      <c r="Q10" s="16">
        <f t="shared" si="2"/>
        <v>7.0460260754639918E-4</v>
      </c>
      <c r="R10" s="22">
        <v>16.55</v>
      </c>
      <c r="S10" s="22">
        <v>16.649999999999999</v>
      </c>
      <c r="T10" s="22">
        <v>122</v>
      </c>
      <c r="U10" s="22">
        <v>123</v>
      </c>
      <c r="V10" s="24">
        <f t="shared" si="3"/>
        <v>-8.130081300813009E-3</v>
      </c>
      <c r="W10" s="22">
        <v>149400000</v>
      </c>
      <c r="X10" s="22">
        <v>149400000</v>
      </c>
      <c r="Y10" s="25">
        <f t="shared" si="4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85056178.329999998</v>
      </c>
      <c r="E11" s="22">
        <v>2069621.92</v>
      </c>
      <c r="F11" s="22">
        <v>0</v>
      </c>
      <c r="G11" s="22">
        <v>87125800.25</v>
      </c>
      <c r="H11" s="22">
        <v>419327.06</v>
      </c>
      <c r="I11" s="22">
        <f t="shared" si="5"/>
        <v>87545127.310000002</v>
      </c>
      <c r="J11" s="22">
        <v>8972945.1699999999</v>
      </c>
      <c r="K11" s="22">
        <v>591665.52</v>
      </c>
      <c r="L11" s="23">
        <f t="shared" si="6"/>
        <v>78572182.140000001</v>
      </c>
      <c r="M11" s="14">
        <f>(L11/L$13)</f>
        <v>1.4589908775748683E-2</v>
      </c>
      <c r="N11" s="23">
        <v>82166823.86999999</v>
      </c>
      <c r="O11" s="14">
        <f>(N11/N$13)</f>
        <v>1.5187750720055175E-2</v>
      </c>
      <c r="P11" s="15">
        <f t="shared" si="1"/>
        <v>-4.3748091513032578E-2</v>
      </c>
      <c r="Q11" s="16">
        <f t="shared" si="2"/>
        <v>7.5302162150183097E-3</v>
      </c>
      <c r="R11" s="22">
        <v>19.399999999999999</v>
      </c>
      <c r="S11" s="22">
        <v>19.600000000000001</v>
      </c>
      <c r="T11" s="22">
        <v>32</v>
      </c>
      <c r="U11" s="22">
        <v>32</v>
      </c>
      <c r="V11" s="24">
        <f t="shared" si="3"/>
        <v>0</v>
      </c>
      <c r="W11" s="22">
        <v>4526523</v>
      </c>
      <c r="X11" s="22">
        <v>4526523</v>
      </c>
      <c r="Y11" s="25">
        <f t="shared" si="4"/>
        <v>0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87747778.709999993</v>
      </c>
      <c r="F12" s="22">
        <v>388932938.57999998</v>
      </c>
      <c r="G12" s="22">
        <v>476680717.29000002</v>
      </c>
      <c r="H12" s="22">
        <v>2727376.92</v>
      </c>
      <c r="I12" s="22">
        <f t="shared" si="5"/>
        <v>479408094.21000004</v>
      </c>
      <c r="J12" s="22">
        <v>907114.82</v>
      </c>
      <c r="K12" s="22">
        <v>799272.66</v>
      </c>
      <c r="L12" s="23">
        <f>I12-J12</f>
        <v>478500979.39000005</v>
      </c>
      <c r="M12" s="14">
        <f>(L12/L$13)</f>
        <v>8.8851874139975376E-2</v>
      </c>
      <c r="N12" s="23">
        <v>470131684.80000001</v>
      </c>
      <c r="O12" s="14">
        <f>(N12/N$13)</f>
        <v>8.689934085366216E-2</v>
      </c>
      <c r="P12" s="15">
        <f t="shared" si="1"/>
        <v>1.7802021987861631E-2</v>
      </c>
      <c r="Q12" s="16">
        <f t="shared" si="2"/>
        <v>1.6703678663707738E-3</v>
      </c>
      <c r="R12" s="22">
        <v>134.91999999999999</v>
      </c>
      <c r="S12" s="22">
        <v>136.91999999999999</v>
      </c>
      <c r="T12" s="22">
        <v>33</v>
      </c>
      <c r="U12" s="22">
        <v>33</v>
      </c>
      <c r="V12" s="24">
        <f t="shared" si="3"/>
        <v>0</v>
      </c>
      <c r="W12" s="22">
        <v>3520359</v>
      </c>
      <c r="X12" s="22">
        <v>3520359</v>
      </c>
      <c r="Y12" s="25">
        <f t="shared" si="4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>SUM(D5:D12)</f>
        <v>4833111967.7200003</v>
      </c>
      <c r="E13" s="30">
        <f>SUM(E5:E12)</f>
        <v>168172766.70999998</v>
      </c>
      <c r="F13" s="30">
        <f>SUM(F5:F12)</f>
        <v>388932938.57999998</v>
      </c>
      <c r="G13" s="30">
        <f>SUM(G5:G12)</f>
        <v>5390217673.0100002</v>
      </c>
      <c r="H13" s="30">
        <f>SUM(H5:H12)</f>
        <v>68776258.50999999</v>
      </c>
      <c r="I13" s="30">
        <f>SUM(I5:I12)</f>
        <v>5458993931.5200005</v>
      </c>
      <c r="J13" s="30">
        <f>SUM(J5:J12)</f>
        <v>73615355.979999989</v>
      </c>
      <c r="K13" s="30">
        <f>SUM(K5:K12)</f>
        <v>6045597.4000000004</v>
      </c>
      <c r="L13" s="30">
        <f>SUM(L5:L12)</f>
        <v>5385378575.5400009</v>
      </c>
      <c r="M13" s="38">
        <f>(L13/L$13)</f>
        <v>1</v>
      </c>
      <c r="N13" s="31">
        <v>5410071931.29</v>
      </c>
      <c r="O13" s="38">
        <f>(N13/N$13)</f>
        <v>1</v>
      </c>
      <c r="P13" s="37">
        <f t="shared" si="1"/>
        <v>-4.5643303940528313E-3</v>
      </c>
      <c r="Q13" s="36">
        <f>(K13/L13)</f>
        <v>1.1225946913850525E-3</v>
      </c>
      <c r="R13" s="30">
        <f>SUM(R5:R12)</f>
        <v>429.17999999999995</v>
      </c>
      <c r="S13" s="30">
        <f>SUM(S5:S12)</f>
        <v>436.48</v>
      </c>
      <c r="T13" s="30">
        <f>SUM(T5:T12)</f>
        <v>292</v>
      </c>
      <c r="U13" s="30">
        <f>SUM(U5:U12)</f>
        <v>293</v>
      </c>
      <c r="V13" s="35">
        <f t="shared" si="3"/>
        <v>-3.4129692832764505E-3</v>
      </c>
      <c r="W13" s="30">
        <f>SUM(W5:W12)</f>
        <v>300844766</v>
      </c>
      <c r="X13" s="30">
        <f>SUM(X5:X12)</f>
        <v>300879766</v>
      </c>
      <c r="Y13" s="32">
        <f t="shared" ref="Y13" si="7">((W13-X13)/X13)</f>
        <v>-1.1632553582882007E-4</v>
      </c>
      <c r="Z13" s="26"/>
    </row>
    <row r="14" spans="1:26">
      <c r="M14" s="7"/>
      <c r="O14" s="7"/>
      <c r="P14" s="7"/>
      <c r="V14" s="7"/>
    </row>
    <row r="15" spans="1:26" ht="18">
      <c r="B15" s="55" t="s">
        <v>45</v>
      </c>
      <c r="E15" s="41"/>
    </row>
    <row r="16" spans="1:26" ht="18.75">
      <c r="B16" s="56" t="s">
        <v>46</v>
      </c>
      <c r="E16" s="41"/>
    </row>
    <row r="17" spans="5:5">
      <c r="E17" s="41"/>
    </row>
    <row r="18" spans="5:5">
      <c r="E18" s="41"/>
    </row>
    <row r="19" spans="5:5">
      <c r="E19" s="41"/>
    </row>
    <row r="20" spans="5:5">
      <c r="E20" s="41"/>
    </row>
    <row r="21" spans="5:5">
      <c r="E21" s="41"/>
    </row>
    <row r="22" spans="5:5">
      <c r="E22" s="41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1" topLeftCell="A2" activePane="bottomLeft" state="frozen"/>
      <selection pane="bottomLeft" activeCell="J14" sqref="J14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>
      <c r="A1" s="52"/>
      <c r="B1" s="52"/>
      <c r="C1" s="52"/>
      <c r="D1" s="52"/>
      <c r="E1" s="52"/>
      <c r="F1" s="52"/>
    </row>
    <row r="3" spans="1:11" s="18" customFormat="1" ht="24.95" customHeight="1">
      <c r="A3" s="12" t="s">
        <v>36</v>
      </c>
      <c r="B3" s="12" t="s">
        <v>35</v>
      </c>
      <c r="C3" s="12" t="s">
        <v>38</v>
      </c>
      <c r="D3" s="12" t="s">
        <v>37</v>
      </c>
      <c r="E3" s="45"/>
      <c r="F3" s="47">
        <v>42826</v>
      </c>
      <c r="G3" s="47">
        <v>42856</v>
      </c>
      <c r="H3" s="47">
        <v>42887</v>
      </c>
      <c r="I3" s="47">
        <v>42917</v>
      </c>
      <c r="J3" s="47">
        <v>42948</v>
      </c>
      <c r="K3" s="47">
        <v>42979</v>
      </c>
    </row>
    <row r="4" spans="1:11" s="18" customFormat="1" ht="24.95" customHeight="1">
      <c r="A4" s="22">
        <f>'SEP 2017'!D5</f>
        <v>505581150.91000003</v>
      </c>
      <c r="B4" s="22">
        <v>0</v>
      </c>
      <c r="C4" s="22">
        <v>0</v>
      </c>
      <c r="D4" s="22">
        <f>'SEP 2017'!H5</f>
        <v>9400842.0999999996</v>
      </c>
      <c r="E4" s="45"/>
      <c r="F4" s="23">
        <v>387607293.67000002</v>
      </c>
      <c r="G4" s="46">
        <v>426962884.20999998</v>
      </c>
      <c r="H4" s="46">
        <v>479018201.32999998</v>
      </c>
      <c r="I4" s="46">
        <v>510974584.51999998</v>
      </c>
      <c r="J4" s="46">
        <v>509520583.62</v>
      </c>
      <c r="K4" s="46">
        <v>510403178.00000006</v>
      </c>
    </row>
    <row r="5" spans="1:11" s="18" customFormat="1" ht="24.95" customHeight="1">
      <c r="A5" s="22">
        <f>'SEP 2017'!D6</f>
        <v>790286568.50999999</v>
      </c>
      <c r="B5" s="22">
        <v>0</v>
      </c>
      <c r="C5" s="22">
        <v>0</v>
      </c>
      <c r="D5" s="22">
        <f>'SEP 2017'!H6</f>
        <v>12795833.82</v>
      </c>
      <c r="E5" s="45"/>
      <c r="F5" s="23">
        <v>582443194.00999999</v>
      </c>
      <c r="G5" s="46">
        <v>668019251.28999996</v>
      </c>
      <c r="H5" s="46">
        <v>748338708.87000012</v>
      </c>
      <c r="I5" s="46">
        <v>794248861.0999999</v>
      </c>
      <c r="J5" s="46">
        <v>788601847.55000007</v>
      </c>
      <c r="K5" s="46">
        <v>795690454.7700001</v>
      </c>
    </row>
    <row r="6" spans="1:11" s="18" customFormat="1" ht="24.95" customHeight="1">
      <c r="A6" s="22">
        <f>'SEP 2017'!D7</f>
        <v>659420045.99000001</v>
      </c>
      <c r="B6" s="22">
        <v>0</v>
      </c>
      <c r="C6" s="22">
        <v>0</v>
      </c>
      <c r="D6" s="22">
        <f>'SEP 2017'!H7</f>
        <v>15048235.41</v>
      </c>
      <c r="E6" s="45"/>
      <c r="F6" s="23">
        <v>508780899.07999998</v>
      </c>
      <c r="G6" s="46">
        <v>594841310.62</v>
      </c>
      <c r="H6" s="46">
        <v>657276950.2299999</v>
      </c>
      <c r="I6" s="46">
        <v>673452513</v>
      </c>
      <c r="J6" s="46">
        <v>674118540.27999997</v>
      </c>
      <c r="K6" s="46">
        <v>667234761.19999993</v>
      </c>
    </row>
    <row r="7" spans="1:11" s="18" customFormat="1" ht="24.95" customHeight="1">
      <c r="A7" s="22">
        <f>'SEP 2017'!D8</f>
        <v>278924009.18000001</v>
      </c>
      <c r="B7" s="22">
        <f>'SEP 2017'!E8</f>
        <v>9114060.1899999995</v>
      </c>
      <c r="C7" s="22">
        <v>0</v>
      </c>
      <c r="D7" s="22">
        <f>'SEP 2017'!H8</f>
        <v>2894566.93</v>
      </c>
      <c r="E7" s="45"/>
      <c r="F7" s="23">
        <v>95806470.159999996</v>
      </c>
      <c r="G7" s="46">
        <v>119483476.31999999</v>
      </c>
      <c r="H7" s="46">
        <v>251168748.42999998</v>
      </c>
      <c r="I7" s="46">
        <v>280181565.89999998</v>
      </c>
      <c r="J7" s="46">
        <v>281274355.13</v>
      </c>
      <c r="K7" s="46">
        <v>282889064.53000003</v>
      </c>
    </row>
    <row r="8" spans="1:11" s="18" customFormat="1" ht="24.95" customHeight="1">
      <c r="A8" s="22">
        <f>'SEP 2017'!D9</f>
        <v>100791240.23</v>
      </c>
      <c r="B8" s="22">
        <v>0</v>
      </c>
      <c r="C8" s="22">
        <v>0</v>
      </c>
      <c r="D8" s="22">
        <f>'SEP 2017'!H9</f>
        <v>1055193.1599999999</v>
      </c>
      <c r="E8" s="45"/>
      <c r="F8" s="23">
        <v>60194606.490000002</v>
      </c>
      <c r="G8" s="46">
        <v>71030862.939999998</v>
      </c>
      <c r="H8" s="46">
        <v>77200657.269999996</v>
      </c>
      <c r="I8" s="46">
        <v>82146672.980000004</v>
      </c>
      <c r="J8" s="46">
        <v>94530918.290000007</v>
      </c>
      <c r="K8" s="46">
        <v>92628638.599999994</v>
      </c>
    </row>
    <row r="9" spans="1:11" s="18" customFormat="1" ht="24.95" customHeight="1">
      <c r="A9" s="22">
        <f>'SEP 2017'!D10</f>
        <v>2413052774.5700002</v>
      </c>
      <c r="B9" s="22">
        <f>'SEP 2017'!E10</f>
        <v>69241305.890000001</v>
      </c>
      <c r="C9" s="22">
        <v>0</v>
      </c>
      <c r="D9" s="22">
        <f>'SEP 2017'!H10</f>
        <v>24434883.109999999</v>
      </c>
      <c r="E9" s="45"/>
      <c r="F9" s="23">
        <v>1806254306.03</v>
      </c>
      <c r="G9" s="46">
        <v>2099276511.3900001</v>
      </c>
      <c r="H9" s="46">
        <v>2318955521.8999996</v>
      </c>
      <c r="I9" s="46">
        <v>2511447124.0300002</v>
      </c>
      <c r="J9" s="46">
        <v>2509727177.7500005</v>
      </c>
      <c r="K9" s="46">
        <v>2479459316.9100003</v>
      </c>
    </row>
    <row r="10" spans="1:11" s="18" customFormat="1" ht="24.95" customHeight="1">
      <c r="A10" s="22">
        <f>'SEP 2017'!D11</f>
        <v>85056178.329999998</v>
      </c>
      <c r="B10" s="22">
        <f>'SEP 2017'!E11</f>
        <v>2069621.92</v>
      </c>
      <c r="C10" s="22">
        <v>0</v>
      </c>
      <c r="D10" s="22">
        <f>'SEP 2017'!H11</f>
        <v>419327.06</v>
      </c>
      <c r="E10" s="45"/>
      <c r="F10" s="23">
        <v>67195501.200000003</v>
      </c>
      <c r="G10" s="46">
        <v>68568539.729999989</v>
      </c>
      <c r="H10" s="46">
        <v>74872171.569999993</v>
      </c>
      <c r="I10" s="46">
        <v>86094291.829999998</v>
      </c>
      <c r="J10" s="46">
        <v>82166823.86999999</v>
      </c>
      <c r="K10" s="46">
        <v>78572182.140000001</v>
      </c>
    </row>
    <row r="11" spans="1:11" s="18" customFormat="1" ht="24.95" customHeight="1">
      <c r="A11" s="22">
        <v>0</v>
      </c>
      <c r="B11" s="22">
        <f>'SEP 2017'!E12</f>
        <v>87747778.709999993</v>
      </c>
      <c r="C11" s="22">
        <f>'SEP 2017'!F12</f>
        <v>388932938.57999998</v>
      </c>
      <c r="D11" s="22">
        <f>'SEP 2017'!H12</f>
        <v>2727376.92</v>
      </c>
      <c r="E11" s="45"/>
      <c r="F11" s="23">
        <v>456458464.86000001</v>
      </c>
      <c r="G11" s="46">
        <v>455819633.98000002</v>
      </c>
      <c r="H11" s="46">
        <v>463899940.88</v>
      </c>
      <c r="I11" s="46">
        <v>466767069.16999996</v>
      </c>
      <c r="J11" s="46">
        <v>470131684.80000001</v>
      </c>
      <c r="K11" s="46">
        <v>478500979.39000005</v>
      </c>
    </row>
    <row r="12" spans="1:11" s="18" customFormat="1" ht="24.95" customHeight="1" thickBot="1">
      <c r="A12" s="30">
        <f>SUM(A4:A11)</f>
        <v>4833111967.7200003</v>
      </c>
      <c r="B12" s="30">
        <f>SUM(B4:B11)</f>
        <v>168172766.70999998</v>
      </c>
      <c r="C12" s="30">
        <f>SUM(C4:C11)</f>
        <v>388932938.57999998</v>
      </c>
      <c r="D12" s="30">
        <f>SUM(D4:D11)</f>
        <v>68776258.50999999</v>
      </c>
      <c r="E12" s="45"/>
      <c r="F12" s="31">
        <v>3964740735.5</v>
      </c>
      <c r="G12" s="44">
        <f>SUM(G4:G11)</f>
        <v>4504002470.4799995</v>
      </c>
      <c r="H12" s="44">
        <f>SUM(H4:H11)</f>
        <v>5070730900.4799995</v>
      </c>
      <c r="I12" s="44">
        <f>SUM(I4:I11)</f>
        <v>5405312682.5300007</v>
      </c>
      <c r="J12" s="44">
        <f>SUM(J4:J11)</f>
        <v>5410071931.2900009</v>
      </c>
      <c r="K12" s="44">
        <f>SUM(K4:K11)</f>
        <v>5385378575.5400009</v>
      </c>
    </row>
    <row r="13" spans="1:11" ht="16.5">
      <c r="E13" s="43"/>
    </row>
    <row r="14" spans="1:11">
      <c r="B14" s="42">
        <v>42826</v>
      </c>
      <c r="C14" s="42">
        <v>42856</v>
      </c>
      <c r="D14" s="42">
        <v>42887</v>
      </c>
      <c r="E14" s="42">
        <v>42917</v>
      </c>
      <c r="F14" s="42">
        <v>42948</v>
      </c>
      <c r="G14" s="42">
        <v>42979</v>
      </c>
    </row>
    <row r="15" spans="1:11" ht="16.5">
      <c r="A15" s="42" t="s">
        <v>36</v>
      </c>
      <c r="B15" s="23">
        <v>3399306316.8099999</v>
      </c>
      <c r="C15" s="41">
        <v>3929640236.8799996</v>
      </c>
      <c r="D15" s="23">
        <f>A12</f>
        <v>4833111967.7200003</v>
      </c>
      <c r="E15" s="41">
        <v>4847218252.2000008</v>
      </c>
      <c r="F15" s="41">
        <v>4844657255.1700001</v>
      </c>
      <c r="G15" s="41">
        <v>4833111967.7200003</v>
      </c>
    </row>
    <row r="16" spans="1:11" ht="16.5">
      <c r="A16" s="42" t="s">
        <v>35</v>
      </c>
      <c r="B16" s="23">
        <v>238691268.96000001</v>
      </c>
      <c r="C16" s="41">
        <v>239721186.16</v>
      </c>
      <c r="D16" s="23">
        <f>B12</f>
        <v>168172766.70999998</v>
      </c>
      <c r="E16" s="41">
        <v>232984667.31999999</v>
      </c>
      <c r="F16" s="41">
        <v>201591154.97</v>
      </c>
      <c r="G16" s="41">
        <v>168172766.71000001</v>
      </c>
    </row>
    <row r="17" spans="1:7" ht="16.5">
      <c r="A17" s="42" t="s">
        <v>34</v>
      </c>
      <c r="B17" s="23">
        <v>329599895.31</v>
      </c>
      <c r="C17" s="41">
        <v>332508830.38</v>
      </c>
      <c r="D17" s="23">
        <f>C12</f>
        <v>388932938.57999998</v>
      </c>
      <c r="E17" s="41">
        <v>326329620.60000002</v>
      </c>
      <c r="F17" s="41">
        <v>379243242.93000001</v>
      </c>
      <c r="G17" s="41">
        <v>388932938.57999998</v>
      </c>
    </row>
    <row r="18" spans="1:7" ht="16.5">
      <c r="A18" s="42" t="s">
        <v>33</v>
      </c>
      <c r="B18" s="23">
        <v>48673686.289999999</v>
      </c>
      <c r="C18" s="41">
        <v>69359211.510000005</v>
      </c>
      <c r="D18" s="40">
        <f>D12</f>
        <v>68776258.50999999</v>
      </c>
      <c r="E18" s="41">
        <v>91679437.129999995</v>
      </c>
      <c r="F18" s="41">
        <v>51169062.960000008</v>
      </c>
      <c r="G18" s="41">
        <v>68776258.510000005</v>
      </c>
    </row>
    <row r="19" spans="1:7">
      <c r="B19" s="39">
        <f>SUM(B15:B18)</f>
        <v>4016271167.3699999</v>
      </c>
      <c r="C19" s="39">
        <f>SUM(C15:C18)</f>
        <v>4571229464.9299994</v>
      </c>
      <c r="D19" s="39">
        <f>SUM(D15:D18)</f>
        <v>5458993931.5200005</v>
      </c>
      <c r="E19" s="39">
        <f>SUM(E15:E18)</f>
        <v>5498211977.250001</v>
      </c>
      <c r="F19" s="39">
        <f>SUM(F15:F18)</f>
        <v>5476660716.0300007</v>
      </c>
      <c r="G19" s="39">
        <f>SUM(G15:G18)</f>
        <v>5458993931.5200005</v>
      </c>
    </row>
    <row r="20" spans="1:7">
      <c r="D20" s="39"/>
    </row>
    <row r="22" spans="1:7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opLeftCell="A16" workbookViewId="0">
      <selection activeCell="A46" sqref="A4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2017</vt:lpstr>
      <vt:lpstr>Trend </vt:lpstr>
      <vt:lpstr>SepCharts </vt:lpstr>
      <vt:lpstr>'SEP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2017-10-23T09:29:46Z</dcterms:modified>
</cp:coreProperties>
</file>