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11985" yWindow="465" windowWidth="16815" windowHeight="16185"/>
  </bookViews>
  <sheets>
    <sheet name="JULY 2021" sheetId="1" r:id="rId1"/>
    <sheet name="Market Share" sheetId="2" r:id="rId2"/>
    <sheet name="Unit Holders" sheetId="3" r:id="rId3"/>
    <sheet name="NAV Comparison June &amp; July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19" i="1" l="1"/>
  <c r="V80" i="1"/>
  <c r="V81" i="1"/>
  <c r="V82" i="1"/>
  <c r="V83" i="1"/>
  <c r="V84" i="1"/>
  <c r="V85" i="1"/>
  <c r="V86" i="1"/>
  <c r="V87" i="1"/>
  <c r="V88" i="1"/>
  <c r="V70" i="1"/>
  <c r="V71" i="1"/>
  <c r="V72" i="1"/>
  <c r="V73" i="1"/>
  <c r="V74" i="1"/>
  <c r="V75" i="1"/>
  <c r="V76" i="1"/>
  <c r="V77" i="1"/>
  <c r="V78" i="1"/>
  <c r="V79" i="1"/>
  <c r="V62" i="1"/>
  <c r="V63" i="1"/>
  <c r="V64" i="1"/>
  <c r="V65" i="1"/>
  <c r="V66" i="1"/>
  <c r="V67" i="1"/>
  <c r="V68" i="1"/>
  <c r="V69" i="1"/>
  <c r="V58" i="1"/>
  <c r="V51" i="1"/>
  <c r="V52" i="1"/>
  <c r="V53" i="1"/>
  <c r="V54" i="1"/>
  <c r="V55" i="1"/>
  <c r="V56" i="1"/>
  <c r="V57" i="1"/>
  <c r="V36" i="1"/>
  <c r="V37" i="1"/>
  <c r="V38" i="1"/>
  <c r="V39" i="1"/>
  <c r="V40" i="1"/>
  <c r="V41" i="1"/>
  <c r="V42" i="1"/>
  <c r="V43" i="1"/>
  <c r="V28" i="1"/>
  <c r="V29" i="1"/>
  <c r="V30" i="1"/>
  <c r="V31" i="1"/>
  <c r="V32" i="1"/>
  <c r="V33" i="1"/>
  <c r="V34" i="1"/>
  <c r="V35" i="1"/>
  <c r="V22" i="1"/>
  <c r="V23" i="1"/>
  <c r="V24" i="1"/>
  <c r="V25" i="1"/>
  <c r="V26" i="1"/>
  <c r="V27" i="1"/>
  <c r="V13" i="1"/>
  <c r="V11" i="1"/>
  <c r="V12" i="1"/>
  <c r="V14" i="1"/>
  <c r="V15" i="1"/>
  <c r="V16" i="1"/>
  <c r="V17" i="1"/>
  <c r="V18" i="1"/>
  <c r="V8" i="1"/>
  <c r="V9" i="1"/>
  <c r="V10" i="1"/>
  <c r="V5" i="1"/>
  <c r="V6" i="1"/>
  <c r="V7" i="1"/>
  <c r="P83" i="1" l="1"/>
  <c r="T125" i="1" l="1"/>
  <c r="U125" i="1"/>
  <c r="V125" i="1"/>
  <c r="W125" i="1"/>
  <c r="Q127" i="1"/>
  <c r="O77" i="1"/>
  <c r="W17" i="1" l="1"/>
  <c r="U17" i="1"/>
  <c r="T17" i="1"/>
  <c r="S17" i="1"/>
  <c r="AA58" i="1" l="1"/>
  <c r="Q58" i="1"/>
  <c r="N58" i="1"/>
  <c r="M58" i="1"/>
  <c r="L58" i="1"/>
  <c r="K58" i="1"/>
  <c r="J58" i="1"/>
  <c r="G58" i="1"/>
  <c r="F58" i="1"/>
  <c r="J45" i="1"/>
  <c r="J66" i="1"/>
  <c r="J23" i="1"/>
  <c r="J9" i="1" l="1"/>
  <c r="J125" i="1"/>
  <c r="R126" i="1" l="1"/>
  <c r="S126" i="1"/>
  <c r="T126" i="1"/>
  <c r="U126" i="1"/>
  <c r="V126" i="1"/>
  <c r="W126" i="1"/>
  <c r="J62" i="1" l="1"/>
  <c r="J32" i="1"/>
  <c r="J113" i="1"/>
  <c r="J87" i="1"/>
  <c r="Z120" i="1" l="1"/>
  <c r="Z127" i="1" s="1"/>
  <c r="J74" i="1"/>
  <c r="J16" i="1"/>
  <c r="Q57" i="1"/>
  <c r="J57" i="1"/>
  <c r="J8" i="1"/>
  <c r="J50" i="1"/>
  <c r="Z89" i="1" l="1"/>
  <c r="W93" i="1" l="1"/>
  <c r="V93" i="1"/>
  <c r="U93" i="1"/>
  <c r="T93" i="1"/>
  <c r="S93" i="1"/>
  <c r="R93" i="1"/>
  <c r="P93" i="1"/>
  <c r="W87" i="1" l="1"/>
  <c r="U87" i="1"/>
  <c r="T87" i="1"/>
  <c r="S87" i="1"/>
  <c r="W124" i="1"/>
  <c r="V124" i="1"/>
  <c r="U124" i="1"/>
  <c r="T124" i="1"/>
  <c r="S124" i="1"/>
  <c r="R124" i="1"/>
  <c r="O127" i="1"/>
  <c r="P124" i="1" l="1"/>
  <c r="P126" i="1"/>
  <c r="W86" i="1"/>
  <c r="U86" i="1"/>
  <c r="T86" i="1"/>
  <c r="S86" i="1"/>
  <c r="S127" i="1" l="1"/>
  <c r="W123" i="1"/>
  <c r="V123" i="1"/>
  <c r="U123" i="1"/>
  <c r="T123" i="1"/>
  <c r="S123" i="1"/>
  <c r="R123" i="1"/>
  <c r="P123" i="1"/>
  <c r="W122" i="1"/>
  <c r="V122" i="1"/>
  <c r="U122" i="1"/>
  <c r="T122" i="1"/>
  <c r="S122" i="1"/>
  <c r="R122" i="1"/>
  <c r="P122" i="1"/>
  <c r="W121" i="1"/>
  <c r="V121" i="1"/>
  <c r="U121" i="1"/>
  <c r="T121" i="1"/>
  <c r="S121" i="1"/>
  <c r="R121" i="1"/>
  <c r="P121" i="1"/>
  <c r="W120" i="1"/>
  <c r="V120" i="1"/>
  <c r="U120" i="1"/>
  <c r="T120" i="1"/>
  <c r="S120" i="1"/>
  <c r="R120" i="1"/>
  <c r="P120" i="1"/>
  <c r="V119" i="1"/>
  <c r="U119" i="1"/>
  <c r="T119" i="1"/>
  <c r="S119" i="1"/>
  <c r="R119" i="1"/>
  <c r="P119" i="1"/>
  <c r="Z117" i="1"/>
  <c r="Q117" i="1"/>
  <c r="R115" i="1" s="1"/>
  <c r="O117" i="1"/>
  <c r="P111" i="1" s="1"/>
  <c r="W116" i="1"/>
  <c r="V116" i="1"/>
  <c r="U116" i="1"/>
  <c r="T116" i="1"/>
  <c r="S116" i="1"/>
  <c r="W115" i="1"/>
  <c r="V115" i="1"/>
  <c r="U115" i="1"/>
  <c r="T115" i="1"/>
  <c r="S115" i="1"/>
  <c r="W114" i="1"/>
  <c r="V114" i="1"/>
  <c r="U114" i="1"/>
  <c r="T114" i="1"/>
  <c r="S114" i="1"/>
  <c r="W113" i="1"/>
  <c r="V113" i="1"/>
  <c r="U113" i="1"/>
  <c r="T113" i="1"/>
  <c r="S113" i="1"/>
  <c r="W112" i="1"/>
  <c r="V112" i="1"/>
  <c r="U112" i="1"/>
  <c r="T112" i="1"/>
  <c r="S112" i="1"/>
  <c r="W111" i="1"/>
  <c r="V111" i="1"/>
  <c r="U111" i="1"/>
  <c r="T111" i="1"/>
  <c r="S111" i="1"/>
  <c r="W110" i="1"/>
  <c r="V110" i="1"/>
  <c r="U110" i="1"/>
  <c r="T110" i="1"/>
  <c r="S110" i="1"/>
  <c r="W109" i="1"/>
  <c r="V109" i="1"/>
  <c r="U109" i="1"/>
  <c r="T109" i="1"/>
  <c r="S109" i="1"/>
  <c r="W108" i="1"/>
  <c r="V108" i="1"/>
  <c r="U108" i="1"/>
  <c r="T108" i="1"/>
  <c r="S108" i="1"/>
  <c r="W107" i="1"/>
  <c r="V107" i="1"/>
  <c r="U107" i="1"/>
  <c r="T107" i="1"/>
  <c r="S107" i="1"/>
  <c r="W106" i="1"/>
  <c r="V106" i="1"/>
  <c r="U106" i="1"/>
  <c r="T106" i="1"/>
  <c r="S106" i="1"/>
  <c r="W105" i="1"/>
  <c r="V105" i="1"/>
  <c r="U105" i="1"/>
  <c r="T105" i="1"/>
  <c r="S105" i="1"/>
  <c r="W104" i="1"/>
  <c r="V104" i="1"/>
  <c r="U104" i="1"/>
  <c r="T104" i="1"/>
  <c r="S104" i="1"/>
  <c r="W103" i="1"/>
  <c r="V103" i="1"/>
  <c r="U103" i="1"/>
  <c r="T103" i="1"/>
  <c r="S103" i="1"/>
  <c r="W102" i="1"/>
  <c r="V102" i="1"/>
  <c r="U102" i="1"/>
  <c r="T102" i="1"/>
  <c r="S102" i="1"/>
  <c r="W101" i="1"/>
  <c r="V101" i="1"/>
  <c r="U101" i="1"/>
  <c r="T101" i="1"/>
  <c r="S101" i="1"/>
  <c r="W100" i="1"/>
  <c r="V100" i="1"/>
  <c r="U100" i="1"/>
  <c r="T100" i="1"/>
  <c r="S100" i="1"/>
  <c r="W99" i="1"/>
  <c r="V99" i="1"/>
  <c r="U99" i="1"/>
  <c r="S99" i="1"/>
  <c r="W98" i="1"/>
  <c r="V98" i="1"/>
  <c r="U98" i="1"/>
  <c r="T98" i="1"/>
  <c r="S98" i="1"/>
  <c r="W97" i="1"/>
  <c r="V97" i="1"/>
  <c r="U97" i="1"/>
  <c r="T97" i="1"/>
  <c r="S97" i="1"/>
  <c r="Z95" i="1"/>
  <c r="Q95" i="1"/>
  <c r="R92" i="1" s="1"/>
  <c r="O95" i="1"/>
  <c r="P91" i="1" s="1"/>
  <c r="W94" i="1"/>
  <c r="V94" i="1"/>
  <c r="U94" i="1"/>
  <c r="T94" i="1"/>
  <c r="S94" i="1"/>
  <c r="W92" i="1"/>
  <c r="V92" i="1"/>
  <c r="U92" i="1"/>
  <c r="T92" i="1"/>
  <c r="S92" i="1"/>
  <c r="W91" i="1"/>
  <c r="V91" i="1"/>
  <c r="U91" i="1"/>
  <c r="T91" i="1"/>
  <c r="S91" i="1"/>
  <c r="Q89" i="1"/>
  <c r="R87" i="1" s="1"/>
  <c r="O89" i="1"/>
  <c r="P65" i="1" s="1"/>
  <c r="W88" i="1"/>
  <c r="U88" i="1"/>
  <c r="T88" i="1"/>
  <c r="S88" i="1"/>
  <c r="W85" i="1"/>
  <c r="U85" i="1"/>
  <c r="T85" i="1"/>
  <c r="S85" i="1"/>
  <c r="W84" i="1"/>
  <c r="U84" i="1"/>
  <c r="T84" i="1"/>
  <c r="S84" i="1"/>
  <c r="W83" i="1"/>
  <c r="U83" i="1"/>
  <c r="T83" i="1"/>
  <c r="S83" i="1"/>
  <c r="W82" i="1"/>
  <c r="U82" i="1"/>
  <c r="T82" i="1"/>
  <c r="S82" i="1"/>
  <c r="W81" i="1"/>
  <c r="U81" i="1"/>
  <c r="T81" i="1"/>
  <c r="S81" i="1"/>
  <c r="W80" i="1"/>
  <c r="U80" i="1"/>
  <c r="T80" i="1"/>
  <c r="S80" i="1"/>
  <c r="W79" i="1"/>
  <c r="U79" i="1"/>
  <c r="T79" i="1"/>
  <c r="S79" i="1"/>
  <c r="W78" i="1"/>
  <c r="U78" i="1"/>
  <c r="T78" i="1"/>
  <c r="S78" i="1"/>
  <c r="W77" i="1"/>
  <c r="U77" i="1"/>
  <c r="T77" i="1"/>
  <c r="S77" i="1"/>
  <c r="W76" i="1"/>
  <c r="U76" i="1"/>
  <c r="T76" i="1"/>
  <c r="S76" i="1"/>
  <c r="W75" i="1"/>
  <c r="U75" i="1"/>
  <c r="T75" i="1"/>
  <c r="S75" i="1"/>
  <c r="W74" i="1"/>
  <c r="U74" i="1"/>
  <c r="T74" i="1"/>
  <c r="S74" i="1"/>
  <c r="W73" i="1"/>
  <c r="U73" i="1"/>
  <c r="T73" i="1"/>
  <c r="S73" i="1"/>
  <c r="W72" i="1"/>
  <c r="U72" i="1"/>
  <c r="T72" i="1"/>
  <c r="S72" i="1"/>
  <c r="W71" i="1"/>
  <c r="U71" i="1"/>
  <c r="T71" i="1"/>
  <c r="S71" i="1"/>
  <c r="W70" i="1"/>
  <c r="U70" i="1"/>
  <c r="T70" i="1"/>
  <c r="S70" i="1"/>
  <c r="W69" i="1"/>
  <c r="U69" i="1"/>
  <c r="T69" i="1"/>
  <c r="S69" i="1"/>
  <c r="W68" i="1"/>
  <c r="U68" i="1"/>
  <c r="T68" i="1"/>
  <c r="S68" i="1"/>
  <c r="W67" i="1"/>
  <c r="U67" i="1"/>
  <c r="T67" i="1"/>
  <c r="S67" i="1"/>
  <c r="W66" i="1"/>
  <c r="U66" i="1"/>
  <c r="T66" i="1"/>
  <c r="S66" i="1"/>
  <c r="W65" i="1"/>
  <c r="U65" i="1"/>
  <c r="T65" i="1"/>
  <c r="S65" i="1"/>
  <c r="W64" i="1"/>
  <c r="U64" i="1"/>
  <c r="T64" i="1"/>
  <c r="S64" i="1"/>
  <c r="W63" i="1"/>
  <c r="U63" i="1"/>
  <c r="T63" i="1"/>
  <c r="S63" i="1"/>
  <c r="W62" i="1"/>
  <c r="U62" i="1"/>
  <c r="T62" i="1"/>
  <c r="S62" i="1"/>
  <c r="W61" i="1"/>
  <c r="V61" i="1"/>
  <c r="U61" i="1"/>
  <c r="T61" i="1"/>
  <c r="S61" i="1"/>
  <c r="Z59" i="1"/>
  <c r="Q59" i="1"/>
  <c r="R55" i="1" s="1"/>
  <c r="O59" i="1"/>
  <c r="P55" i="1" s="1"/>
  <c r="W58" i="1"/>
  <c r="U58" i="1"/>
  <c r="T58" i="1"/>
  <c r="S58" i="1"/>
  <c r="W57" i="1"/>
  <c r="U57" i="1"/>
  <c r="T57" i="1"/>
  <c r="S57" i="1"/>
  <c r="W56" i="1"/>
  <c r="U56" i="1"/>
  <c r="T56" i="1"/>
  <c r="S56" i="1"/>
  <c r="W55" i="1"/>
  <c r="U55" i="1"/>
  <c r="T55" i="1"/>
  <c r="S55" i="1"/>
  <c r="W54" i="1"/>
  <c r="U54" i="1"/>
  <c r="T54" i="1"/>
  <c r="S54" i="1"/>
  <c r="W53" i="1"/>
  <c r="U53" i="1"/>
  <c r="T53" i="1"/>
  <c r="S53" i="1"/>
  <c r="W52" i="1"/>
  <c r="U52" i="1"/>
  <c r="T52" i="1"/>
  <c r="S52" i="1"/>
  <c r="W51" i="1"/>
  <c r="U51" i="1"/>
  <c r="T51" i="1"/>
  <c r="S51" i="1"/>
  <c r="W50" i="1"/>
  <c r="V50" i="1"/>
  <c r="U50" i="1"/>
  <c r="T50" i="1"/>
  <c r="S50" i="1"/>
  <c r="W49" i="1"/>
  <c r="V49" i="1"/>
  <c r="U49" i="1"/>
  <c r="T49" i="1"/>
  <c r="S49" i="1"/>
  <c r="Z47" i="1"/>
  <c r="Q47" i="1"/>
  <c r="R39" i="1" s="1"/>
  <c r="O47" i="1"/>
  <c r="P36" i="1" s="1"/>
  <c r="W46" i="1"/>
  <c r="V46" i="1"/>
  <c r="U46" i="1"/>
  <c r="T46" i="1"/>
  <c r="S46" i="1"/>
  <c r="W45" i="1"/>
  <c r="V45" i="1"/>
  <c r="U45" i="1"/>
  <c r="T45" i="1"/>
  <c r="S45" i="1"/>
  <c r="W44" i="1"/>
  <c r="V44" i="1"/>
  <c r="U44" i="1"/>
  <c r="T44" i="1"/>
  <c r="S44" i="1"/>
  <c r="W43" i="1"/>
  <c r="U43" i="1"/>
  <c r="T43" i="1"/>
  <c r="S43" i="1"/>
  <c r="W42" i="1"/>
  <c r="U42" i="1"/>
  <c r="T42" i="1"/>
  <c r="S42" i="1"/>
  <c r="W41" i="1"/>
  <c r="U41" i="1"/>
  <c r="T41" i="1"/>
  <c r="S41" i="1"/>
  <c r="W40" i="1"/>
  <c r="U40" i="1"/>
  <c r="T40" i="1"/>
  <c r="S40" i="1"/>
  <c r="W39" i="1"/>
  <c r="U39" i="1"/>
  <c r="T39" i="1"/>
  <c r="S39" i="1"/>
  <c r="W38" i="1"/>
  <c r="U38" i="1"/>
  <c r="T38" i="1"/>
  <c r="S38" i="1"/>
  <c r="W37" i="1"/>
  <c r="U37" i="1"/>
  <c r="T37" i="1"/>
  <c r="S37" i="1"/>
  <c r="W36" i="1"/>
  <c r="U36" i="1"/>
  <c r="T36" i="1"/>
  <c r="S36" i="1"/>
  <c r="W35" i="1"/>
  <c r="U35" i="1"/>
  <c r="T35" i="1"/>
  <c r="S35" i="1"/>
  <c r="W34" i="1"/>
  <c r="U34" i="1"/>
  <c r="T34" i="1"/>
  <c r="S34" i="1"/>
  <c r="W33" i="1"/>
  <c r="U33" i="1"/>
  <c r="T33" i="1"/>
  <c r="S33" i="1"/>
  <c r="W32" i="1"/>
  <c r="U32" i="1"/>
  <c r="T32" i="1"/>
  <c r="S32" i="1"/>
  <c r="W31" i="1"/>
  <c r="U31" i="1"/>
  <c r="T31" i="1"/>
  <c r="S31" i="1"/>
  <c r="W30" i="1"/>
  <c r="U30" i="1"/>
  <c r="T30" i="1"/>
  <c r="S30" i="1"/>
  <c r="W29" i="1"/>
  <c r="U29" i="1"/>
  <c r="T29" i="1"/>
  <c r="S29" i="1"/>
  <c r="W28" i="1"/>
  <c r="U28" i="1"/>
  <c r="T28" i="1"/>
  <c r="S28" i="1"/>
  <c r="W27" i="1"/>
  <c r="U27" i="1"/>
  <c r="T27" i="1"/>
  <c r="S27" i="1"/>
  <c r="W26" i="1"/>
  <c r="U26" i="1"/>
  <c r="T26" i="1"/>
  <c r="S26" i="1"/>
  <c r="W25" i="1"/>
  <c r="U25" i="1"/>
  <c r="T25" i="1"/>
  <c r="S25" i="1"/>
  <c r="W24" i="1"/>
  <c r="U24" i="1"/>
  <c r="T24" i="1"/>
  <c r="S24" i="1"/>
  <c r="W23" i="1"/>
  <c r="U23" i="1"/>
  <c r="T23" i="1"/>
  <c r="S23" i="1"/>
  <c r="W22" i="1"/>
  <c r="U22" i="1"/>
  <c r="T22" i="1"/>
  <c r="S22" i="1"/>
  <c r="W21" i="1"/>
  <c r="V21" i="1"/>
  <c r="U21" i="1"/>
  <c r="T21" i="1"/>
  <c r="S21" i="1"/>
  <c r="Z19" i="1"/>
  <c r="Q19" i="1"/>
  <c r="O19" i="1"/>
  <c r="W18" i="1"/>
  <c r="U18" i="1"/>
  <c r="T18" i="1"/>
  <c r="S18" i="1"/>
  <c r="W16" i="1"/>
  <c r="U16" i="1"/>
  <c r="T16" i="1"/>
  <c r="S16" i="1"/>
  <c r="W15" i="1"/>
  <c r="U15" i="1"/>
  <c r="T15" i="1"/>
  <c r="S15" i="1"/>
  <c r="W14" i="1"/>
  <c r="U14" i="1"/>
  <c r="T14" i="1"/>
  <c r="S14" i="1"/>
  <c r="W13" i="1"/>
  <c r="U13" i="1"/>
  <c r="T13" i="1"/>
  <c r="S13" i="1"/>
  <c r="W12" i="1"/>
  <c r="U12" i="1"/>
  <c r="T12" i="1"/>
  <c r="S12" i="1"/>
  <c r="W11" i="1"/>
  <c r="U11" i="1"/>
  <c r="T11" i="1"/>
  <c r="S11" i="1"/>
  <c r="W10" i="1"/>
  <c r="U10" i="1"/>
  <c r="T10" i="1"/>
  <c r="S10" i="1"/>
  <c r="W9" i="1"/>
  <c r="U9" i="1"/>
  <c r="T9" i="1"/>
  <c r="S9" i="1"/>
  <c r="W8" i="1"/>
  <c r="U8" i="1"/>
  <c r="T8" i="1"/>
  <c r="S8" i="1"/>
  <c r="W7" i="1"/>
  <c r="U7" i="1"/>
  <c r="T7" i="1"/>
  <c r="S7" i="1"/>
  <c r="W6" i="1"/>
  <c r="U6" i="1"/>
  <c r="T6" i="1"/>
  <c r="S6" i="1"/>
  <c r="W5" i="1"/>
  <c r="U5" i="1"/>
  <c r="T5" i="1"/>
  <c r="S5" i="1"/>
  <c r="W4" i="1"/>
  <c r="V4" i="1"/>
  <c r="U4" i="1"/>
  <c r="T4" i="1"/>
  <c r="S4" i="1"/>
  <c r="P15" i="1" l="1"/>
  <c r="P17" i="1"/>
  <c r="R15" i="1"/>
  <c r="R17" i="1"/>
  <c r="P51" i="1"/>
  <c r="P54" i="1"/>
  <c r="P52" i="1"/>
  <c r="R50" i="1"/>
  <c r="R54" i="1"/>
  <c r="R58" i="1"/>
  <c r="R111" i="1"/>
  <c r="R105" i="1"/>
  <c r="R107" i="1"/>
  <c r="R101" i="1"/>
  <c r="R97" i="1"/>
  <c r="R113" i="1"/>
  <c r="R103" i="1"/>
  <c r="R109" i="1"/>
  <c r="R99" i="1"/>
  <c r="P8" i="1"/>
  <c r="P4" i="1"/>
  <c r="R98" i="1"/>
  <c r="R102" i="1"/>
  <c r="R106" i="1"/>
  <c r="R110" i="1"/>
  <c r="R114" i="1"/>
  <c r="R100" i="1"/>
  <c r="R104" i="1"/>
  <c r="R108" i="1"/>
  <c r="R112" i="1"/>
  <c r="R116" i="1"/>
  <c r="P113" i="1"/>
  <c r="P101" i="1"/>
  <c r="P97" i="1"/>
  <c r="P105" i="1"/>
  <c r="P109" i="1"/>
  <c r="P112" i="1"/>
  <c r="P104" i="1"/>
  <c r="P77" i="1"/>
  <c r="P12" i="1"/>
  <c r="R66" i="1"/>
  <c r="P62" i="1"/>
  <c r="P92" i="1"/>
  <c r="R94" i="1"/>
  <c r="R91" i="1"/>
  <c r="P73" i="1"/>
  <c r="P87" i="1"/>
  <c r="P82" i="1"/>
  <c r="P66" i="1"/>
  <c r="R30" i="1"/>
  <c r="R22" i="1"/>
  <c r="P27" i="1"/>
  <c r="P23" i="1"/>
  <c r="P26" i="1"/>
  <c r="P40" i="1"/>
  <c r="P43" i="1"/>
  <c r="P25" i="1"/>
  <c r="P29" i="1"/>
  <c r="P39" i="1"/>
  <c r="P24" i="1"/>
  <c r="P28" i="1"/>
  <c r="P30" i="1"/>
  <c r="P42" i="1"/>
  <c r="P32" i="1"/>
  <c r="P35" i="1"/>
  <c r="P22" i="1"/>
  <c r="P31" i="1"/>
  <c r="R38" i="1"/>
  <c r="P70" i="1"/>
  <c r="P72" i="1"/>
  <c r="P86" i="1"/>
  <c r="R80" i="1"/>
  <c r="R86" i="1"/>
  <c r="P56" i="1"/>
  <c r="P44" i="1"/>
  <c r="P46" i="1"/>
  <c r="Z128" i="1"/>
  <c r="P21" i="1"/>
  <c r="P34" i="1"/>
  <c r="P38" i="1"/>
  <c r="P50" i="1"/>
  <c r="P63" i="1"/>
  <c r="R64" i="1"/>
  <c r="P71" i="1"/>
  <c r="P76" i="1"/>
  <c r="P81" i="1"/>
  <c r="P85" i="1"/>
  <c r="P102" i="1"/>
  <c r="P110" i="1"/>
  <c r="R10" i="1"/>
  <c r="P6" i="1"/>
  <c r="R71" i="1"/>
  <c r="R85" i="1"/>
  <c r="R6" i="1"/>
  <c r="R14" i="1"/>
  <c r="P33" i="1"/>
  <c r="P37" i="1"/>
  <c r="P49" i="1"/>
  <c r="P61" i="1"/>
  <c r="R62" i="1"/>
  <c r="P69" i="1"/>
  <c r="R70" i="1"/>
  <c r="P75" i="1"/>
  <c r="P80" i="1"/>
  <c r="P84" i="1"/>
  <c r="P100" i="1"/>
  <c r="P108" i="1"/>
  <c r="P116" i="1"/>
  <c r="S117" i="1"/>
  <c r="P5" i="1"/>
  <c r="P9" i="1"/>
  <c r="P13" i="1"/>
  <c r="P41" i="1"/>
  <c r="P45" i="1"/>
  <c r="P53" i="1"/>
  <c r="P57" i="1"/>
  <c r="R61" i="1"/>
  <c r="P68" i="1"/>
  <c r="R69" i="1"/>
  <c r="P74" i="1"/>
  <c r="P79" i="1"/>
  <c r="P99" i="1"/>
  <c r="P107" i="1"/>
  <c r="P115" i="1"/>
  <c r="P14" i="1"/>
  <c r="R63" i="1"/>
  <c r="P67" i="1"/>
  <c r="R68" i="1"/>
  <c r="R74" i="1"/>
  <c r="P78" i="1"/>
  <c r="R79" i="1"/>
  <c r="P98" i="1"/>
  <c r="P106" i="1"/>
  <c r="P114" i="1"/>
  <c r="R67" i="1"/>
  <c r="R78" i="1"/>
  <c r="P11" i="1"/>
  <c r="P64" i="1"/>
  <c r="R65" i="1"/>
  <c r="R82" i="1"/>
  <c r="R88" i="1"/>
  <c r="P103" i="1"/>
  <c r="R5" i="1"/>
  <c r="R13" i="1"/>
  <c r="R21" i="1"/>
  <c r="R29" i="1"/>
  <c r="R37" i="1"/>
  <c r="R45" i="1"/>
  <c r="R53" i="1"/>
  <c r="R77" i="1"/>
  <c r="R84" i="1"/>
  <c r="S89" i="1"/>
  <c r="R28" i="1"/>
  <c r="R36" i="1"/>
  <c r="R44" i="1"/>
  <c r="S47" i="1"/>
  <c r="R52" i="1"/>
  <c r="R76" i="1"/>
  <c r="R83" i="1"/>
  <c r="R4" i="1"/>
  <c r="R12" i="1"/>
  <c r="P10" i="1"/>
  <c r="R11" i="1"/>
  <c r="P18" i="1"/>
  <c r="R27" i="1"/>
  <c r="R35" i="1"/>
  <c r="R43" i="1"/>
  <c r="R51" i="1"/>
  <c r="P58" i="1"/>
  <c r="R75" i="1"/>
  <c r="S95" i="1"/>
  <c r="R18" i="1"/>
  <c r="R34" i="1"/>
  <c r="R42" i="1"/>
  <c r="R26" i="1"/>
  <c r="R9" i="1"/>
  <c r="P16" i="1"/>
  <c r="R25" i="1"/>
  <c r="R33" i="1"/>
  <c r="R41" i="1"/>
  <c r="R49" i="1"/>
  <c r="R57" i="1"/>
  <c r="R73" i="1"/>
  <c r="R81" i="1"/>
  <c r="O128" i="1"/>
  <c r="R46" i="1"/>
  <c r="P7" i="1"/>
  <c r="R8" i="1"/>
  <c r="R16" i="1"/>
  <c r="S19" i="1"/>
  <c r="R24" i="1"/>
  <c r="R32" i="1"/>
  <c r="R40" i="1"/>
  <c r="R56" i="1"/>
  <c r="S59" i="1"/>
  <c r="R72" i="1"/>
  <c r="P88" i="1"/>
  <c r="Q128" i="1"/>
  <c r="R19" i="1" s="1"/>
  <c r="R7" i="1"/>
  <c r="R23" i="1"/>
  <c r="R31" i="1"/>
  <c r="P94" i="1"/>
  <c r="R117" i="1" l="1"/>
  <c r="P47" i="1"/>
  <c r="P117" i="1"/>
  <c r="P127" i="1"/>
  <c r="P19" i="1"/>
  <c r="P89" i="1"/>
  <c r="S128" i="1"/>
  <c r="R127" i="1"/>
  <c r="R95" i="1"/>
  <c r="R89" i="1"/>
  <c r="R59" i="1"/>
  <c r="P59" i="1"/>
  <c r="R47" i="1"/>
  <c r="P95" i="1"/>
</calcChain>
</file>

<file path=xl/sharedStrings.xml><?xml version="1.0" encoding="utf-8"?>
<sst xmlns="http://schemas.openxmlformats.org/spreadsheetml/2006/main" count="288" uniqueCount="205">
  <si>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</si>
  <si>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</si>
  <si>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</si>
  <si>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</si>
  <si>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</si>
  <si>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</si>
  <si>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</si>
  <si>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</si>
  <si>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</si>
  <si>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</si>
  <si>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</si>
  <si>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</si>
  <si>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</si>
  <si>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</si>
  <si>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</si>
  <si>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</si>
  <si>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</si>
  <si>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</si>
  <si>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</si>
  <si>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</si>
  <si>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</si>
  <si>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</si>
  <si>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</si>
  <si>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</si>
  <si>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</si>
  <si>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</si>
  <si>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</si>
  <si>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</si>
  <si>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</si>
  <si>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</si>
  <si>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</si>
  <si>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</si>
  <si>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</si>
  <si>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</si>
  <si>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</si>
  <si>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</si>
  <si>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</si>
  <si>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</si>
  <si>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</si>
  <si>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</si>
  <si>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</si>
  <si>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</si>
  <si>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</si>
  <si>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</si>
  <si>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</si>
  <si>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</si>
  <si>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</si>
  <si>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</si>
  <si>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</si>
  <si>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</si>
  <si>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</si>
  <si>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</si>
  <si>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</si>
  <si>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</si>
  <si>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</si>
  <si>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</si>
  <si>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</si>
  <si>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</si>
  <si>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</si>
  <si>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</si>
  <si>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</si>
  <si>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</si>
  <si>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</si>
  <si>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</si>
  <si>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</si>
  <si>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</si>
  <si>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</si>
  <si>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</si>
  <si>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</si>
  <si>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</si>
  <si>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</si>
  <si>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</si>
  <si>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</si>
  <si>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</si>
  <si>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</si>
  <si>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</si>
  <si>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</si>
  <si>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</si>
  <si>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</si>
  <si>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</si>
  <si>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</si>
  <si>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</si>
  <si>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</si>
  <si>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</si>
  <si>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</si>
  <si>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</si>
  <si>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</si>
  <si>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</si>
  <si>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</si>
  <si>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</si>
  <si>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</si>
  <si>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</si>
  <si>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</si>
  <si>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</si>
  <si>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</si>
  <si>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</si>
  <si>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</si>
  <si>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</si>
  <si>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45a</t>
  </si>
  <si>
    <t>FBN Nigeria Eurobond (USD) Fund - Retail</t>
  </si>
  <si>
    <t>45b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</si>
  <si>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</si>
  <si>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</si>
  <si>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</si>
  <si>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</si>
  <si>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</si>
  <si>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</si>
  <si>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</si>
  <si>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</si>
  <si>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</si>
  <si>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</si>
  <si>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</si>
  <si>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</si>
  <si>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</si>
  <si>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</si>
  <si>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</si>
  <si>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Legacy Debt(formerly Short Maturity) Fund</t>
  </si>
  <si>
    <t>Stanbic IBTC Absolute Fund (Sub Fund)</t>
  </si>
  <si>
    <t>Lotus Capital Limited</t>
  </si>
  <si>
    <t>Lotus Halal Fixed Income Fund</t>
  </si>
  <si>
    <t>PACAM Fixed Income Fund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</si>
  <si>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</si>
  <si>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</si>
  <si>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</si>
  <si>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</si>
  <si>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</si>
  <si>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</si>
  <si>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</si>
  <si>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</si>
  <si>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</si>
  <si>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</si>
  <si>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</si>
  <si>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</si>
  <si>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</si>
  <si>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</si>
  <si>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</si>
  <si>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</si>
  <si>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</si>
  <si>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</si>
  <si>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</si>
  <si>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</si>
  <si>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</si>
  <si>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MIXED/BALANCED FUNDS</t>
  </si>
  <si>
    <t>Stanbic IBTC Balanced Fund</t>
  </si>
  <si>
    <t>United Capital Balanced Fund</t>
  </si>
  <si>
    <t>Zenith Equity Fund</t>
  </si>
  <si>
    <t>Capital Express Balanced Fund</t>
  </si>
  <si>
    <t>AIICO Balanced Fund</t>
  </si>
  <si>
    <t>FBN Balanced Fund</t>
  </si>
  <si>
    <t>ValuAlliance Value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</si>
  <si>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</si>
  <si>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</si>
  <si>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</si>
  <si>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</si>
  <si>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</si>
  <si>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</si>
  <si>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</si>
  <si>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</si>
  <si>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</si>
  <si>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</si>
  <si>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</si>
  <si>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Zenith Ethical Fund</t>
  </si>
  <si>
    <t>Lotus Halal Inv. Fund</t>
  </si>
  <si>
    <t>Stanbic IBTC Ethical Fund</t>
  </si>
  <si>
    <t>ARM Ethical Fund</t>
  </si>
  <si>
    <t>Stanbic IBTC Imaan Fund</t>
  </si>
  <si>
    <t>FBN Nigeria Halal Fund</t>
  </si>
  <si>
    <t>Grand Total</t>
  </si>
  <si>
    <t>CardinalStone Asset Mgt. Limited</t>
  </si>
  <si>
    <t>CardinalStone Fixed Income Alpha Fund</t>
  </si>
  <si>
    <t>GDL Income Fund</t>
  </si>
  <si>
    <t>GDL Canary Growth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</si>
  <si>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</si>
  <si>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</si>
  <si>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</si>
  <si>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</si>
  <si>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0</t>
  </si>
  <si>
    <t>NET ASSET VALUE  (N) PREVIOUS (JUNE)</t>
  </si>
  <si>
    <t>1, 292, 696.72</t>
  </si>
  <si>
    <t>5,581, 706,198.90</t>
  </si>
  <si>
    <t>24.603,646.28</t>
  </si>
  <si>
    <t>444,301,744.44</t>
  </si>
  <si>
    <t>2,220,704,107.32</t>
  </si>
  <si>
    <t>1,012,362.88</t>
  </si>
  <si>
    <t>3,361,536.02</t>
  </si>
  <si>
    <t>40,636,209.30</t>
  </si>
  <si>
    <t>10,475,193,806.09</t>
  </si>
  <si>
    <t>9,741,070,422.00</t>
  </si>
  <si>
    <t>Women Investment Fund</t>
  </si>
  <si>
    <t>2,381,152,9</t>
  </si>
  <si>
    <t xml:space="preserve">Arm Discovery fund </t>
  </si>
  <si>
    <t>Stanbic IBTC Conservative Fund (sub Fund)</t>
  </si>
  <si>
    <t>108.236.936.39</t>
  </si>
  <si>
    <t xml:space="preserve">Paramount Equity Fund </t>
  </si>
  <si>
    <t>501,688,803,40</t>
  </si>
  <si>
    <t>3.729.08</t>
  </si>
  <si>
    <t>3.781.88</t>
  </si>
  <si>
    <t>36.60</t>
  </si>
  <si>
    <t>EDC Money Market Class A</t>
  </si>
  <si>
    <t>United Capital Sukuk Fund</t>
  </si>
  <si>
    <t>Note:</t>
  </si>
  <si>
    <t>*Continental Unit Trust Scheme is Inactive*</t>
  </si>
  <si>
    <t>SPREADSHEET OF REGISTERED MUTUAL FUNDS AS AT 31ST JULY, 2021</t>
  </si>
  <si>
    <t>9,714,864,491.00</t>
  </si>
  <si>
    <t>FBN Bond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</si>
</sst>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19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8"/>
      <color theme="1"/>
      <name val="Trebuchet MS"/>
      <family val="2"/>
    </font>
    <font>
      <sz val="8"/>
      <color rgb="FF00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40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1" fillId="0" borderId="0" applyFont="0" applyFill="0" applyBorder="0" applyAlignment="0" applyProtection="0"/>
  </cellStyleXfs>
  <cellXfs count="2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2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0" fontId="0" fillId="2" borderId="8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9" xfId="0" applyNumberFormat="1" applyFont="1" applyFill="1" applyBorder="1" applyAlignment="1"/>
    <xf numFmtId="0" fontId="2" fillId="2" borderId="7" xfId="0" applyNumberFormat="1" applyFont="1" applyFill="1" applyBorder="1" applyAlignment="1"/>
    <xf numFmtId="0" fontId="2" fillId="2" borderId="8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2" fillId="2" borderId="5" xfId="0" applyNumberFormat="1" applyFont="1" applyFill="1" applyBorder="1" applyAlignment="1"/>
    <xf numFmtId="166" fontId="2" fillId="2" borderId="5" xfId="0" applyNumberFormat="1" applyFont="1" applyFill="1" applyBorder="1" applyAlignment="1"/>
    <xf numFmtId="165" fontId="3" fillId="2" borderId="16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7" xfId="0" applyNumberFormat="1" applyFont="1" applyFill="1" applyBorder="1" applyAlignment="1"/>
    <xf numFmtId="165" fontId="2" fillId="2" borderId="5" xfId="0" applyNumberFormat="1" applyFont="1" applyFill="1" applyBorder="1" applyAlignment="1"/>
    <xf numFmtId="3" fontId="2" fillId="2" borderId="11" xfId="0" applyNumberFormat="1" applyFont="1" applyFill="1" applyBorder="1" applyAlignment="1"/>
    <xf numFmtId="4" fontId="2" fillId="2" borderId="5" xfId="0" applyNumberFormat="1" applyFont="1" applyFill="1" applyBorder="1" applyAlignment="1"/>
    <xf numFmtId="0" fontId="8" fillId="2" borderId="5" xfId="0" applyNumberFormat="1" applyFont="1" applyFill="1" applyBorder="1" applyAlignment="1"/>
    <xf numFmtId="0" fontId="9" fillId="2" borderId="5" xfId="0" applyNumberFormat="1" applyFont="1" applyFill="1" applyBorder="1" applyAlignment="1"/>
    <xf numFmtId="0" fontId="10" fillId="2" borderId="5" xfId="0" applyNumberFormat="1" applyFont="1" applyFill="1" applyBorder="1" applyAlignment="1">
      <alignment horizontal="left"/>
    </xf>
    <xf numFmtId="0" fontId="10" fillId="2" borderId="5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0" borderId="0" xfId="0" applyNumberFormat="1" applyFont="1" applyAlignment="1"/>
    <xf numFmtId="0" fontId="0" fillId="2" borderId="21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10" borderId="0" xfId="0" applyNumberFormat="1" applyFont="1" applyFill="1" applyAlignment="1"/>
    <xf numFmtId="0" fontId="0" fillId="10" borderId="0" xfId="0" applyFont="1" applyFill="1" applyAlignment="1"/>
    <xf numFmtId="165" fontId="3" fillId="2" borderId="23" xfId="0" applyNumberFormat="1" applyFont="1" applyFill="1" applyBorder="1" applyAlignment="1"/>
    <xf numFmtId="4" fontId="3" fillId="2" borderId="23" xfId="0" applyNumberFormat="1" applyFont="1" applyFill="1" applyBorder="1" applyAlignment="1"/>
    <xf numFmtId="4" fontId="3" fillId="0" borderId="23" xfId="0" applyNumberFormat="1" applyFont="1" applyBorder="1" applyAlignment="1"/>
    <xf numFmtId="165" fontId="4" fillId="2" borderId="23" xfId="0" applyNumberFormat="1" applyFont="1" applyFill="1" applyBorder="1" applyAlignment="1"/>
    <xf numFmtId="165" fontId="3" fillId="4" borderId="23" xfId="0" applyNumberFormat="1" applyFont="1" applyFill="1" applyBorder="1" applyAlignment="1"/>
    <xf numFmtId="165" fontId="3" fillId="5" borderId="23" xfId="0" applyNumberFormat="1" applyFont="1" applyFill="1" applyBorder="1" applyAlignment="1"/>
    <xf numFmtId="165" fontId="3" fillId="2" borderId="23" xfId="0" applyNumberFormat="1" applyFont="1" applyFill="1" applyBorder="1" applyAlignment="1">
      <alignment horizontal="left"/>
    </xf>
    <xf numFmtId="4" fontId="3" fillId="5" borderId="23" xfId="0" applyNumberFormat="1" applyFont="1" applyFill="1" applyBorder="1" applyAlignment="1"/>
    <xf numFmtId="0" fontId="12" fillId="10" borderId="0" xfId="0" applyNumberFormat="1" applyFont="1" applyFill="1" applyAlignment="1"/>
    <xf numFmtId="0" fontId="12" fillId="10" borderId="0" xfId="0" applyFont="1" applyFill="1" applyAlignment="1"/>
    <xf numFmtId="49" fontId="3" fillId="2" borderId="23" xfId="0" applyNumberFormat="1" applyFont="1" applyFill="1" applyBorder="1" applyAlignment="1"/>
    <xf numFmtId="49" fontId="3" fillId="2" borderId="23" xfId="0" applyNumberFormat="1" applyFont="1" applyFill="1" applyBorder="1" applyAlignment="1">
      <alignment wrapText="1"/>
    </xf>
    <xf numFmtId="0" fontId="11" fillId="2" borderId="5" xfId="0" applyNumberFormat="1" applyFont="1" applyFill="1" applyBorder="1" applyAlignment="1"/>
    <xf numFmtId="0" fontId="11" fillId="2" borderId="6" xfId="0" applyNumberFormat="1" applyFont="1" applyFill="1" applyBorder="1" applyAlignment="1"/>
    <xf numFmtId="0" fontId="11" fillId="2" borderId="7" xfId="0" applyNumberFormat="1" applyFont="1" applyFill="1" applyBorder="1" applyAlignment="1"/>
    <xf numFmtId="0" fontId="11" fillId="2" borderId="8" xfId="0" applyNumberFormat="1" applyFont="1" applyFill="1" applyBorder="1" applyAlignment="1"/>
    <xf numFmtId="0" fontId="11" fillId="0" borderId="0" xfId="0" applyNumberFormat="1" applyFont="1" applyAlignment="1"/>
    <xf numFmtId="0" fontId="11" fillId="0" borderId="0" xfId="0" applyFont="1" applyAlignment="1"/>
    <xf numFmtId="3" fontId="3" fillId="0" borderId="23" xfId="0" applyNumberFormat="1" applyFont="1" applyBorder="1" applyAlignment="1"/>
    <xf numFmtId="165" fontId="3" fillId="6" borderId="23" xfId="0" applyNumberFormat="1" applyFont="1" applyFill="1" applyBorder="1" applyAlignment="1"/>
    <xf numFmtId="49" fontId="11" fillId="2" borderId="5" xfId="0" applyNumberFormat="1" applyFont="1" applyFill="1" applyBorder="1" applyAlignment="1"/>
    <xf numFmtId="0" fontId="4" fillId="2" borderId="23" xfId="0" applyNumberFormat="1" applyFont="1" applyFill="1" applyBorder="1" applyAlignment="1"/>
    <xf numFmtId="0" fontId="0" fillId="0" borderId="11" xfId="0" applyNumberFormat="1" applyFont="1" applyFill="1" applyBorder="1" applyAlignment="1"/>
    <xf numFmtId="0" fontId="0" fillId="0" borderId="5" xfId="0" applyNumberFormat="1" applyFont="1" applyFill="1" applyBorder="1" applyAlignment="1"/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0" fontId="0" fillId="0" borderId="8" xfId="0" applyNumberFormat="1" applyFont="1" applyFill="1" applyBorder="1" applyAlignment="1"/>
    <xf numFmtId="0" fontId="0" fillId="0" borderId="0" xfId="0" applyNumberFormat="1" applyFont="1" applyFill="1" applyAlignment="1"/>
    <xf numFmtId="0" fontId="2" fillId="0" borderId="5" xfId="0" applyNumberFormat="1" applyFont="1" applyFill="1" applyBorder="1" applyAlignment="1"/>
    <xf numFmtId="0" fontId="12" fillId="0" borderId="5" xfId="0" applyNumberFormat="1" applyFont="1" applyFill="1" applyBorder="1" applyAlignment="1"/>
    <xf numFmtId="0" fontId="12" fillId="0" borderId="6" xfId="0" applyNumberFormat="1" applyFont="1" applyFill="1" applyBorder="1" applyAlignment="1"/>
    <xf numFmtId="0" fontId="12" fillId="0" borderId="7" xfId="0" applyNumberFormat="1" applyFont="1" applyFill="1" applyBorder="1" applyAlignment="1"/>
    <xf numFmtId="0" fontId="12" fillId="0" borderId="8" xfId="0" applyNumberFormat="1" applyFont="1" applyFill="1" applyBorder="1" applyAlignment="1"/>
    <xf numFmtId="0" fontId="12" fillId="0" borderId="0" xfId="0" applyNumberFormat="1" applyFont="1" applyFill="1" applyAlignment="1"/>
    <xf numFmtId="165" fontId="3" fillId="0" borderId="23" xfId="0" applyNumberFormat="1" applyFont="1" applyFill="1" applyBorder="1" applyAlignment="1"/>
    <xf numFmtId="0" fontId="2" fillId="0" borderId="7" xfId="0" applyNumberFormat="1" applyFont="1" applyFill="1" applyBorder="1" applyAlignment="1"/>
    <xf numFmtId="0" fontId="0" fillId="0" borderId="1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0" fillId="0" borderId="9" xfId="0" applyNumberFormat="1" applyFont="1" applyFill="1" applyBorder="1" applyAlignment="1"/>
    <xf numFmtId="0" fontId="2" fillId="0" borderId="8" xfId="0" applyNumberFormat="1" applyFont="1" applyFill="1" applyBorder="1" applyAlignment="1"/>
    <xf numFmtId="0" fontId="2" fillId="0" borderId="13" xfId="0" applyNumberFormat="1" applyFont="1" applyFill="1" applyBorder="1" applyAlignment="1"/>
    <xf numFmtId="0" fontId="2" fillId="0" borderId="11" xfId="0" applyNumberFormat="1" applyFont="1" applyFill="1" applyBorder="1" applyAlignment="1"/>
    <xf numFmtId="166" fontId="2" fillId="0" borderId="5" xfId="0" applyNumberFormat="1" applyFont="1" applyFill="1" applyBorder="1" applyAlignment="1"/>
    <xf numFmtId="0" fontId="0" fillId="0" borderId="14" xfId="0" applyNumberFormat="1" applyFont="1" applyFill="1" applyBorder="1" applyAlignment="1"/>
    <xf numFmtId="0" fontId="0" fillId="0" borderId="15" xfId="0" applyNumberFormat="1" applyFont="1" applyFill="1" applyBorder="1" applyAlignment="1"/>
    <xf numFmtId="0" fontId="0" fillId="0" borderId="22" xfId="0" applyNumberFormat="1" applyFont="1" applyFill="1" applyBorder="1" applyAlignment="1"/>
    <xf numFmtId="165" fontId="2" fillId="0" borderId="11" xfId="0" applyNumberFormat="1" applyFont="1" applyFill="1" applyBorder="1" applyAlignment="1"/>
    <xf numFmtId="165" fontId="2" fillId="0" borderId="5" xfId="0" applyNumberFormat="1" applyFont="1" applyFill="1" applyBorder="1" applyAlignment="1"/>
    <xf numFmtId="4" fontId="3" fillId="0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left"/>
    </xf>
    <xf numFmtId="3" fontId="3" fillId="0" borderId="23" xfId="0" applyNumberFormat="1" applyFont="1" applyFill="1" applyBorder="1" applyAlignment="1"/>
    <xf numFmtId="0" fontId="3" fillId="0" borderId="23" xfId="0" applyNumberFormat="1" applyFont="1" applyFill="1" applyBorder="1" applyAlignment="1"/>
    <xf numFmtId="4" fontId="3" fillId="0" borderId="23" xfId="0" applyNumberFormat="1" applyFont="1" applyFill="1" applyBorder="1" applyAlignment="1">
      <alignment vertical="center"/>
    </xf>
    <xf numFmtId="4" fontId="3" fillId="0" borderId="23" xfId="0" applyNumberFormat="1" applyFont="1" applyFill="1" applyBorder="1" applyAlignment="1">
      <alignment horizontal="right"/>
    </xf>
    <xf numFmtId="165" fontId="13" fillId="0" borderId="23" xfId="0" applyNumberFormat="1" applyFont="1" applyFill="1" applyBorder="1" applyAlignment="1"/>
    <xf numFmtId="49" fontId="3" fillId="0" borderId="23" xfId="0" applyNumberFormat="1" applyFont="1" applyFill="1" applyBorder="1" applyAlignment="1"/>
    <xf numFmtId="49" fontId="3" fillId="0" borderId="23" xfId="0" applyNumberFormat="1" applyFont="1" applyFill="1" applyBorder="1" applyAlignment="1">
      <alignment wrapText="1"/>
    </xf>
    <xf numFmtId="165" fontId="3" fillId="0" borderId="23" xfId="0" applyNumberFormat="1" applyFont="1" applyFill="1" applyBorder="1" applyAlignment="1">
      <alignment horizontal="center"/>
    </xf>
    <xf numFmtId="0" fontId="17" fillId="2" borderId="5" xfId="0" applyNumberFormat="1" applyFont="1" applyFill="1" applyBorder="1" applyAlignment="1"/>
    <xf numFmtId="0" fontId="18" fillId="2" borderId="5" xfId="0" applyNumberFormat="1" applyFont="1" applyFill="1" applyBorder="1" applyAlignment="1"/>
    <xf numFmtId="165" fontId="6" fillId="2" borderId="23" xfId="0" applyNumberFormat="1" applyFont="1" applyFill="1" applyBorder="1" applyAlignment="1"/>
    <xf numFmtId="165" fontId="6" fillId="5" borderId="23" xfId="0" applyNumberFormat="1" applyFont="1" applyFill="1" applyBorder="1" applyAlignment="1"/>
    <xf numFmtId="10" fontId="3" fillId="7" borderId="23" xfId="0" applyNumberFormat="1" applyFont="1" applyFill="1" applyBorder="1" applyAlignment="1"/>
    <xf numFmtId="165" fontId="3" fillId="6" borderId="23" xfId="0" applyNumberFormat="1" applyFont="1" applyFill="1" applyBorder="1" applyAlignment="1">
      <alignment horizontal="left"/>
    </xf>
    <xf numFmtId="10" fontId="6" fillId="4" borderId="23" xfId="0" applyNumberFormat="1" applyFont="1" applyFill="1" applyBorder="1" applyAlignment="1"/>
    <xf numFmtId="10" fontId="6" fillId="3" borderId="23" xfId="0" applyNumberFormat="1" applyFont="1" applyFill="1" applyBorder="1" applyAlignment="1">
      <alignment horizontal="right" vertical="center"/>
    </xf>
    <xf numFmtId="165" fontId="6" fillId="3" borderId="23" xfId="0" applyNumberFormat="1" applyFont="1" applyFill="1" applyBorder="1" applyAlignment="1">
      <alignment horizontal="right" vertical="center"/>
    </xf>
    <xf numFmtId="164" fontId="6" fillId="2" borderId="23" xfId="0" applyNumberFormat="1" applyFont="1" applyFill="1" applyBorder="1" applyAlignment="1"/>
    <xf numFmtId="165" fontId="6" fillId="2" borderId="28" xfId="0" applyNumberFormat="1" applyFont="1" applyFill="1" applyBorder="1" applyAlignment="1"/>
    <xf numFmtId="49" fontId="3" fillId="6" borderId="23" xfId="0" applyNumberFormat="1" applyFont="1" applyFill="1" applyBorder="1" applyAlignment="1">
      <alignment horizontal="right"/>
    </xf>
    <xf numFmtId="4" fontId="3" fillId="6" borderId="23" xfId="0" applyNumberFormat="1" applyFont="1" applyFill="1" applyBorder="1" applyAlignment="1"/>
    <xf numFmtId="43" fontId="3" fillId="6" borderId="23" xfId="1" applyFont="1" applyFill="1" applyBorder="1" applyAlignment="1">
      <alignment horizontal="right"/>
    </xf>
    <xf numFmtId="2" fontId="3" fillId="2" borderId="23" xfId="0" applyNumberFormat="1" applyFont="1" applyFill="1" applyBorder="1" applyAlignment="1"/>
    <xf numFmtId="164" fontId="3" fillId="2" borderId="23" xfId="0" applyNumberFormat="1" applyFont="1" applyFill="1" applyBorder="1" applyAlignment="1"/>
    <xf numFmtId="165" fontId="3" fillId="2" borderId="28" xfId="0" applyNumberFormat="1" applyFont="1" applyFill="1" applyBorder="1" applyAlignment="1"/>
    <xf numFmtId="165" fontId="3" fillId="2" borderId="23" xfId="0" applyNumberFormat="1" applyFont="1" applyFill="1" applyBorder="1" applyAlignment="1">
      <alignment horizontal="right"/>
    </xf>
    <xf numFmtId="165" fontId="5" fillId="0" borderId="12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7" xfId="0" applyNumberFormat="1" applyFont="1" applyFill="1" applyBorder="1" applyAlignment="1"/>
    <xf numFmtId="165" fontId="5" fillId="2" borderId="20" xfId="0" applyNumberFormat="1" applyFont="1" applyFill="1" applyBorder="1" applyAlignment="1"/>
    <xf numFmtId="165" fontId="1" fillId="0" borderId="12" xfId="0" applyNumberFormat="1" applyFont="1" applyFill="1" applyBorder="1" applyAlignment="1"/>
    <xf numFmtId="165" fontId="5" fillId="0" borderId="7" xfId="0" applyNumberFormat="1" applyFont="1" applyFill="1" applyBorder="1" applyAlignment="1"/>
    <xf numFmtId="0" fontId="0" fillId="0" borderId="20" xfId="0" applyNumberFormat="1" applyFont="1" applyFill="1" applyBorder="1" applyAlignment="1"/>
    <xf numFmtId="0" fontId="2" fillId="0" borderId="12" xfId="0" applyNumberFormat="1" applyFont="1" applyFill="1" applyBorder="1" applyAlignment="1"/>
    <xf numFmtId="0" fontId="12" fillId="0" borderId="12" xfId="0" applyNumberFormat="1" applyFont="1" applyFill="1" applyBorder="1" applyAlignment="1"/>
    <xf numFmtId="0" fontId="2" fillId="0" borderId="20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0" fillId="0" borderId="29" xfId="0" applyNumberFormat="1" applyFont="1" applyFill="1" applyBorder="1" applyAlignment="1"/>
    <xf numFmtId="0" fontId="0" fillId="2" borderId="30" xfId="0" applyNumberFormat="1" applyFont="1" applyFill="1" applyBorder="1" applyAlignment="1"/>
    <xf numFmtId="4" fontId="2" fillId="2" borderId="12" xfId="0" applyNumberFormat="1" applyFont="1" applyFill="1" applyBorder="1" applyAlignment="1"/>
    <xf numFmtId="0" fontId="11" fillId="2" borderId="12" xfId="0" applyNumberFormat="1" applyFont="1" applyFill="1" applyBorder="1" applyAlignment="1"/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4" xfId="0" applyNumberFormat="1" applyFont="1" applyFill="1" applyBorder="1" applyAlignment="1">
      <alignment horizontal="center" vertical="top" wrapText="1"/>
    </xf>
    <xf numFmtId="49" fontId="1" fillId="3" borderId="32" xfId="0" applyNumberFormat="1" applyFont="1" applyFill="1" applyBorder="1" applyAlignment="1">
      <alignment horizontal="center" vertical="top" wrapText="1"/>
    </xf>
    <xf numFmtId="0" fontId="8" fillId="2" borderId="11" xfId="0" applyNumberFormat="1" applyFont="1" applyFill="1" applyBorder="1" applyAlignment="1"/>
    <xf numFmtId="164" fontId="3" fillId="0" borderId="23" xfId="0" applyNumberFormat="1" applyFont="1" applyFill="1" applyBorder="1" applyAlignment="1">
      <alignment horizontal="center" wrapText="1"/>
    </xf>
    <xf numFmtId="10" fontId="3" fillId="0" borderId="23" xfId="0" applyNumberFormat="1" applyFont="1" applyFill="1" applyBorder="1" applyAlignment="1"/>
    <xf numFmtId="10" fontId="3" fillId="10" borderId="23" xfId="0" applyNumberFormat="1" applyFont="1" applyFill="1" applyBorder="1" applyAlignment="1"/>
    <xf numFmtId="165" fontId="3" fillId="8" borderId="23" xfId="0" applyNumberFormat="1" applyFont="1" applyFill="1" applyBorder="1" applyAlignment="1"/>
    <xf numFmtId="10" fontId="3" fillId="4" borderId="23" xfId="0" applyNumberFormat="1" applyFont="1" applyFill="1" applyBorder="1" applyAlignment="1"/>
    <xf numFmtId="10" fontId="3" fillId="3" borderId="23" xfId="0" applyNumberFormat="1" applyFont="1" applyFill="1" applyBorder="1" applyAlignment="1">
      <alignment horizontal="right" vertical="center"/>
    </xf>
    <xf numFmtId="165" fontId="3" fillId="3" borderId="23" xfId="0" applyNumberFormat="1" applyFont="1" applyFill="1" applyBorder="1" applyAlignment="1">
      <alignment horizontal="right" vertical="center"/>
    </xf>
    <xf numFmtId="164" fontId="3" fillId="0" borderId="23" xfId="0" applyNumberFormat="1" applyFont="1" applyFill="1" applyBorder="1" applyAlignment="1"/>
    <xf numFmtId="0" fontId="3" fillId="2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horizontal="right"/>
    </xf>
    <xf numFmtId="164" fontId="3" fillId="0" borderId="23" xfId="0" applyNumberFormat="1" applyFont="1" applyFill="1" applyBorder="1" applyAlignment="1">
      <alignment horizontal="left"/>
    </xf>
    <xf numFmtId="49" fontId="3" fillId="2" borderId="23" xfId="0" applyNumberFormat="1" applyFont="1" applyFill="1" applyBorder="1" applyAlignment="1">
      <alignment vertical="center" wrapText="1"/>
    </xf>
    <xf numFmtId="49" fontId="3" fillId="0" borderId="23" xfId="0" applyNumberFormat="1" applyFont="1" applyFill="1" applyBorder="1" applyAlignment="1">
      <alignment vertical="center" wrapText="1"/>
    </xf>
    <xf numFmtId="49" fontId="6" fillId="2" borderId="23" xfId="0" applyNumberFormat="1" applyFont="1" applyFill="1" applyBorder="1" applyAlignment="1">
      <alignment vertical="center" wrapText="1"/>
    </xf>
    <xf numFmtId="165" fontId="3" fillId="2" borderId="23" xfId="0" applyNumberFormat="1" applyFont="1" applyFill="1" applyBorder="1" applyAlignment="1">
      <alignment vertical="top" wrapText="1"/>
    </xf>
    <xf numFmtId="165" fontId="4" fillId="6" borderId="23" xfId="0" applyNumberFormat="1" applyFont="1" applyFill="1" applyBorder="1" applyAlignment="1"/>
    <xf numFmtId="10" fontId="7" fillId="7" borderId="23" xfId="0" applyNumberFormat="1" applyFont="1" applyFill="1" applyBorder="1" applyAlignment="1"/>
    <xf numFmtId="165" fontId="4" fillId="8" borderId="23" xfId="0" applyNumberFormat="1" applyFont="1" applyFill="1" applyBorder="1" applyAlignment="1"/>
    <xf numFmtId="10" fontId="4" fillId="3" borderId="23" xfId="0" applyNumberFormat="1" applyFont="1" applyFill="1" applyBorder="1" applyAlignment="1">
      <alignment horizontal="right" vertical="center"/>
    </xf>
    <xf numFmtId="165" fontId="4" fillId="3" borderId="23" xfId="0" applyNumberFormat="1" applyFont="1" applyFill="1" applyBorder="1" applyAlignment="1">
      <alignment horizontal="right" vertical="center"/>
    </xf>
    <xf numFmtId="164" fontId="4" fillId="2" borderId="23" xfId="0" applyNumberFormat="1" applyFont="1" applyFill="1" applyBorder="1" applyAlignment="1"/>
    <xf numFmtId="0" fontId="3" fillId="4" borderId="23" xfId="0" applyNumberFormat="1" applyFont="1" applyFill="1" applyBorder="1" applyAlignment="1">
      <alignment vertical="top" wrapText="1"/>
    </xf>
    <xf numFmtId="49" fontId="4" fillId="4" borderId="23" xfId="0" applyNumberFormat="1" applyFont="1" applyFill="1" applyBorder="1" applyAlignment="1">
      <alignment vertical="top" wrapText="1"/>
    </xf>
    <xf numFmtId="2" fontId="3" fillId="0" borderId="23" xfId="0" applyNumberFormat="1" applyFont="1" applyFill="1" applyBorder="1" applyAlignment="1"/>
    <xf numFmtId="0" fontId="3" fillId="0" borderId="23" xfId="0" applyFont="1" applyFill="1" applyBorder="1" applyAlignment="1"/>
    <xf numFmtId="2" fontId="3" fillId="0" borderId="23" xfId="0" applyNumberFormat="1" applyFont="1" applyFill="1" applyBorder="1" applyAlignment="1">
      <alignment horizontal="right"/>
    </xf>
    <xf numFmtId="49" fontId="15" fillId="0" borderId="23" xfId="0" applyNumberFormat="1" applyFont="1" applyFill="1" applyBorder="1" applyAlignment="1">
      <alignment wrapText="1"/>
    </xf>
    <xf numFmtId="165" fontId="15" fillId="0" borderId="23" xfId="0" applyNumberFormat="1" applyFont="1" applyFill="1" applyBorder="1" applyAlignment="1"/>
    <xf numFmtId="49" fontId="13" fillId="0" borderId="23" xfId="0" applyNumberFormat="1" applyFont="1" applyFill="1" applyBorder="1" applyAlignment="1">
      <alignment wrapText="1"/>
    </xf>
    <xf numFmtId="4" fontId="13" fillId="0" borderId="23" xfId="0" applyNumberFormat="1" applyFont="1" applyFill="1" applyBorder="1" applyAlignment="1"/>
    <xf numFmtId="10" fontId="13" fillId="10" borderId="23" xfId="0" applyNumberFormat="1" applyFont="1" applyFill="1" applyBorder="1" applyAlignment="1"/>
    <xf numFmtId="0" fontId="13" fillId="0" borderId="23" xfId="0" applyNumberFormat="1" applyFont="1" applyFill="1" applyBorder="1" applyAlignment="1"/>
    <xf numFmtId="164" fontId="13" fillId="0" borderId="23" xfId="0" applyNumberFormat="1" applyFont="1" applyFill="1" applyBorder="1" applyAlignment="1"/>
    <xf numFmtId="165" fontId="3" fillId="8" borderId="23" xfId="0" applyNumberFormat="1" applyFont="1" applyFill="1" applyBorder="1" applyAlignment="1">
      <alignment horizontal="left"/>
    </xf>
    <xf numFmtId="49" fontId="3" fillId="0" borderId="23" xfId="0" applyNumberFormat="1" applyFont="1" applyFill="1" applyBorder="1" applyAlignment="1">
      <alignment vertical="top" wrapText="1"/>
    </xf>
    <xf numFmtId="165" fontId="3" fillId="2" borderId="23" xfId="0" applyNumberFormat="1" applyFont="1" applyFill="1" applyBorder="1" applyAlignment="1">
      <alignment wrapText="1"/>
    </xf>
    <xf numFmtId="10" fontId="4" fillId="4" borderId="23" xfId="0" applyNumberFormat="1" applyFont="1" applyFill="1" applyBorder="1" applyAlignment="1"/>
    <xf numFmtId="165" fontId="3" fillId="4" borderId="23" xfId="0" applyNumberFormat="1" applyFont="1" applyFill="1" applyBorder="1" applyAlignment="1">
      <alignment wrapText="1"/>
    </xf>
    <xf numFmtId="49" fontId="3" fillId="4" borderId="23" xfId="0" applyNumberFormat="1" applyFont="1" applyFill="1" applyBorder="1" applyAlignment="1">
      <alignment horizontal="left" vertical="top" wrapText="1"/>
    </xf>
    <xf numFmtId="10" fontId="3" fillId="4" borderId="23" xfId="0" applyNumberFormat="1" applyFont="1" applyFill="1" applyBorder="1" applyAlignment="1">
      <alignment horizontal="right" vertical="center"/>
    </xf>
    <xf numFmtId="165" fontId="3" fillId="4" borderId="23" xfId="0" applyNumberFormat="1" applyFont="1" applyFill="1" applyBorder="1" applyAlignment="1">
      <alignment horizontal="right" vertical="center"/>
    </xf>
    <xf numFmtId="165" fontId="6" fillId="0" borderId="23" xfId="0" applyNumberFormat="1" applyFont="1" applyFill="1" applyBorder="1" applyAlignment="1">
      <alignment horizontal="left"/>
    </xf>
    <xf numFmtId="165" fontId="6" fillId="0" borderId="23" xfId="0" applyNumberFormat="1" applyFont="1" applyFill="1" applyBorder="1" applyAlignment="1"/>
    <xf numFmtId="165" fontId="4" fillId="5" borderId="23" xfId="0" applyNumberFormat="1" applyFont="1" applyFill="1" applyBorder="1" applyAlignment="1"/>
    <xf numFmtId="165" fontId="3" fillId="5" borderId="23" xfId="0" applyNumberFormat="1" applyFont="1" applyFill="1" applyBorder="1" applyAlignment="1">
      <alignment horizontal="left"/>
    </xf>
    <xf numFmtId="49" fontId="3" fillId="0" borderId="23" xfId="0" applyNumberFormat="1" applyFont="1" applyFill="1" applyBorder="1" applyAlignment="1">
      <alignment horizontal="right"/>
    </xf>
    <xf numFmtId="49" fontId="3" fillId="0" borderId="23" xfId="0" applyNumberFormat="1" applyFont="1" applyFill="1" applyBorder="1" applyAlignment="1">
      <alignment horizontal="center"/>
    </xf>
    <xf numFmtId="43" fontId="3" fillId="5" borderId="23" xfId="1" applyFont="1" applyFill="1" applyBorder="1" applyAlignment="1">
      <alignment horizontal="right"/>
    </xf>
    <xf numFmtId="4" fontId="3" fillId="0" borderId="23" xfId="0" applyNumberFormat="1" applyFont="1" applyFill="1" applyBorder="1" applyAlignment="1">
      <alignment horizontal="center"/>
    </xf>
    <xf numFmtId="43" fontId="3" fillId="0" borderId="23" xfId="1" applyFont="1" applyFill="1" applyBorder="1" applyAlignment="1">
      <alignment horizontal="left"/>
    </xf>
    <xf numFmtId="49" fontId="3" fillId="8" borderId="23" xfId="0" applyNumberFormat="1" applyFont="1" applyFill="1" applyBorder="1" applyAlignment="1">
      <alignment horizontal="right"/>
    </xf>
    <xf numFmtId="3" fontId="3" fillId="5" borderId="23" xfId="0" applyNumberFormat="1" applyFont="1" applyFill="1" applyBorder="1" applyAlignment="1"/>
    <xf numFmtId="165" fontId="3" fillId="0" borderId="23" xfId="0" applyNumberFormat="1" applyFont="1" applyFill="1" applyBorder="1" applyAlignment="1">
      <alignment wrapText="1"/>
    </xf>
    <xf numFmtId="166" fontId="3" fillId="0" borderId="23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vertical="top" wrapText="1"/>
    </xf>
    <xf numFmtId="3" fontId="3" fillId="2" borderId="23" xfId="0" applyNumberFormat="1" applyFont="1" applyFill="1" applyBorder="1" applyAlignment="1"/>
    <xf numFmtId="4" fontId="3" fillId="8" borderId="23" xfId="0" applyNumberFormat="1" applyFont="1" applyFill="1" applyBorder="1" applyAlignment="1"/>
    <xf numFmtId="4" fontId="3" fillId="2" borderId="23" xfId="0" applyNumberFormat="1" applyFont="1" applyFill="1" applyBorder="1" applyAlignment="1">
      <alignment horizontal="right"/>
    </xf>
    <xf numFmtId="164" fontId="3" fillId="2" borderId="23" xfId="0" applyNumberFormat="1" applyFont="1" applyFill="1" applyBorder="1" applyAlignment="1">
      <alignment horizontal="left"/>
    </xf>
    <xf numFmtId="165" fontId="14" fillId="0" borderId="23" xfId="0" applyNumberFormat="1" applyFont="1" applyFill="1" applyBorder="1" applyAlignment="1"/>
    <xf numFmtId="10" fontId="15" fillId="11" borderId="23" xfId="0" applyNumberFormat="1" applyFont="1" applyFill="1" applyBorder="1" applyAlignment="1"/>
    <xf numFmtId="164" fontId="14" fillId="0" borderId="23" xfId="0" applyNumberFormat="1" applyFont="1" applyFill="1" applyBorder="1" applyAlignment="1"/>
    <xf numFmtId="10" fontId="6" fillId="7" borderId="23" xfId="0" applyNumberFormat="1" applyFont="1" applyFill="1" applyBorder="1" applyAlignment="1"/>
    <xf numFmtId="0" fontId="3" fillId="4" borderId="33" xfId="0" applyNumberFormat="1" applyFont="1" applyFill="1" applyBorder="1" applyAlignment="1"/>
    <xf numFmtId="0" fontId="4" fillId="4" borderId="34" xfId="0" applyNumberFormat="1" applyFont="1" applyFill="1" applyBorder="1" applyAlignment="1">
      <alignment vertical="top" wrapText="1"/>
    </xf>
    <xf numFmtId="49" fontId="1" fillId="4" borderId="34" xfId="0" applyNumberFormat="1" applyFont="1" applyFill="1" applyBorder="1" applyAlignment="1">
      <alignment vertical="top" wrapText="1"/>
    </xf>
    <xf numFmtId="0" fontId="4" fillId="4" borderId="35" xfId="0" applyNumberFormat="1" applyFont="1" applyFill="1" applyBorder="1" applyAlignment="1">
      <alignment vertical="top" wrapText="1"/>
    </xf>
    <xf numFmtId="164" fontId="3" fillId="0" borderId="36" xfId="0" applyNumberFormat="1" applyFont="1" applyFill="1" applyBorder="1" applyAlignment="1">
      <alignment horizontal="center" wrapText="1"/>
    </xf>
    <xf numFmtId="4" fontId="3" fillId="0" borderId="28" xfId="0" applyNumberFormat="1" applyFont="1" applyFill="1" applyBorder="1" applyAlignment="1"/>
    <xf numFmtId="165" fontId="3" fillId="0" borderId="28" xfId="0" applyNumberFormat="1" applyFont="1" applyFill="1" applyBorder="1" applyAlignment="1"/>
    <xf numFmtId="164" fontId="3" fillId="2" borderId="36" xfId="0" applyNumberFormat="1" applyFont="1" applyFill="1" applyBorder="1" applyAlignment="1">
      <alignment horizontal="center" wrapText="1"/>
    </xf>
    <xf numFmtId="165" fontId="3" fillId="0" borderId="28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/>
    <xf numFmtId="4" fontId="3" fillId="2" borderId="28" xfId="0" applyNumberFormat="1" applyFont="1" applyFill="1" applyBorder="1" applyAlignment="1"/>
    <xf numFmtId="164" fontId="3" fillId="2" borderId="36" xfId="0" applyNumberFormat="1" applyFont="1" applyFill="1" applyBorder="1" applyAlignment="1">
      <alignment horizontal="center"/>
    </xf>
    <xf numFmtId="165" fontId="4" fillId="2" borderId="28" xfId="0" applyNumberFormat="1" applyFont="1" applyFill="1" applyBorder="1" applyAlignment="1"/>
    <xf numFmtId="0" fontId="3" fillId="4" borderId="36" xfId="0" applyNumberFormat="1" applyFont="1" applyFill="1" applyBorder="1" applyAlignment="1"/>
    <xf numFmtId="0" fontId="3" fillId="4" borderId="28" xfId="0" applyNumberFormat="1" applyFont="1" applyFill="1" applyBorder="1" applyAlignment="1">
      <alignment vertical="top" wrapText="1"/>
    </xf>
    <xf numFmtId="164" fontId="15" fillId="0" borderId="36" xfId="0" applyNumberFormat="1" applyFont="1" applyFill="1" applyBorder="1" applyAlignment="1">
      <alignment horizontal="center" wrapText="1"/>
    </xf>
    <xf numFmtId="43" fontId="3" fillId="0" borderId="28" xfId="1" applyNumberFormat="1" applyFont="1" applyFill="1" applyBorder="1" applyAlignment="1"/>
    <xf numFmtId="164" fontId="13" fillId="0" borderId="36" xfId="0" applyNumberFormat="1" applyFont="1" applyFill="1" applyBorder="1" applyAlignment="1">
      <alignment horizontal="center" wrapText="1"/>
    </xf>
    <xf numFmtId="165" fontId="13" fillId="0" borderId="28" xfId="0" applyNumberFormat="1" applyFont="1" applyFill="1" applyBorder="1" applyAlignment="1"/>
    <xf numFmtId="49" fontId="3" fillId="2" borderId="36" xfId="0" applyNumberFormat="1" applyFont="1" applyFill="1" applyBorder="1" applyAlignment="1">
      <alignment horizontal="center" wrapText="1"/>
    </xf>
    <xf numFmtId="164" fontId="3" fillId="4" borderId="36" xfId="0" applyNumberFormat="1" applyFont="1" applyFill="1" applyBorder="1" applyAlignment="1">
      <alignment horizontal="center" wrapText="1"/>
    </xf>
    <xf numFmtId="165" fontId="3" fillId="4" borderId="28" xfId="0" applyNumberFormat="1" applyFont="1" applyFill="1" applyBorder="1" applyAlignment="1"/>
    <xf numFmtId="49" fontId="3" fillId="0" borderId="36" xfId="0" applyNumberFormat="1" applyFont="1" applyFill="1" applyBorder="1" applyAlignment="1">
      <alignment horizontal="right" wrapText="1"/>
    </xf>
    <xf numFmtId="165" fontId="3" fillId="0" borderId="28" xfId="0" applyNumberFormat="1" applyFont="1" applyFill="1" applyBorder="1" applyAlignment="1">
      <alignment horizontal="center" wrapText="1"/>
    </xf>
    <xf numFmtId="3" fontId="3" fillId="0" borderId="28" xfId="0" applyNumberFormat="1" applyFont="1" applyFill="1" applyBorder="1" applyAlignment="1"/>
    <xf numFmtId="165" fontId="3" fillId="0" borderId="28" xfId="0" applyNumberFormat="1" applyFont="1" applyFill="1" applyBorder="1" applyAlignment="1">
      <alignment horizontal="left" wrapText="1"/>
    </xf>
    <xf numFmtId="3" fontId="3" fillId="0" borderId="28" xfId="0" applyNumberFormat="1" applyFont="1" applyBorder="1" applyAlignment="1"/>
    <xf numFmtId="164" fontId="3" fillId="2" borderId="28" xfId="0" applyNumberFormat="1" applyFont="1" applyFill="1" applyBorder="1" applyAlignment="1"/>
    <xf numFmtId="3" fontId="3" fillId="2" borderId="28" xfId="0" applyNumberFormat="1" applyFont="1" applyFill="1" applyBorder="1" applyAlignment="1"/>
    <xf numFmtId="165" fontId="3" fillId="2" borderId="28" xfId="0" applyNumberFormat="1" applyFont="1" applyFill="1" applyBorder="1" applyAlignment="1">
      <alignment wrapText="1"/>
    </xf>
    <xf numFmtId="165" fontId="3" fillId="2" borderId="28" xfId="0" applyNumberFormat="1" applyFont="1" applyFill="1" applyBorder="1" applyAlignment="1">
      <alignment horizontal="left"/>
    </xf>
    <xf numFmtId="165" fontId="3" fillId="2" borderId="28" xfId="0" applyNumberFormat="1" applyFont="1" applyFill="1" applyBorder="1" applyAlignment="1">
      <alignment horizontal="right"/>
    </xf>
    <xf numFmtId="165" fontId="4" fillId="2" borderId="28" xfId="0" applyNumberFormat="1" applyFont="1" applyFill="1" applyBorder="1" applyAlignment="1">
      <alignment wrapText="1"/>
    </xf>
    <xf numFmtId="164" fontId="3" fillId="4" borderId="36" xfId="0" applyNumberFormat="1" applyFont="1" applyFill="1" applyBorder="1" applyAlignment="1"/>
    <xf numFmtId="165" fontId="14" fillId="0" borderId="28" xfId="0" applyNumberFormat="1" applyFont="1" applyFill="1" applyBorder="1" applyAlignment="1"/>
    <xf numFmtId="164" fontId="3" fillId="9" borderId="37" xfId="0" applyNumberFormat="1" applyFont="1" applyFill="1" applyBorder="1" applyAlignment="1">
      <alignment horizontal="center" wrapText="1"/>
    </xf>
    <xf numFmtId="165" fontId="3" fillId="9" borderId="38" xfId="0" applyNumberFormat="1" applyFont="1" applyFill="1" applyBorder="1" applyAlignment="1">
      <alignment wrapText="1"/>
    </xf>
    <xf numFmtId="49" fontId="4" fillId="9" borderId="38" xfId="0" applyNumberFormat="1" applyFont="1" applyFill="1" applyBorder="1" applyAlignment="1">
      <alignment horizontal="right"/>
    </xf>
    <xf numFmtId="165" fontId="4" fillId="9" borderId="38" xfId="0" applyNumberFormat="1" applyFont="1" applyFill="1" applyBorder="1" applyAlignment="1"/>
    <xf numFmtId="165" fontId="4" fillId="6" borderId="38" xfId="0" applyNumberFormat="1" applyFont="1" applyFill="1" applyBorder="1" applyAlignment="1"/>
    <xf numFmtId="10" fontId="4" fillId="7" borderId="38" xfId="0" applyNumberFormat="1" applyFont="1" applyFill="1" applyBorder="1" applyAlignment="1"/>
    <xf numFmtId="165" fontId="4" fillId="8" borderId="38" xfId="0" applyNumberFormat="1" applyFont="1" applyFill="1" applyBorder="1" applyAlignment="1"/>
    <xf numFmtId="10" fontId="3" fillId="4" borderId="38" xfId="0" applyNumberFormat="1" applyFont="1" applyFill="1" applyBorder="1" applyAlignment="1"/>
    <xf numFmtId="10" fontId="4" fillId="3" borderId="38" xfId="0" applyNumberFormat="1" applyFont="1" applyFill="1" applyBorder="1" applyAlignment="1">
      <alignment horizontal="right" vertical="center"/>
    </xf>
    <xf numFmtId="165" fontId="4" fillId="3" borderId="38" xfId="0" applyNumberFormat="1" applyFont="1" applyFill="1" applyBorder="1" applyAlignment="1">
      <alignment horizontal="right" vertical="center"/>
    </xf>
    <xf numFmtId="164" fontId="4" fillId="9" borderId="38" xfId="0" applyNumberFormat="1" applyFont="1" applyFill="1" applyBorder="1" applyAlignment="1"/>
    <xf numFmtId="165" fontId="4" fillId="9" borderId="39" xfId="0" applyNumberFormat="1" applyFont="1" applyFill="1" applyBorder="1" applyAlignment="1"/>
    <xf numFmtId="49" fontId="4" fillId="2" borderId="23" xfId="0" applyNumberFormat="1" applyFont="1" applyFill="1" applyBorder="1" applyAlignment="1">
      <alignment horizontal="right"/>
    </xf>
    <xf numFmtId="49" fontId="4" fillId="4" borderId="23" xfId="0" applyNumberFormat="1" applyFont="1" applyFill="1" applyBorder="1" applyAlignment="1">
      <alignment horizontal="left" vertical="top" wrapText="1"/>
    </xf>
    <xf numFmtId="49" fontId="16" fillId="2" borderId="25" xfId="0" applyNumberFormat="1" applyFont="1" applyFill="1" applyBorder="1" applyAlignment="1">
      <alignment horizontal="center"/>
    </xf>
    <xf numFmtId="0" fontId="16" fillId="2" borderId="26" xfId="0" applyNumberFormat="1" applyFont="1" applyFill="1" applyBorder="1" applyAlignment="1">
      <alignment horizontal="center"/>
    </xf>
    <xf numFmtId="0" fontId="16" fillId="2" borderId="27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11</xdr:col>
      <xdr:colOff>342900</xdr:colOff>
      <xdr:row>21</xdr:row>
      <xdr:rowOff>28575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8575"/>
          <a:ext cx="7639050" cy="340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447675</xdr:colOff>
      <xdr:row>17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48675" cy="289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28575</xdr:colOff>
      <xdr:row>18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810500" cy="353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34"/>
  <sheetViews>
    <sheetView showGridLines="0" tabSelected="1" zoomScale="108" zoomScaleNormal="10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8" style="1" customWidth="1"/>
    <col min="12" max="12" width="17.7109375" style="1" customWidth="1"/>
    <col min="13" max="13" width="21.140625" style="1" customWidth="1"/>
    <col min="14" max="14" width="19.42578125" style="1" customWidth="1"/>
    <col min="15" max="15" width="21.7109375" style="1" customWidth="1"/>
    <col min="16" max="16" width="9.28515625" style="1" customWidth="1"/>
    <col min="17" max="17" width="21" style="1" customWidth="1"/>
    <col min="18" max="18" width="9.140625" style="1" customWidth="1"/>
    <col min="19" max="19" width="10.140625" style="1" customWidth="1"/>
    <col min="20" max="20" width="11" style="1" customWidth="1"/>
    <col min="21" max="21" width="12.140625" style="1" customWidth="1"/>
    <col min="22" max="22" width="15.42578125" style="1" customWidth="1"/>
    <col min="23" max="23" width="16.7109375" style="1" customWidth="1"/>
    <col min="24" max="24" width="15" style="1" customWidth="1"/>
    <col min="25" max="25" width="14.42578125" style="1" customWidth="1"/>
    <col min="26" max="26" width="14.7109375" style="1" customWidth="1"/>
    <col min="27" max="27" width="20" style="1" customWidth="1"/>
    <col min="28" max="28" width="18.140625" style="1" customWidth="1"/>
    <col min="29" max="29" width="18.42578125" style="1" customWidth="1"/>
    <col min="30" max="256" width="8.85546875" style="1" customWidth="1"/>
  </cols>
  <sheetData>
    <row r="1" spans="1:256" ht="42.75" customHeight="1" x14ac:dyDescent="0.7">
      <c r="A1" s="246" t="s">
        <v>202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8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  <c r="ER1" s="36"/>
      <c r="ES1" s="36"/>
      <c r="ET1" s="36"/>
      <c r="EU1" s="36"/>
      <c r="EV1" s="36"/>
      <c r="EW1" s="36"/>
      <c r="EX1" s="36"/>
      <c r="EY1" s="36"/>
      <c r="EZ1" s="36"/>
      <c r="FA1" s="36"/>
      <c r="FB1" s="36"/>
      <c r="FC1" s="36"/>
      <c r="FD1" s="36"/>
      <c r="FE1" s="36"/>
      <c r="FF1" s="36"/>
      <c r="FG1" s="36"/>
      <c r="FH1" s="36"/>
      <c r="FI1" s="36"/>
      <c r="FJ1" s="36"/>
      <c r="FK1" s="36"/>
      <c r="FL1" s="36"/>
      <c r="FM1" s="36"/>
      <c r="FN1" s="36"/>
      <c r="FO1" s="36"/>
      <c r="FP1" s="36"/>
      <c r="FQ1" s="36"/>
      <c r="FR1" s="36"/>
      <c r="FS1" s="36"/>
      <c r="FT1" s="36"/>
      <c r="FU1" s="36"/>
      <c r="FV1" s="36"/>
      <c r="FW1" s="36"/>
      <c r="FX1" s="36"/>
      <c r="FY1" s="36"/>
      <c r="FZ1" s="36"/>
      <c r="GA1" s="36"/>
      <c r="GB1" s="36"/>
      <c r="GC1" s="36"/>
      <c r="GD1" s="36"/>
      <c r="GE1" s="36"/>
      <c r="GF1" s="36"/>
      <c r="GG1" s="36"/>
      <c r="GH1" s="36"/>
      <c r="GI1" s="36"/>
      <c r="GJ1" s="36"/>
      <c r="GK1" s="36"/>
      <c r="GL1" s="36"/>
      <c r="GM1" s="36"/>
      <c r="GN1" s="36"/>
      <c r="GO1" s="36"/>
      <c r="GP1" s="36"/>
      <c r="GQ1" s="36"/>
      <c r="GR1" s="36"/>
      <c r="GS1" s="36"/>
      <c r="GT1" s="36"/>
      <c r="GU1" s="36"/>
      <c r="GV1" s="36"/>
      <c r="GW1" s="36"/>
      <c r="GX1" s="36"/>
      <c r="GY1" s="36"/>
      <c r="GZ1" s="36"/>
      <c r="HA1" s="36"/>
      <c r="HB1" s="36"/>
      <c r="HC1" s="36"/>
      <c r="HD1" s="36"/>
      <c r="HE1" s="36"/>
      <c r="HF1" s="36"/>
      <c r="HG1" s="36"/>
      <c r="HH1" s="36"/>
      <c r="HI1" s="36"/>
      <c r="HJ1" s="36"/>
      <c r="HK1" s="36"/>
      <c r="HL1" s="36"/>
      <c r="HM1" s="36"/>
      <c r="HN1" s="36"/>
      <c r="HO1" s="36"/>
      <c r="HP1" s="36"/>
      <c r="HQ1" s="36"/>
      <c r="HR1" s="36"/>
      <c r="HS1" s="36"/>
      <c r="HT1" s="36"/>
      <c r="HU1" s="36"/>
      <c r="HV1" s="36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  <c r="IT1" s="36"/>
      <c r="IU1" s="36"/>
      <c r="IV1" s="36"/>
    </row>
    <row r="2" spans="1:256" ht="54" customHeight="1" thickBot="1" x14ac:dyDescent="0.3">
      <c r="A2" s="130" t="s">
        <v>0</v>
      </c>
      <c r="B2" s="131" t="s">
        <v>1</v>
      </c>
      <c r="C2" s="131" t="s">
        <v>2</v>
      </c>
      <c r="D2" s="131" t="s">
        <v>3</v>
      </c>
      <c r="E2" s="131" t="s">
        <v>4</v>
      </c>
      <c r="F2" s="131" t="s">
        <v>5</v>
      </c>
      <c r="G2" s="131" t="s">
        <v>6</v>
      </c>
      <c r="H2" s="131" t="s">
        <v>7</v>
      </c>
      <c r="I2" s="131" t="s">
        <v>8</v>
      </c>
      <c r="J2" s="131" t="s">
        <v>9</v>
      </c>
      <c r="K2" s="131" t="s">
        <v>10</v>
      </c>
      <c r="L2" s="131" t="s">
        <v>11</v>
      </c>
      <c r="M2" s="131" t="s">
        <v>12</v>
      </c>
      <c r="N2" s="131" t="s">
        <v>13</v>
      </c>
      <c r="O2" s="131" t="s">
        <v>177</v>
      </c>
      <c r="P2" s="131" t="s">
        <v>14</v>
      </c>
      <c r="Q2" s="131" t="s">
        <v>15</v>
      </c>
      <c r="R2" s="131" t="s">
        <v>14</v>
      </c>
      <c r="S2" s="131" t="s">
        <v>16</v>
      </c>
      <c r="T2" s="131" t="s">
        <v>17</v>
      </c>
      <c r="U2" s="131" t="s">
        <v>18</v>
      </c>
      <c r="V2" s="131" t="s">
        <v>19</v>
      </c>
      <c r="W2" s="131" t="s">
        <v>20</v>
      </c>
      <c r="X2" s="131" t="s">
        <v>21</v>
      </c>
      <c r="Y2" s="131" t="s">
        <v>22</v>
      </c>
      <c r="Z2" s="131" t="s">
        <v>23</v>
      </c>
      <c r="AA2" s="132" t="s">
        <v>24</v>
      </c>
      <c r="AB2" s="4"/>
      <c r="AC2" s="5"/>
      <c r="AD2" s="5"/>
      <c r="AE2" s="5"/>
      <c r="AF2" s="6"/>
      <c r="AG2" s="7"/>
      <c r="AH2" s="7"/>
      <c r="AI2" s="7"/>
      <c r="AJ2" s="8"/>
      <c r="AK2" s="6"/>
      <c r="AL2" s="7"/>
      <c r="AM2" s="7"/>
      <c r="AN2" s="7"/>
      <c r="AO2" s="8"/>
      <c r="AP2" s="6"/>
      <c r="AQ2" s="7"/>
      <c r="AR2" s="7"/>
      <c r="AS2" s="7"/>
      <c r="AT2" s="8"/>
    </row>
    <row r="3" spans="1:256" ht="18" customHeight="1" x14ac:dyDescent="0.3">
      <c r="A3" s="197"/>
      <c r="B3" s="198"/>
      <c r="C3" s="199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200"/>
      <c r="AB3" s="14"/>
      <c r="AC3" s="5"/>
      <c r="AD3" s="5"/>
      <c r="AE3" s="5"/>
      <c r="AF3" s="6"/>
      <c r="AG3" s="7"/>
      <c r="AH3" s="7"/>
      <c r="AI3" s="7"/>
      <c r="AJ3" s="8"/>
      <c r="AK3" s="6"/>
      <c r="AL3" s="7"/>
      <c r="AM3" s="7"/>
      <c r="AN3" s="7"/>
      <c r="AO3" s="8"/>
      <c r="AP3" s="6"/>
      <c r="AQ3" s="7"/>
      <c r="AR3" s="7"/>
      <c r="AS3" s="7"/>
      <c r="AT3" s="8"/>
    </row>
    <row r="4" spans="1:256" s="38" customFormat="1" ht="18" customHeight="1" x14ac:dyDescent="0.35">
      <c r="A4" s="201">
        <v>1</v>
      </c>
      <c r="B4" s="95" t="s">
        <v>25</v>
      </c>
      <c r="C4" s="95" t="s">
        <v>26</v>
      </c>
      <c r="D4" s="73">
        <v>4706916540.9499998</v>
      </c>
      <c r="E4" s="135"/>
      <c r="F4" s="73">
        <v>1525485722.8299999</v>
      </c>
      <c r="G4" s="73">
        <v>57403412.920000002</v>
      </c>
      <c r="H4" s="73"/>
      <c r="I4" s="73">
        <v>0</v>
      </c>
      <c r="J4" s="87">
        <v>6300882815.3199997</v>
      </c>
      <c r="K4" s="87">
        <v>36261718.18</v>
      </c>
      <c r="L4" s="44">
        <v>439319915.94999999</v>
      </c>
      <c r="M4" s="87">
        <v>6456540352.7299995</v>
      </c>
      <c r="N4" s="87">
        <v>31950415.91</v>
      </c>
      <c r="O4" s="102">
        <v>6507122607</v>
      </c>
      <c r="P4" s="136">
        <f t="shared" ref="P4:P18" si="0">(O4/$O$19)</f>
        <v>0.43372625830332973</v>
      </c>
      <c r="Q4" s="137">
        <v>6424589936.8199997</v>
      </c>
      <c r="R4" s="136">
        <f t="shared" ref="R4:R18" si="1">(Q4/$Q$19)</f>
        <v>0.42608489758986889</v>
      </c>
      <c r="S4" s="138">
        <f t="shared" ref="S4:S19" si="2">((Q4-O4)/O4)</f>
        <v>-1.268343554664488E-2</v>
      </c>
      <c r="T4" s="139">
        <f t="shared" ref="T4:T18" si="3">(K4/Q4)</f>
        <v>5.6442074181544703E-3</v>
      </c>
      <c r="U4" s="139">
        <f t="shared" ref="U4:U18" si="4">L4/Q4</f>
        <v>6.838100489997212E-2</v>
      </c>
      <c r="V4" s="140">
        <f t="shared" ref="V4:V18" si="5">Q4/AA4</f>
        <v>10447.619102849185</v>
      </c>
      <c r="W4" s="140">
        <f t="shared" ref="W4:W18" si="6">L4/AA4</f>
        <v>714.41869306497256</v>
      </c>
      <c r="X4" s="73">
        <v>10352.32</v>
      </c>
      <c r="Y4" s="73">
        <v>10500.58</v>
      </c>
      <c r="Z4" s="141">
        <v>17198</v>
      </c>
      <c r="AA4" s="202">
        <v>614933.4</v>
      </c>
      <c r="AB4" s="115"/>
      <c r="AC4" s="62"/>
      <c r="AD4" s="62"/>
      <c r="AE4" s="62"/>
      <c r="AF4" s="63"/>
      <c r="AG4" s="64"/>
      <c r="AH4" s="64"/>
      <c r="AI4" s="64"/>
      <c r="AJ4" s="65"/>
      <c r="AK4" s="63"/>
      <c r="AL4" s="64"/>
      <c r="AM4" s="64"/>
      <c r="AN4" s="64"/>
      <c r="AO4" s="65"/>
      <c r="AP4" s="63"/>
      <c r="AQ4" s="64"/>
      <c r="AR4" s="64"/>
      <c r="AS4" s="64"/>
      <c r="AT4" s="65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37"/>
      <c r="CX4" s="37"/>
      <c r="CY4" s="37"/>
      <c r="CZ4" s="37"/>
      <c r="DA4" s="37"/>
      <c r="DB4" s="37"/>
      <c r="DC4" s="37"/>
      <c r="DD4" s="37"/>
      <c r="DE4" s="37"/>
      <c r="DF4" s="37"/>
      <c r="DG4" s="37"/>
      <c r="DH4" s="37"/>
      <c r="DI4" s="37"/>
      <c r="DJ4" s="37"/>
      <c r="DK4" s="37"/>
      <c r="DL4" s="37"/>
      <c r="DM4" s="37"/>
      <c r="DN4" s="37"/>
      <c r="DO4" s="37"/>
      <c r="DP4" s="37"/>
      <c r="DQ4" s="37"/>
      <c r="DR4" s="37"/>
      <c r="DS4" s="37"/>
      <c r="DT4" s="37"/>
      <c r="DU4" s="37"/>
      <c r="DV4" s="37"/>
      <c r="DW4" s="37"/>
      <c r="DX4" s="37"/>
      <c r="DY4" s="37"/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37"/>
      <c r="HZ4" s="37"/>
      <c r="IA4" s="37"/>
      <c r="IB4" s="37"/>
      <c r="IC4" s="37"/>
      <c r="ID4" s="37"/>
      <c r="IE4" s="37"/>
      <c r="IF4" s="37"/>
      <c r="IG4" s="37"/>
      <c r="IH4" s="37"/>
      <c r="II4" s="37"/>
      <c r="IJ4" s="37"/>
      <c r="IK4" s="37"/>
      <c r="IL4" s="37"/>
      <c r="IM4" s="37"/>
      <c r="IN4" s="37"/>
      <c r="IO4" s="37"/>
      <c r="IP4" s="37"/>
      <c r="IQ4" s="37"/>
      <c r="IR4" s="37"/>
      <c r="IS4" s="37"/>
      <c r="IT4" s="37"/>
      <c r="IU4" s="37"/>
      <c r="IV4" s="37"/>
    </row>
    <row r="5" spans="1:256" ht="18" customHeight="1" x14ac:dyDescent="0.35">
      <c r="A5" s="201">
        <v>2</v>
      </c>
      <c r="B5" s="94" t="s">
        <v>27</v>
      </c>
      <c r="C5" s="95" t="s">
        <v>28</v>
      </c>
      <c r="D5" s="73">
        <v>0</v>
      </c>
      <c r="E5" s="73"/>
      <c r="F5" s="73">
        <v>72227522.530000001</v>
      </c>
      <c r="G5" s="73">
        <v>0</v>
      </c>
      <c r="H5" s="73"/>
      <c r="I5" s="73">
        <v>0</v>
      </c>
      <c r="J5" s="73">
        <v>818559836.51999998</v>
      </c>
      <c r="K5" s="88">
        <v>1121235.5</v>
      </c>
      <c r="L5" s="44">
        <v>573120.66</v>
      </c>
      <c r="M5" s="88">
        <v>818559836.51999998</v>
      </c>
      <c r="N5" s="73">
        <v>1121235.47</v>
      </c>
      <c r="O5" s="102">
        <v>809509135.98000002</v>
      </c>
      <c r="P5" s="101">
        <f t="shared" si="0"/>
        <v>5.395708515362338E-2</v>
      </c>
      <c r="Q5" s="137">
        <v>817438601.04999995</v>
      </c>
      <c r="R5" s="101">
        <f t="shared" si="1"/>
        <v>5.421330326753792E-2</v>
      </c>
      <c r="S5" s="138">
        <f t="shared" si="2"/>
        <v>9.7953991098574094E-3</v>
      </c>
      <c r="T5" s="139">
        <f t="shared" si="3"/>
        <v>1.3716449144434491E-3</v>
      </c>
      <c r="U5" s="139">
        <f t="shared" si="4"/>
        <v>7.0111768549200703E-4</v>
      </c>
      <c r="V5" s="140">
        <f t="shared" si="5"/>
        <v>1.5974889196490543</v>
      </c>
      <c r="W5" s="140">
        <f t="shared" si="6"/>
        <v>1.1200277339434715E-3</v>
      </c>
      <c r="X5" s="39">
        <v>1.59</v>
      </c>
      <c r="Y5" s="142">
        <v>1.62</v>
      </c>
      <c r="Z5" s="112">
        <v>3698</v>
      </c>
      <c r="AA5" s="113">
        <v>511702204</v>
      </c>
      <c r="AB5" s="116"/>
      <c r="AC5" s="10"/>
      <c r="AD5" s="10"/>
      <c r="AE5" s="10"/>
      <c r="AF5" s="6"/>
      <c r="AG5" s="7"/>
      <c r="AH5" s="7"/>
      <c r="AI5" s="7"/>
      <c r="AJ5" s="8"/>
      <c r="AK5" s="6"/>
      <c r="AL5" s="7"/>
      <c r="AM5" s="7"/>
      <c r="AN5" s="7"/>
      <c r="AO5" s="8"/>
      <c r="AP5" s="6"/>
      <c r="AQ5" s="7"/>
      <c r="AR5" s="7"/>
      <c r="AS5" s="7"/>
      <c r="AT5" s="8"/>
    </row>
    <row r="6" spans="1:256" ht="18" customHeight="1" x14ac:dyDescent="0.35">
      <c r="A6" s="201">
        <v>3</v>
      </c>
      <c r="B6" s="94" t="s">
        <v>29</v>
      </c>
      <c r="C6" s="95" t="s">
        <v>30</v>
      </c>
      <c r="D6" s="87">
        <v>128085285.25</v>
      </c>
      <c r="E6" s="87"/>
      <c r="F6" s="92">
        <v>139756467.77000001</v>
      </c>
      <c r="G6" s="73"/>
      <c r="H6" s="73"/>
      <c r="I6" s="90">
        <v>0</v>
      </c>
      <c r="J6" s="73">
        <v>267841753.02000001</v>
      </c>
      <c r="K6" s="87">
        <v>639259.94999999995</v>
      </c>
      <c r="L6" s="44">
        <v>243877.17</v>
      </c>
      <c r="M6" s="87">
        <v>272900490.38999999</v>
      </c>
      <c r="N6" s="87">
        <v>9431203.0399999991</v>
      </c>
      <c r="O6" s="102">
        <v>257704504.03999999</v>
      </c>
      <c r="P6" s="101">
        <f t="shared" si="0"/>
        <v>1.7177056133066422E-2</v>
      </c>
      <c r="Q6" s="137">
        <v>263469287.34999999</v>
      </c>
      <c r="R6" s="101">
        <f t="shared" si="1"/>
        <v>1.7473533007176849E-2</v>
      </c>
      <c r="S6" s="138">
        <f t="shared" si="2"/>
        <v>2.2369742164480032E-2</v>
      </c>
      <c r="T6" s="139">
        <f t="shared" si="3"/>
        <v>2.4263167689476802E-3</v>
      </c>
      <c r="U6" s="139">
        <f t="shared" si="4"/>
        <v>9.2563794608829201E-4</v>
      </c>
      <c r="V6" s="140">
        <f t="shared" si="5"/>
        <v>132.15966917105411</v>
      </c>
      <c r="W6" s="140">
        <f t="shared" si="6"/>
        <v>0.1223320047272027</v>
      </c>
      <c r="X6" s="111">
        <v>132.16</v>
      </c>
      <c r="Y6" s="142">
        <v>134.76</v>
      </c>
      <c r="Z6" s="112">
        <v>2470</v>
      </c>
      <c r="AA6" s="113">
        <v>1993568</v>
      </c>
      <c r="AB6" s="117"/>
      <c r="AC6" s="11"/>
      <c r="AD6" s="11"/>
      <c r="AE6" s="12"/>
      <c r="AF6" s="6"/>
      <c r="AG6" s="7"/>
      <c r="AH6" s="7"/>
      <c r="AI6" s="7"/>
      <c r="AJ6" s="8"/>
      <c r="AK6" s="6"/>
      <c r="AL6" s="7"/>
      <c r="AM6" s="7"/>
      <c r="AN6" s="7"/>
      <c r="AO6" s="8"/>
      <c r="AP6" s="6"/>
      <c r="AQ6" s="7"/>
      <c r="AR6" s="7"/>
      <c r="AS6" s="7"/>
      <c r="AT6" s="8"/>
    </row>
    <row r="7" spans="1:256" ht="18" customHeight="1" x14ac:dyDescent="0.35">
      <c r="A7" s="201">
        <v>4</v>
      </c>
      <c r="B7" s="95" t="s">
        <v>31</v>
      </c>
      <c r="C7" s="95" t="s">
        <v>193</v>
      </c>
      <c r="D7" s="143" t="s">
        <v>194</v>
      </c>
      <c r="E7" s="90"/>
      <c r="F7" s="73">
        <v>79915921.950000003</v>
      </c>
      <c r="G7" s="73"/>
      <c r="H7" s="73"/>
      <c r="I7" s="87">
        <v>0</v>
      </c>
      <c r="J7" s="73">
        <v>582675680.36000001</v>
      </c>
      <c r="K7" s="73">
        <v>926497</v>
      </c>
      <c r="L7" s="44">
        <v>57906.18</v>
      </c>
      <c r="M7" s="88">
        <v>582675680.36000001</v>
      </c>
      <c r="N7" s="73">
        <v>1518795.86</v>
      </c>
      <c r="O7" s="102">
        <v>575792089.48000002</v>
      </c>
      <c r="P7" s="101">
        <f t="shared" si="0"/>
        <v>3.837889088829588E-2</v>
      </c>
      <c r="Q7" s="137">
        <v>581156884.5</v>
      </c>
      <c r="R7" s="101">
        <f t="shared" si="1"/>
        <v>3.8542875740081257E-2</v>
      </c>
      <c r="S7" s="138">
        <f t="shared" si="2"/>
        <v>9.3172433557483347E-3</v>
      </c>
      <c r="T7" s="139">
        <f t="shared" si="3"/>
        <v>1.5942287267182843E-3</v>
      </c>
      <c r="U7" s="139">
        <f t="shared" si="4"/>
        <v>9.9639497602819842E-5</v>
      </c>
      <c r="V7" s="140">
        <f t="shared" si="5"/>
        <v>16.770838107475399</v>
      </c>
      <c r="W7" s="140">
        <f t="shared" si="6"/>
        <v>1.6710378834070747E-3</v>
      </c>
      <c r="X7" s="142">
        <v>16.600000000000001</v>
      </c>
      <c r="Y7" s="39">
        <v>16.91</v>
      </c>
      <c r="Z7" s="112">
        <v>8866</v>
      </c>
      <c r="AA7" s="113">
        <v>34652823</v>
      </c>
      <c r="AB7" s="118"/>
      <c r="AC7" s="13"/>
      <c r="AD7" s="13"/>
      <c r="AE7" s="13"/>
      <c r="AF7" s="6"/>
      <c r="AG7" s="7"/>
      <c r="AH7" s="7"/>
      <c r="AI7" s="7"/>
      <c r="AJ7" s="8"/>
      <c r="AK7" s="6"/>
      <c r="AL7" s="7"/>
      <c r="AM7" s="7"/>
      <c r="AN7" s="7"/>
      <c r="AO7" s="8"/>
      <c r="AP7" s="6"/>
      <c r="AQ7" s="7"/>
      <c r="AR7" s="7"/>
      <c r="AS7" s="7"/>
      <c r="AT7" s="8"/>
    </row>
    <row r="8" spans="1:256" s="38" customFormat="1" ht="16.5" customHeight="1" x14ac:dyDescent="0.3">
      <c r="A8" s="201">
        <v>5</v>
      </c>
      <c r="B8" s="95" t="s">
        <v>32</v>
      </c>
      <c r="C8" s="95" t="s">
        <v>33</v>
      </c>
      <c r="D8" s="73">
        <v>283470998.27999997</v>
      </c>
      <c r="E8" s="135"/>
      <c r="F8" s="73">
        <v>55381232.880000003</v>
      </c>
      <c r="G8" s="73"/>
      <c r="H8" s="73"/>
      <c r="I8" s="73">
        <v>0</v>
      </c>
      <c r="J8" s="73">
        <f>SUM(F8,D8)</f>
        <v>338852231.15999997</v>
      </c>
      <c r="K8" s="88">
        <v>670060.56000000006</v>
      </c>
      <c r="L8" s="44">
        <v>443340.49</v>
      </c>
      <c r="M8" s="73">
        <v>340180267.27999997</v>
      </c>
      <c r="N8" s="87">
        <v>1769709.92</v>
      </c>
      <c r="O8" s="58">
        <v>332739720.38999999</v>
      </c>
      <c r="P8" s="136">
        <f t="shared" si="0"/>
        <v>2.217845930218091E-2</v>
      </c>
      <c r="Q8" s="137">
        <v>338410557.36000001</v>
      </c>
      <c r="R8" s="136">
        <f t="shared" si="1"/>
        <v>2.2443709107360876E-2</v>
      </c>
      <c r="S8" s="138">
        <f t="shared" si="2"/>
        <v>1.7042861499532765E-2</v>
      </c>
      <c r="T8" s="139">
        <f t="shared" si="3"/>
        <v>1.980022624670045E-3</v>
      </c>
      <c r="U8" s="139">
        <f t="shared" si="4"/>
        <v>1.3100669596675019E-3</v>
      </c>
      <c r="V8" s="140">
        <f t="shared" si="5"/>
        <v>159.04980741526137</v>
      </c>
      <c r="W8" s="139">
        <f t="shared" si="6"/>
        <v>0.20836589763621316</v>
      </c>
      <c r="X8" s="73">
        <v>159.0498</v>
      </c>
      <c r="Y8" s="73">
        <v>159.88159999999999</v>
      </c>
      <c r="Z8" s="90">
        <v>1798</v>
      </c>
      <c r="AA8" s="203">
        <v>2127701.7738000001</v>
      </c>
      <c r="AB8" s="75"/>
      <c r="AC8" s="62"/>
      <c r="AD8" s="62"/>
      <c r="AE8" s="62"/>
      <c r="AF8" s="63"/>
      <c r="AG8" s="64"/>
      <c r="AH8" s="64"/>
      <c r="AI8" s="64"/>
      <c r="AJ8" s="65"/>
      <c r="AK8" s="63"/>
      <c r="AL8" s="64"/>
      <c r="AM8" s="64"/>
      <c r="AN8" s="64"/>
      <c r="AO8" s="65"/>
      <c r="AP8" s="63"/>
      <c r="AQ8" s="64"/>
      <c r="AR8" s="64"/>
      <c r="AS8" s="64"/>
      <c r="AT8" s="65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  <c r="FE8" s="37"/>
      <c r="FF8" s="37"/>
      <c r="FG8" s="37"/>
      <c r="FH8" s="37"/>
      <c r="FI8" s="37"/>
      <c r="FJ8" s="37"/>
      <c r="FK8" s="37"/>
      <c r="FL8" s="37"/>
      <c r="FM8" s="37"/>
      <c r="FN8" s="37"/>
      <c r="FO8" s="37"/>
      <c r="FP8" s="37"/>
      <c r="FQ8" s="37"/>
      <c r="FR8" s="37"/>
      <c r="FS8" s="37"/>
      <c r="FT8" s="37"/>
      <c r="FU8" s="37"/>
      <c r="FV8" s="37"/>
      <c r="FW8" s="37"/>
      <c r="FX8" s="37"/>
      <c r="FY8" s="37"/>
      <c r="FZ8" s="37"/>
      <c r="GA8" s="37"/>
      <c r="GB8" s="37"/>
      <c r="GC8" s="37"/>
      <c r="GD8" s="37"/>
      <c r="GE8" s="37"/>
      <c r="GF8" s="37"/>
      <c r="GG8" s="37"/>
      <c r="GH8" s="37"/>
      <c r="GI8" s="37"/>
      <c r="GJ8" s="37"/>
      <c r="GK8" s="37"/>
      <c r="GL8" s="37"/>
      <c r="GM8" s="37"/>
      <c r="GN8" s="37"/>
      <c r="GO8" s="37"/>
      <c r="GP8" s="37"/>
      <c r="GQ8" s="37"/>
      <c r="GR8" s="37"/>
      <c r="GS8" s="37"/>
      <c r="GT8" s="37"/>
      <c r="GU8" s="37"/>
      <c r="GV8" s="37"/>
      <c r="GW8" s="37"/>
      <c r="GX8" s="37"/>
      <c r="GY8" s="37"/>
      <c r="GZ8" s="37"/>
      <c r="HA8" s="37"/>
      <c r="HB8" s="37"/>
      <c r="HC8" s="37"/>
      <c r="HD8" s="37"/>
      <c r="HE8" s="37"/>
      <c r="HF8" s="37"/>
      <c r="HG8" s="37"/>
      <c r="HH8" s="37"/>
      <c r="HI8" s="37"/>
      <c r="HJ8" s="37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37"/>
      <c r="IA8" s="37"/>
      <c r="IB8" s="37"/>
      <c r="IC8" s="37"/>
      <c r="ID8" s="37"/>
      <c r="IE8" s="37"/>
      <c r="IF8" s="37"/>
      <c r="IG8" s="37"/>
      <c r="IH8" s="37"/>
      <c r="II8" s="37"/>
      <c r="IJ8" s="37"/>
      <c r="IK8" s="37"/>
      <c r="IL8" s="37"/>
      <c r="IM8" s="37"/>
      <c r="IN8" s="37"/>
      <c r="IO8" s="37"/>
      <c r="IP8" s="37"/>
      <c r="IQ8" s="37"/>
      <c r="IR8" s="37"/>
      <c r="IS8" s="37"/>
      <c r="IT8" s="37"/>
      <c r="IU8" s="37"/>
      <c r="IV8" s="37"/>
    </row>
    <row r="9" spans="1:256" s="38" customFormat="1" ht="18" customHeight="1" x14ac:dyDescent="0.35">
      <c r="A9" s="201">
        <v>6</v>
      </c>
      <c r="B9" s="95" t="s">
        <v>34</v>
      </c>
      <c r="C9" s="95" t="s">
        <v>35</v>
      </c>
      <c r="D9" s="73">
        <v>1413398070</v>
      </c>
      <c r="E9" s="73"/>
      <c r="F9" s="73">
        <v>200699038</v>
      </c>
      <c r="G9" s="73"/>
      <c r="H9" s="73"/>
      <c r="I9" s="73">
        <v>0</v>
      </c>
      <c r="J9" s="73">
        <f>SUM(D9:I9)</f>
        <v>1614097108</v>
      </c>
      <c r="K9" s="73">
        <v>2722285</v>
      </c>
      <c r="L9" s="44">
        <v>30721367</v>
      </c>
      <c r="M9" s="73">
        <v>1921237843</v>
      </c>
      <c r="N9" s="73">
        <v>78691209.319999993</v>
      </c>
      <c r="O9" s="58">
        <v>1814739673</v>
      </c>
      <c r="P9" s="136">
        <f t="shared" si="0"/>
        <v>0.12095979985349892</v>
      </c>
      <c r="Q9" s="137">
        <v>1842546634</v>
      </c>
      <c r="R9" s="136">
        <f t="shared" si="1"/>
        <v>0.12219944020910413</v>
      </c>
      <c r="S9" s="138">
        <f t="shared" si="2"/>
        <v>1.5322837437080707E-2</v>
      </c>
      <c r="T9" s="139">
        <f t="shared" si="3"/>
        <v>1.4774578562986862E-3</v>
      </c>
      <c r="U9" s="139">
        <f t="shared" si="4"/>
        <v>1.6673318565243976E-2</v>
      </c>
      <c r="V9" s="140">
        <f t="shared" si="5"/>
        <v>0.88600310472731192</v>
      </c>
      <c r="W9" s="139">
        <f t="shared" si="6"/>
        <v>1.4772612014913694E-2</v>
      </c>
      <c r="X9" s="73">
        <v>0.89</v>
      </c>
      <c r="Y9" s="88">
        <v>0.91</v>
      </c>
      <c r="Z9" s="141">
        <v>2893</v>
      </c>
      <c r="AA9" s="203">
        <v>2079616453</v>
      </c>
      <c r="AB9" s="115"/>
      <c r="AC9" s="62"/>
      <c r="AD9" s="62"/>
      <c r="AE9" s="62"/>
      <c r="AF9" s="63"/>
      <c r="AG9" s="64"/>
      <c r="AH9" s="64"/>
      <c r="AI9" s="64"/>
      <c r="AJ9" s="65"/>
      <c r="AK9" s="63"/>
      <c r="AL9" s="64"/>
      <c r="AM9" s="64"/>
      <c r="AN9" s="64"/>
      <c r="AO9" s="65"/>
      <c r="AP9" s="63"/>
      <c r="AQ9" s="64"/>
      <c r="AR9" s="64"/>
      <c r="AS9" s="64"/>
      <c r="AT9" s="65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Q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B9" s="37"/>
      <c r="EC9" s="37"/>
      <c r="ED9" s="37"/>
      <c r="EE9" s="37"/>
      <c r="EF9" s="37"/>
      <c r="EG9" s="37"/>
      <c r="EH9" s="37"/>
      <c r="EI9" s="37"/>
      <c r="EJ9" s="37"/>
      <c r="EK9" s="37"/>
      <c r="EL9" s="37"/>
      <c r="EM9" s="37"/>
      <c r="EN9" s="37"/>
      <c r="EO9" s="37"/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  <c r="FE9" s="37"/>
      <c r="FF9" s="37"/>
      <c r="FG9" s="37"/>
      <c r="FH9" s="37"/>
      <c r="FI9" s="37"/>
      <c r="FJ9" s="37"/>
      <c r="FK9" s="37"/>
      <c r="FL9" s="37"/>
      <c r="FM9" s="37"/>
      <c r="FN9" s="37"/>
      <c r="FO9" s="37"/>
      <c r="FP9" s="37"/>
      <c r="FQ9" s="37"/>
      <c r="FR9" s="37"/>
      <c r="FS9" s="37"/>
      <c r="FT9" s="37"/>
      <c r="FU9" s="37"/>
      <c r="FV9" s="37"/>
      <c r="FW9" s="37"/>
      <c r="FX9" s="37"/>
      <c r="FY9" s="37"/>
      <c r="FZ9" s="37"/>
      <c r="GA9" s="37"/>
      <c r="GB9" s="37"/>
      <c r="GC9" s="37"/>
      <c r="GD9" s="37"/>
      <c r="GE9" s="37"/>
      <c r="GF9" s="37"/>
      <c r="GG9" s="37"/>
      <c r="GH9" s="37"/>
      <c r="GI9" s="37"/>
      <c r="GJ9" s="37"/>
      <c r="GK9" s="37"/>
      <c r="GL9" s="37"/>
      <c r="GM9" s="37"/>
      <c r="GN9" s="37"/>
      <c r="GO9" s="37"/>
      <c r="GP9" s="37"/>
      <c r="GQ9" s="37"/>
      <c r="GR9" s="37"/>
      <c r="GS9" s="37"/>
      <c r="GT9" s="37"/>
      <c r="GU9" s="37"/>
      <c r="GV9" s="37"/>
      <c r="GW9" s="37"/>
      <c r="GX9" s="37"/>
      <c r="GY9" s="37"/>
      <c r="GZ9" s="37"/>
      <c r="HA9" s="37"/>
      <c r="HB9" s="37"/>
      <c r="HC9" s="37"/>
      <c r="HD9" s="37"/>
      <c r="HE9" s="37"/>
      <c r="HF9" s="37"/>
      <c r="HG9" s="37"/>
      <c r="HH9" s="37"/>
      <c r="HI9" s="37"/>
      <c r="HJ9" s="37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37"/>
      <c r="IA9" s="37"/>
      <c r="IB9" s="37"/>
      <c r="IC9" s="37"/>
      <c r="ID9" s="37"/>
      <c r="IE9" s="37"/>
      <c r="IF9" s="37"/>
      <c r="IG9" s="37"/>
      <c r="IH9" s="37"/>
      <c r="II9" s="37"/>
      <c r="IJ9" s="37"/>
      <c r="IK9" s="37"/>
      <c r="IL9" s="37"/>
      <c r="IM9" s="37"/>
      <c r="IN9" s="37"/>
      <c r="IO9" s="37"/>
      <c r="IP9" s="37"/>
      <c r="IQ9" s="37"/>
      <c r="IR9" s="37"/>
      <c r="IS9" s="37"/>
      <c r="IT9" s="37"/>
      <c r="IU9" s="37"/>
      <c r="IV9" s="37"/>
    </row>
    <row r="10" spans="1:256" s="38" customFormat="1" ht="18" customHeight="1" x14ac:dyDescent="0.35">
      <c r="A10" s="201">
        <v>7</v>
      </c>
      <c r="B10" s="94" t="s">
        <v>36</v>
      </c>
      <c r="C10" s="95" t="s">
        <v>37</v>
      </c>
      <c r="D10" s="73">
        <v>2099132893.21</v>
      </c>
      <c r="E10" s="73"/>
      <c r="F10" s="73">
        <v>30409602.879999999</v>
      </c>
      <c r="G10" s="73">
        <v>81418759.599999994</v>
      </c>
      <c r="H10" s="73"/>
      <c r="I10" s="73">
        <v>0</v>
      </c>
      <c r="J10" s="73">
        <v>2210961255.6900001</v>
      </c>
      <c r="K10" s="73">
        <v>7113894.8399999999</v>
      </c>
      <c r="L10" s="44">
        <v>33994931</v>
      </c>
      <c r="M10" s="73">
        <v>2649081810</v>
      </c>
      <c r="N10" s="73">
        <v>11686735</v>
      </c>
      <c r="O10" s="58">
        <v>2571634901.8699999</v>
      </c>
      <c r="P10" s="136">
        <f t="shared" si="0"/>
        <v>0.17140995353467844</v>
      </c>
      <c r="Q10" s="137">
        <v>2637395075</v>
      </c>
      <c r="R10" s="136">
        <f t="shared" si="1"/>
        <v>0.17491454263797385</v>
      </c>
      <c r="S10" s="138">
        <f t="shared" si="2"/>
        <v>2.5571348826453434E-2</v>
      </c>
      <c r="T10" s="139">
        <f t="shared" si="3"/>
        <v>2.697318618447788E-3</v>
      </c>
      <c r="U10" s="139">
        <f t="shared" si="4"/>
        <v>1.2889586138322489E-2</v>
      </c>
      <c r="V10" s="140">
        <f t="shared" si="5"/>
        <v>19.891607468961844</v>
      </c>
      <c r="W10" s="139">
        <f t="shared" si="6"/>
        <v>0.25639458790088265</v>
      </c>
      <c r="X10" s="73">
        <v>19.75</v>
      </c>
      <c r="Y10" s="73">
        <v>20.34</v>
      </c>
      <c r="Z10" s="141">
        <v>12253</v>
      </c>
      <c r="AA10" s="203">
        <v>132588333</v>
      </c>
      <c r="AB10" s="115"/>
      <c r="AC10" s="62"/>
      <c r="AD10" s="62"/>
      <c r="AE10" s="62"/>
      <c r="AF10" s="63"/>
      <c r="AG10" s="64"/>
      <c r="AH10" s="64"/>
      <c r="AI10" s="64"/>
      <c r="AJ10" s="65"/>
      <c r="AK10" s="63"/>
      <c r="AL10" s="64"/>
      <c r="AM10" s="64"/>
      <c r="AN10" s="64"/>
      <c r="AO10" s="65"/>
      <c r="AP10" s="63"/>
      <c r="AQ10" s="64"/>
      <c r="AR10" s="64"/>
      <c r="AS10" s="64"/>
      <c r="AT10" s="65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37"/>
      <c r="DU10" s="37"/>
      <c r="DV10" s="37"/>
      <c r="DW10" s="37"/>
      <c r="DX10" s="37"/>
      <c r="DY10" s="37"/>
      <c r="DZ10" s="37"/>
      <c r="EA10" s="37"/>
      <c r="EB10" s="37"/>
      <c r="EC10" s="37"/>
      <c r="ED10" s="37"/>
      <c r="EE10" s="37"/>
      <c r="EF10" s="37"/>
      <c r="EG10" s="37"/>
      <c r="EH10" s="37"/>
      <c r="EI10" s="37"/>
      <c r="EJ10" s="37"/>
      <c r="EK10" s="37"/>
      <c r="EL10" s="37"/>
      <c r="EM10" s="37"/>
      <c r="EN10" s="37"/>
      <c r="EO10" s="37"/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  <c r="FE10" s="37"/>
      <c r="FF10" s="37"/>
      <c r="FG10" s="37"/>
      <c r="FH10" s="37"/>
      <c r="FI10" s="37"/>
      <c r="FJ10" s="37"/>
      <c r="FK10" s="37"/>
      <c r="FL10" s="37"/>
      <c r="FM10" s="37"/>
      <c r="FN10" s="37"/>
      <c r="FO10" s="37"/>
      <c r="FP10" s="37"/>
      <c r="FQ10" s="37"/>
      <c r="FR10" s="37"/>
      <c r="FS10" s="37"/>
      <c r="FT10" s="37"/>
      <c r="FU10" s="37"/>
      <c r="FV10" s="37"/>
      <c r="FW10" s="37"/>
      <c r="FX10" s="37"/>
      <c r="FY10" s="37"/>
      <c r="FZ10" s="37"/>
      <c r="GA10" s="37"/>
      <c r="GB10" s="37"/>
      <c r="GC10" s="37"/>
      <c r="GD10" s="37"/>
      <c r="GE10" s="37"/>
      <c r="GF10" s="37"/>
      <c r="GG10" s="37"/>
      <c r="GH10" s="37"/>
      <c r="GI10" s="37"/>
      <c r="GJ10" s="37"/>
      <c r="GK10" s="37"/>
      <c r="GL10" s="37"/>
      <c r="GM10" s="37"/>
      <c r="GN10" s="37"/>
      <c r="GO10" s="37"/>
      <c r="GP10" s="37"/>
      <c r="GQ10" s="37"/>
      <c r="GR10" s="37"/>
      <c r="GS10" s="37"/>
      <c r="GT10" s="37"/>
      <c r="GU10" s="37"/>
      <c r="GV10" s="37"/>
      <c r="GW10" s="37"/>
      <c r="GX10" s="37"/>
      <c r="GY10" s="37"/>
      <c r="GZ10" s="37"/>
      <c r="HA10" s="37"/>
      <c r="HB10" s="37"/>
      <c r="HC10" s="37"/>
      <c r="HD10" s="37"/>
      <c r="HE10" s="37"/>
      <c r="HF10" s="37"/>
      <c r="HG10" s="37"/>
      <c r="HH10" s="37"/>
      <c r="HI10" s="37"/>
      <c r="HJ10" s="37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37"/>
      <c r="IA10" s="37"/>
      <c r="IB10" s="37"/>
      <c r="IC10" s="37"/>
      <c r="ID10" s="37"/>
      <c r="IE10" s="37"/>
      <c r="IF10" s="37"/>
      <c r="IG10" s="37"/>
      <c r="IH10" s="37"/>
      <c r="II10" s="37"/>
      <c r="IJ10" s="37"/>
      <c r="IK10" s="37"/>
      <c r="IL10" s="37"/>
      <c r="IM10" s="37"/>
      <c r="IN10" s="37"/>
      <c r="IO10" s="37"/>
      <c r="IP10" s="37"/>
      <c r="IQ10" s="37"/>
      <c r="IR10" s="37"/>
      <c r="IS10" s="37"/>
      <c r="IT10" s="37"/>
      <c r="IU10" s="37"/>
      <c r="IV10" s="37"/>
    </row>
    <row r="11" spans="1:256" s="38" customFormat="1" ht="15" customHeight="1" x14ac:dyDescent="0.35">
      <c r="A11" s="201">
        <v>8</v>
      </c>
      <c r="B11" s="95" t="s">
        <v>38</v>
      </c>
      <c r="C11" s="95" t="s">
        <v>39</v>
      </c>
      <c r="D11" s="73">
        <v>253335639.09999999</v>
      </c>
      <c r="E11" s="73"/>
      <c r="F11" s="73">
        <v>69595482.319999993</v>
      </c>
      <c r="G11" s="73"/>
      <c r="H11" s="73"/>
      <c r="I11" s="73">
        <v>0</v>
      </c>
      <c r="J11" s="73">
        <v>317669933.32999998</v>
      </c>
      <c r="K11" s="88">
        <v>614567.66</v>
      </c>
      <c r="L11" s="44">
        <v>3040369.17</v>
      </c>
      <c r="M11" s="73">
        <v>324055717.69999999</v>
      </c>
      <c r="N11" s="88">
        <v>-6385784.3700000001</v>
      </c>
      <c r="O11" s="58">
        <v>321967554.12</v>
      </c>
      <c r="P11" s="136">
        <f t="shared" si="0"/>
        <v>2.1460450490562336E-2</v>
      </c>
      <c r="Q11" s="137">
        <v>317669933.32999998</v>
      </c>
      <c r="R11" s="136">
        <f t="shared" si="1"/>
        <v>2.1068171251609921E-2</v>
      </c>
      <c r="S11" s="138">
        <f t="shared" si="2"/>
        <v>-1.3347993408050868E-2</v>
      </c>
      <c r="T11" s="139">
        <f t="shared" si="3"/>
        <v>1.9346107249047662E-3</v>
      </c>
      <c r="U11" s="139">
        <f t="shared" si="4"/>
        <v>9.5708433534426492E-3</v>
      </c>
      <c r="V11" s="140">
        <f t="shared" si="5"/>
        <v>158.12616612534313</v>
      </c>
      <c r="W11" s="139">
        <f t="shared" si="6"/>
        <v>1.5134007660661086</v>
      </c>
      <c r="X11" s="73">
        <v>158.03</v>
      </c>
      <c r="Y11" s="73">
        <v>160.34</v>
      </c>
      <c r="Z11" s="141">
        <v>1426</v>
      </c>
      <c r="AA11" s="203">
        <v>2008965</v>
      </c>
      <c r="AB11" s="119"/>
      <c r="AC11" s="62"/>
      <c r="AD11" s="62"/>
      <c r="AE11" s="62"/>
      <c r="AF11" s="63"/>
      <c r="AG11" s="64"/>
      <c r="AH11" s="64"/>
      <c r="AI11" s="64"/>
      <c r="AJ11" s="65"/>
      <c r="AK11" s="63"/>
      <c r="AL11" s="64"/>
      <c r="AM11" s="64"/>
      <c r="AN11" s="64"/>
      <c r="AO11" s="65"/>
      <c r="AP11" s="63"/>
      <c r="AQ11" s="64"/>
      <c r="AR11" s="64"/>
      <c r="AS11" s="64"/>
      <c r="AT11" s="65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ht="16.5" customHeight="1" x14ac:dyDescent="0.3">
      <c r="A12" s="204">
        <v>9</v>
      </c>
      <c r="B12" s="50" t="s">
        <v>40</v>
      </c>
      <c r="C12" s="50" t="s">
        <v>41</v>
      </c>
      <c r="D12" s="45">
        <v>191750725.40000001</v>
      </c>
      <c r="E12" s="142"/>
      <c r="F12" s="39">
        <v>18252277.579999998</v>
      </c>
      <c r="G12" s="142"/>
      <c r="H12" s="39"/>
      <c r="I12" s="45">
        <v>0</v>
      </c>
      <c r="J12" s="45">
        <v>210003447.97999999</v>
      </c>
      <c r="K12" s="45">
        <v>427119.12</v>
      </c>
      <c r="L12" s="44">
        <v>8316995.7300000004</v>
      </c>
      <c r="M12" s="88">
        <v>234940616.50999999</v>
      </c>
      <c r="N12" s="88">
        <v>2341145.35</v>
      </c>
      <c r="O12" s="102">
        <v>214864604.83000001</v>
      </c>
      <c r="P12" s="101">
        <f t="shared" si="0"/>
        <v>1.4321602146313984E-2</v>
      </c>
      <c r="Q12" s="137">
        <v>232599468.88999999</v>
      </c>
      <c r="R12" s="101">
        <f t="shared" si="1"/>
        <v>1.5426217370459742E-2</v>
      </c>
      <c r="S12" s="138">
        <f t="shared" si="2"/>
        <v>8.2539718787241492E-2</v>
      </c>
      <c r="T12" s="139">
        <f t="shared" si="3"/>
        <v>1.8362858782020326E-3</v>
      </c>
      <c r="U12" s="139">
        <f t="shared" si="4"/>
        <v>3.5756727088371992E-2</v>
      </c>
      <c r="V12" s="140">
        <f t="shared" si="5"/>
        <v>11.499758613038891</v>
      </c>
      <c r="W12" s="140">
        <f t="shared" si="6"/>
        <v>0.4111937303085868</v>
      </c>
      <c r="X12" s="88">
        <v>11.56</v>
      </c>
      <c r="Y12" s="88">
        <v>11.62</v>
      </c>
      <c r="Z12" s="144">
        <v>104</v>
      </c>
      <c r="AA12" s="205">
        <v>20226465.329999998</v>
      </c>
      <c r="AB12" s="75"/>
      <c r="AC12" s="62"/>
      <c r="AD12" s="62"/>
      <c r="AE12" s="62"/>
      <c r="AF12" s="63"/>
      <c r="AG12" s="64"/>
      <c r="AH12" s="64"/>
      <c r="AI12" s="64"/>
      <c r="AJ12" s="65"/>
      <c r="AK12" s="63"/>
      <c r="AL12" s="64"/>
      <c r="AM12" s="64"/>
      <c r="AN12" s="64"/>
      <c r="AO12" s="65"/>
      <c r="AP12" s="63"/>
      <c r="AQ12" s="64"/>
      <c r="AR12" s="64"/>
      <c r="AS12" s="64"/>
      <c r="AT12" s="65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</row>
    <row r="13" spans="1:256" ht="16.5" customHeight="1" x14ac:dyDescent="0.3">
      <c r="A13" s="204">
        <v>10</v>
      </c>
      <c r="B13" s="50" t="s">
        <v>25</v>
      </c>
      <c r="C13" s="49" t="s">
        <v>42</v>
      </c>
      <c r="D13" s="39">
        <v>0</v>
      </c>
      <c r="E13" s="39"/>
      <c r="F13" s="39">
        <v>82363499.069999993</v>
      </c>
      <c r="G13" s="39">
        <v>223438070.28999999</v>
      </c>
      <c r="H13" s="39"/>
      <c r="I13" s="39">
        <v>0</v>
      </c>
      <c r="J13" s="40">
        <v>315801569.36000001</v>
      </c>
      <c r="K13" s="39">
        <v>892885.72</v>
      </c>
      <c r="L13" s="44">
        <v>1001380.2</v>
      </c>
      <c r="M13" s="87">
        <v>318629664.19999999</v>
      </c>
      <c r="N13" s="87">
        <v>1578020.11</v>
      </c>
      <c r="O13" s="102">
        <v>307402623.22000003</v>
      </c>
      <c r="P13" s="101">
        <f t="shared" si="0"/>
        <v>2.0489638449168211E-2</v>
      </c>
      <c r="Q13" s="137">
        <v>317051644.08999997</v>
      </c>
      <c r="R13" s="101">
        <f t="shared" si="1"/>
        <v>2.1027165722837339E-2</v>
      </c>
      <c r="S13" s="138">
        <f t="shared" si="2"/>
        <v>3.1388869648956749E-2</v>
      </c>
      <c r="T13" s="139">
        <f t="shared" si="3"/>
        <v>2.8162153915421446E-3</v>
      </c>
      <c r="U13" s="139">
        <f t="shared" si="4"/>
        <v>3.1584135224220532E-3</v>
      </c>
      <c r="V13" s="140">
        <f t="shared" si="5"/>
        <v>2703.1884164991088</v>
      </c>
      <c r="W13" s="140">
        <f t="shared" si="6"/>
        <v>8.5377868483254424</v>
      </c>
      <c r="X13" s="87">
        <v>2677.96</v>
      </c>
      <c r="Y13" s="87">
        <v>2717.14</v>
      </c>
      <c r="Z13" s="141">
        <v>20</v>
      </c>
      <c r="AA13" s="203">
        <v>117288.03</v>
      </c>
      <c r="AB13" s="75"/>
      <c r="AC13" s="62"/>
      <c r="AD13" s="62"/>
      <c r="AE13" s="62"/>
      <c r="AF13" s="63"/>
      <c r="AG13" s="64"/>
      <c r="AH13" s="64"/>
      <c r="AI13" s="64"/>
      <c r="AJ13" s="65"/>
      <c r="AK13" s="63"/>
      <c r="AL13" s="64"/>
      <c r="AM13" s="64"/>
      <c r="AN13" s="64"/>
      <c r="AO13" s="65"/>
      <c r="AP13" s="63"/>
      <c r="AQ13" s="64"/>
      <c r="AR13" s="64"/>
      <c r="AS13" s="64"/>
      <c r="AT13" s="65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</row>
    <row r="14" spans="1:256" ht="16.5" customHeight="1" x14ac:dyDescent="0.3">
      <c r="A14" s="204">
        <v>11</v>
      </c>
      <c r="B14" s="145" t="s">
        <v>43</v>
      </c>
      <c r="C14" s="145" t="s">
        <v>44</v>
      </c>
      <c r="D14" s="39">
        <v>234499274.65000001</v>
      </c>
      <c r="E14" s="39"/>
      <c r="F14" s="39">
        <v>0</v>
      </c>
      <c r="G14" s="39"/>
      <c r="H14" s="39"/>
      <c r="I14" s="39">
        <v>0</v>
      </c>
      <c r="J14" s="39">
        <v>234499274.65000001</v>
      </c>
      <c r="K14" s="39">
        <v>430937.78</v>
      </c>
      <c r="L14" s="44">
        <v>69773.490000000005</v>
      </c>
      <c r="M14" s="73">
        <v>280775097.01999998</v>
      </c>
      <c r="N14" s="73">
        <v>3828493.71</v>
      </c>
      <c r="O14" s="102">
        <v>277784852.25999999</v>
      </c>
      <c r="P14" s="101">
        <f t="shared" si="0"/>
        <v>1.8515493231134848E-2</v>
      </c>
      <c r="Q14" s="137">
        <v>276946603.31</v>
      </c>
      <c r="R14" s="101">
        <f t="shared" si="1"/>
        <v>1.8367361383318358E-2</v>
      </c>
      <c r="S14" s="138">
        <f t="shared" si="2"/>
        <v>-3.0176193668595259E-3</v>
      </c>
      <c r="T14" s="139">
        <f t="shared" si="3"/>
        <v>1.5560320106819657E-3</v>
      </c>
      <c r="U14" s="139">
        <f t="shared" si="4"/>
        <v>2.5193842121941135E-4</v>
      </c>
      <c r="V14" s="140">
        <f t="shared" si="5"/>
        <v>136.04092661811825</v>
      </c>
      <c r="W14" s="140">
        <f t="shared" si="6"/>
        <v>3.4273936273394506E-2</v>
      </c>
      <c r="X14" s="73">
        <v>135.57</v>
      </c>
      <c r="Y14" s="73">
        <v>136.52000000000001</v>
      </c>
      <c r="Z14" s="141">
        <v>564</v>
      </c>
      <c r="AA14" s="206">
        <v>2035759.46</v>
      </c>
      <c r="AB14" s="75"/>
      <c r="AC14" s="62"/>
      <c r="AD14" s="62"/>
      <c r="AE14" s="62"/>
      <c r="AF14" s="63"/>
      <c r="AG14" s="64"/>
      <c r="AH14" s="64"/>
      <c r="AI14" s="64"/>
      <c r="AJ14" s="65"/>
      <c r="AK14" s="63"/>
      <c r="AL14" s="64"/>
      <c r="AM14" s="64"/>
      <c r="AN14" s="64"/>
      <c r="AO14" s="65"/>
      <c r="AP14" s="63"/>
      <c r="AQ14" s="64"/>
      <c r="AR14" s="64"/>
      <c r="AS14" s="64"/>
      <c r="AT14" s="65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</row>
    <row r="15" spans="1:256" ht="16.5" customHeight="1" x14ac:dyDescent="0.3">
      <c r="A15" s="204">
        <v>12</v>
      </c>
      <c r="B15" s="50" t="s">
        <v>45</v>
      </c>
      <c r="C15" s="49" t="s">
        <v>46</v>
      </c>
      <c r="D15" s="41">
        <v>255030987.30000001</v>
      </c>
      <c r="E15" s="39"/>
      <c r="F15" s="41">
        <v>58420250.109999999</v>
      </c>
      <c r="G15" s="39"/>
      <c r="H15" s="39"/>
      <c r="I15" s="39">
        <v>0</v>
      </c>
      <c r="J15" s="41">
        <v>313451237.41000003</v>
      </c>
      <c r="K15" s="41">
        <v>662745.35</v>
      </c>
      <c r="L15" s="44">
        <v>7147982.7599999998</v>
      </c>
      <c r="M15" s="87">
        <v>316575977.18000001</v>
      </c>
      <c r="N15" s="87">
        <v>3824221.89</v>
      </c>
      <c r="O15" s="102">
        <v>307130307.85000002</v>
      </c>
      <c r="P15" s="101">
        <f t="shared" si="0"/>
        <v>2.0471487519234673E-2</v>
      </c>
      <c r="Q15" s="137">
        <v>312745755.29000002</v>
      </c>
      <c r="R15" s="101">
        <f t="shared" si="1"/>
        <v>2.0741595093984183E-2</v>
      </c>
      <c r="S15" s="138">
        <f t="shared" si="2"/>
        <v>1.8283599164503613E-2</v>
      </c>
      <c r="T15" s="139">
        <f t="shared" si="3"/>
        <v>2.119118609253243E-3</v>
      </c>
      <c r="U15" s="139">
        <f t="shared" si="4"/>
        <v>2.2855570824204741E-2</v>
      </c>
      <c r="V15" s="140">
        <f t="shared" si="5"/>
        <v>1.1613115287912932</v>
      </c>
      <c r="W15" s="140">
        <f t="shared" si="6"/>
        <v>2.6542437895254886E-2</v>
      </c>
      <c r="X15" s="73">
        <v>1.29</v>
      </c>
      <c r="Y15" s="88">
        <v>1.33</v>
      </c>
      <c r="Z15" s="141">
        <v>95</v>
      </c>
      <c r="AA15" s="202">
        <v>269303927.10000002</v>
      </c>
      <c r="AB15" s="75"/>
      <c r="AC15" s="62"/>
      <c r="AD15" s="62"/>
      <c r="AE15" s="62"/>
      <c r="AF15" s="63"/>
      <c r="AG15" s="64"/>
      <c r="AH15" s="64"/>
      <c r="AI15" s="64"/>
      <c r="AJ15" s="65"/>
      <c r="AK15" s="63"/>
      <c r="AL15" s="64"/>
      <c r="AM15" s="64"/>
      <c r="AN15" s="64"/>
      <c r="AO15" s="65"/>
      <c r="AP15" s="63"/>
      <c r="AQ15" s="64"/>
      <c r="AR15" s="64"/>
      <c r="AS15" s="64"/>
      <c r="AT15" s="65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</row>
    <row r="16" spans="1:256" s="38" customFormat="1" ht="16.5" customHeight="1" x14ac:dyDescent="0.3">
      <c r="A16" s="201">
        <v>13</v>
      </c>
      <c r="B16" s="146" t="s">
        <v>47</v>
      </c>
      <c r="C16" s="146" t="s">
        <v>48</v>
      </c>
      <c r="D16" s="73">
        <v>230893334.05000001</v>
      </c>
      <c r="E16" s="73"/>
      <c r="F16" s="73">
        <v>70671350.689999998</v>
      </c>
      <c r="G16" s="73">
        <v>5422958.9000000004</v>
      </c>
      <c r="H16" s="73"/>
      <c r="I16" s="73">
        <v>0</v>
      </c>
      <c r="J16" s="73">
        <f>SUM(G16,F16,D16)</f>
        <v>306987643.63999999</v>
      </c>
      <c r="K16" s="73">
        <v>389514</v>
      </c>
      <c r="L16" s="44">
        <v>-259668.18</v>
      </c>
      <c r="M16" s="73">
        <v>311025620.36000001</v>
      </c>
      <c r="N16" s="73">
        <v>388864.07</v>
      </c>
      <c r="O16" s="102">
        <v>299822122.54000002</v>
      </c>
      <c r="P16" s="136">
        <f t="shared" si="0"/>
        <v>1.9984367164981042E-2</v>
      </c>
      <c r="Q16" s="137">
        <v>308617958.63999999</v>
      </c>
      <c r="R16" s="136">
        <f t="shared" si="1"/>
        <v>2.0467835705418814E-2</v>
      </c>
      <c r="S16" s="138">
        <f t="shared" si="2"/>
        <v>2.9336848213481946E-2</v>
      </c>
      <c r="T16" s="139">
        <f t="shared" si="3"/>
        <v>1.262123570891623E-3</v>
      </c>
      <c r="U16" s="139">
        <f t="shared" si="4"/>
        <v>-8.4139037515603733E-4</v>
      </c>
      <c r="V16" s="140">
        <f t="shared" si="5"/>
        <v>1.6626720160789021</v>
      </c>
      <c r="W16" s="139">
        <f t="shared" si="6"/>
        <v>-1.3989562313700724E-3</v>
      </c>
      <c r="X16" s="73">
        <v>1.6626719999999999</v>
      </c>
      <c r="Y16" s="73">
        <v>1.6758</v>
      </c>
      <c r="Z16" s="141">
        <v>11</v>
      </c>
      <c r="AA16" s="203">
        <v>185615657</v>
      </c>
      <c r="AB16" s="75"/>
      <c r="AC16" s="62"/>
      <c r="AD16" s="62"/>
      <c r="AE16" s="62"/>
      <c r="AF16" s="63"/>
      <c r="AG16" s="64"/>
      <c r="AH16" s="64"/>
      <c r="AI16" s="64"/>
      <c r="AJ16" s="65"/>
      <c r="AK16" s="63"/>
      <c r="AL16" s="64"/>
      <c r="AM16" s="64"/>
      <c r="AN16" s="64"/>
      <c r="AO16" s="65"/>
      <c r="AP16" s="63"/>
      <c r="AQ16" s="64"/>
      <c r="AR16" s="64"/>
      <c r="AS16" s="64"/>
      <c r="AT16" s="65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  <c r="DQ16" s="37"/>
      <c r="DR16" s="37"/>
      <c r="DS16" s="37"/>
      <c r="DT16" s="37"/>
      <c r="DU16" s="37"/>
      <c r="DV16" s="37"/>
      <c r="DW16" s="37"/>
      <c r="DX16" s="37"/>
      <c r="DY16" s="37"/>
      <c r="DZ16" s="37"/>
      <c r="EA16" s="37"/>
      <c r="EB16" s="37"/>
      <c r="EC16" s="37"/>
      <c r="ED16" s="37"/>
      <c r="EE16" s="37"/>
      <c r="EF16" s="37"/>
      <c r="EG16" s="37"/>
      <c r="EH16" s="37"/>
      <c r="EI16" s="37"/>
      <c r="EJ16" s="37"/>
      <c r="EK16" s="37"/>
      <c r="EL16" s="37"/>
      <c r="EM16" s="37"/>
      <c r="EN16" s="37"/>
      <c r="EO16" s="37"/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  <c r="FE16" s="37"/>
      <c r="FF16" s="37"/>
      <c r="FG16" s="37"/>
      <c r="FH16" s="37"/>
      <c r="FI16" s="37"/>
      <c r="FJ16" s="37"/>
      <c r="FK16" s="37"/>
      <c r="FL16" s="37"/>
      <c r="FM16" s="37"/>
      <c r="FN16" s="37"/>
      <c r="FO16" s="37"/>
      <c r="FP16" s="37"/>
      <c r="FQ16" s="37"/>
      <c r="FR16" s="37"/>
      <c r="FS16" s="37"/>
      <c r="FT16" s="37"/>
      <c r="FU16" s="37"/>
      <c r="FV16" s="37"/>
      <c r="FW16" s="37"/>
      <c r="FX16" s="37"/>
      <c r="FY16" s="37"/>
      <c r="FZ16" s="37"/>
      <c r="GA16" s="37"/>
      <c r="GB16" s="37"/>
      <c r="GC16" s="37"/>
      <c r="GD16" s="37"/>
      <c r="GE16" s="37"/>
      <c r="GF16" s="37"/>
      <c r="GG16" s="37"/>
      <c r="GH16" s="37"/>
      <c r="GI16" s="37"/>
      <c r="GJ16" s="37"/>
      <c r="GK16" s="37"/>
      <c r="GL16" s="37"/>
      <c r="GM16" s="37"/>
      <c r="GN16" s="37"/>
      <c r="GO16" s="37"/>
      <c r="GP16" s="37"/>
      <c r="GQ16" s="37"/>
      <c r="GR16" s="37"/>
      <c r="GS16" s="37"/>
      <c r="GT16" s="37"/>
      <c r="GU16" s="37"/>
      <c r="GV16" s="37"/>
      <c r="GW16" s="37"/>
      <c r="GX16" s="37"/>
      <c r="GY16" s="37"/>
      <c r="GZ16" s="37"/>
      <c r="HA16" s="37"/>
      <c r="HB16" s="37"/>
      <c r="HC16" s="37"/>
      <c r="HD16" s="37"/>
      <c r="HE16" s="37"/>
      <c r="HF16" s="37"/>
      <c r="HG16" s="37"/>
      <c r="HH16" s="37"/>
      <c r="HI16" s="37"/>
      <c r="HJ16" s="37"/>
      <c r="HK16" s="37"/>
      <c r="HL16" s="37"/>
      <c r="HM16" s="37"/>
      <c r="HN16" s="37"/>
      <c r="HO16" s="37"/>
      <c r="HP16" s="37"/>
      <c r="HQ16" s="37"/>
      <c r="HR16" s="37"/>
      <c r="HS16" s="37"/>
      <c r="HT16" s="37"/>
      <c r="HU16" s="37"/>
      <c r="HV16" s="37"/>
      <c r="HW16" s="37"/>
      <c r="HX16" s="37"/>
      <c r="HY16" s="37"/>
      <c r="HZ16" s="37"/>
      <c r="IA16" s="37"/>
      <c r="IB16" s="37"/>
      <c r="IC16" s="37"/>
      <c r="ID16" s="37"/>
      <c r="IE16" s="37"/>
      <c r="IF16" s="37"/>
      <c r="IG16" s="37"/>
      <c r="IH16" s="37"/>
      <c r="II16" s="37"/>
      <c r="IJ16" s="37"/>
      <c r="IK16" s="37"/>
      <c r="IL16" s="37"/>
      <c r="IM16" s="37"/>
      <c r="IN16" s="37"/>
      <c r="IO16" s="37"/>
      <c r="IP16" s="37"/>
      <c r="IQ16" s="37"/>
      <c r="IR16" s="37"/>
      <c r="IS16" s="37"/>
      <c r="IT16" s="37"/>
      <c r="IU16" s="37"/>
      <c r="IV16" s="37"/>
    </row>
    <row r="17" spans="1:256" ht="18" customHeight="1" x14ac:dyDescent="0.3">
      <c r="A17" s="204">
        <v>14</v>
      </c>
      <c r="B17" s="147" t="s">
        <v>49</v>
      </c>
      <c r="C17" s="147" t="s">
        <v>50</v>
      </c>
      <c r="D17" s="99">
        <v>1705425.46</v>
      </c>
      <c r="E17" s="99"/>
      <c r="F17" s="99"/>
      <c r="G17" s="99"/>
      <c r="H17" s="99"/>
      <c r="I17" s="99"/>
      <c r="J17" s="99"/>
      <c r="K17" s="99"/>
      <c r="L17" s="100"/>
      <c r="M17" s="99"/>
      <c r="N17" s="99"/>
      <c r="O17" s="102">
        <v>3349445.32</v>
      </c>
      <c r="P17" s="101">
        <f t="shared" si="0"/>
        <v>2.2325418987378839E-4</v>
      </c>
      <c r="Q17" s="137">
        <v>3349445.32</v>
      </c>
      <c r="R17" s="101">
        <f t="shared" si="1"/>
        <v>2.2213839018361779E-4</v>
      </c>
      <c r="S17" s="103">
        <f t="shared" si="2"/>
        <v>0</v>
      </c>
      <c r="T17" s="104">
        <f t="shared" si="3"/>
        <v>0</v>
      </c>
      <c r="U17" s="104">
        <f t="shared" si="4"/>
        <v>0</v>
      </c>
      <c r="V17" s="140">
        <f t="shared" si="5"/>
        <v>0.84748882141592019</v>
      </c>
      <c r="W17" s="105">
        <f t="shared" si="6"/>
        <v>0</v>
      </c>
      <c r="X17" s="99">
        <v>0.85</v>
      </c>
      <c r="Y17" s="99">
        <v>0.91</v>
      </c>
      <c r="Z17" s="106">
        <v>2405</v>
      </c>
      <c r="AA17" s="107">
        <v>3952200</v>
      </c>
      <c r="AB17" s="14"/>
      <c r="AC17" s="5"/>
      <c r="AD17" s="5"/>
      <c r="AE17" s="5"/>
      <c r="AF17" s="6"/>
      <c r="AG17" s="7"/>
      <c r="AH17" s="7"/>
      <c r="AI17" s="7"/>
      <c r="AJ17" s="8"/>
      <c r="AK17" s="6"/>
      <c r="AL17" s="7"/>
      <c r="AM17" s="7"/>
      <c r="AN17" s="7"/>
      <c r="AO17" s="8"/>
      <c r="AP17" s="6"/>
      <c r="AQ17" s="7"/>
      <c r="AR17" s="7"/>
      <c r="AS17" s="7"/>
      <c r="AT17" s="8"/>
    </row>
    <row r="18" spans="1:256" ht="16.5" customHeight="1" x14ac:dyDescent="0.3">
      <c r="A18" s="204">
        <v>15</v>
      </c>
      <c r="B18" s="50" t="s">
        <v>51</v>
      </c>
      <c r="C18" s="50" t="s">
        <v>52</v>
      </c>
      <c r="D18" s="39">
        <v>315531391.85000002</v>
      </c>
      <c r="E18" s="39"/>
      <c r="F18" s="39">
        <v>77859667.420000002</v>
      </c>
      <c r="G18" s="39"/>
      <c r="H18" s="39"/>
      <c r="I18" s="39">
        <v>0</v>
      </c>
      <c r="J18" s="39">
        <v>393391059.26999998</v>
      </c>
      <c r="K18" s="39">
        <v>532483.48</v>
      </c>
      <c r="L18" s="44">
        <v>6869602.9699999997</v>
      </c>
      <c r="M18" s="39">
        <v>404736798.64999998</v>
      </c>
      <c r="N18" s="39">
        <v>0</v>
      </c>
      <c r="O18" s="102">
        <v>401268825.73000002</v>
      </c>
      <c r="P18" s="101">
        <f t="shared" si="0"/>
        <v>2.6746203640057493E-2</v>
      </c>
      <c r="Q18" s="137">
        <v>404204315.17000002</v>
      </c>
      <c r="R18" s="101">
        <f t="shared" si="1"/>
        <v>2.6807213523084322E-2</v>
      </c>
      <c r="S18" s="138">
        <f t="shared" si="2"/>
        <v>7.3155183053646624E-3</v>
      </c>
      <c r="T18" s="139">
        <f t="shared" si="3"/>
        <v>1.317362185448338E-3</v>
      </c>
      <c r="U18" s="139">
        <f t="shared" si="4"/>
        <v>1.6995372667188834E-2</v>
      </c>
      <c r="V18" s="140">
        <f t="shared" si="5"/>
        <v>137.41573671480319</v>
      </c>
      <c r="W18" s="140">
        <f t="shared" si="6"/>
        <v>2.3354316558043835</v>
      </c>
      <c r="X18" s="39">
        <v>135.41</v>
      </c>
      <c r="Y18" s="39">
        <v>136.97</v>
      </c>
      <c r="Z18" s="112">
        <v>106</v>
      </c>
      <c r="AA18" s="207">
        <v>2941470.35</v>
      </c>
      <c r="AB18" s="3"/>
      <c r="AC18" s="10"/>
      <c r="AD18" s="5"/>
      <c r="AE18" s="5"/>
      <c r="AF18" s="6"/>
      <c r="AG18" s="7"/>
      <c r="AH18" s="7"/>
      <c r="AI18" s="7"/>
      <c r="AJ18" s="8"/>
      <c r="AK18" s="6"/>
      <c r="AL18" s="7"/>
      <c r="AM18" s="7"/>
      <c r="AN18" s="7"/>
      <c r="AO18" s="8"/>
      <c r="AP18" s="6"/>
      <c r="AQ18" s="7"/>
      <c r="AR18" s="7"/>
      <c r="AS18" s="7"/>
      <c r="AT18" s="8"/>
    </row>
    <row r="19" spans="1:256" ht="16.5" customHeight="1" x14ac:dyDescent="0.3">
      <c r="A19" s="208"/>
      <c r="B19" s="148"/>
      <c r="C19" s="244" t="s">
        <v>53</v>
      </c>
      <c r="D19" s="42"/>
      <c r="E19" s="42"/>
      <c r="F19" s="42"/>
      <c r="G19" s="42"/>
      <c r="H19" s="42"/>
      <c r="I19" s="42"/>
      <c r="J19" s="42"/>
      <c r="K19" s="42"/>
      <c r="L19" s="44"/>
      <c r="M19" s="42"/>
      <c r="N19" s="42"/>
      <c r="O19" s="149">
        <f>SUM(O4:O18)</f>
        <v>15002832967.629999</v>
      </c>
      <c r="P19" s="150">
        <f>(O19/$O$128)</f>
        <v>1.1991119664418126E-2</v>
      </c>
      <c r="Q19" s="151">
        <f>SUM(Q4:Q18)</f>
        <v>15078192100.119999</v>
      </c>
      <c r="R19" s="150">
        <f>(Q19/$Q$128)</f>
        <v>1.2023883217339593E-2</v>
      </c>
      <c r="S19" s="138">
        <f t="shared" si="2"/>
        <v>5.0229935008004201E-3</v>
      </c>
      <c r="T19" s="152"/>
      <c r="U19" s="152"/>
      <c r="V19" s="153"/>
      <c r="W19" s="153"/>
      <c r="X19" s="42"/>
      <c r="Y19" s="42"/>
      <c r="Z19" s="154">
        <f>SUM(Z4:Z18)</f>
        <v>53907</v>
      </c>
      <c r="AA19" s="209"/>
      <c r="AB19" s="11"/>
      <c r="AC19" s="11"/>
      <c r="AD19" s="14"/>
      <c r="AE19" s="5"/>
      <c r="AF19" s="6"/>
      <c r="AG19" s="7"/>
      <c r="AH19" s="7"/>
      <c r="AI19" s="7"/>
      <c r="AJ19" s="8"/>
      <c r="AK19" s="6"/>
      <c r="AL19" s="7"/>
      <c r="AM19" s="7"/>
      <c r="AN19" s="7"/>
      <c r="AO19" s="8"/>
      <c r="AP19" s="6"/>
      <c r="AQ19" s="7"/>
      <c r="AR19" s="7"/>
      <c r="AS19" s="7"/>
      <c r="AT19" s="8"/>
    </row>
    <row r="20" spans="1:256" ht="15.75" customHeight="1" x14ac:dyDescent="0.3">
      <c r="A20" s="210"/>
      <c r="B20" s="155"/>
      <c r="C20" s="156" t="s">
        <v>54</v>
      </c>
      <c r="D20" s="155"/>
      <c r="E20" s="155"/>
      <c r="F20" s="155"/>
      <c r="G20" s="155"/>
      <c r="H20" s="155"/>
      <c r="I20" s="155"/>
      <c r="J20" s="155"/>
      <c r="K20" s="155"/>
      <c r="L20" s="44"/>
      <c r="M20" s="155"/>
      <c r="N20" s="155"/>
      <c r="O20" s="155"/>
      <c r="P20" s="155"/>
      <c r="Q20" s="155"/>
      <c r="R20" s="155"/>
      <c r="S20" s="138"/>
      <c r="T20" s="155"/>
      <c r="U20" s="155"/>
      <c r="V20" s="155"/>
      <c r="W20" s="155"/>
      <c r="X20" s="155"/>
      <c r="Y20" s="155"/>
      <c r="Z20" s="155"/>
      <c r="AA20" s="211"/>
      <c r="AB20" s="11"/>
      <c r="AC20" s="11"/>
      <c r="AD20" s="14"/>
      <c r="AE20" s="5"/>
      <c r="AF20" s="6"/>
      <c r="AG20" s="7"/>
      <c r="AH20" s="7"/>
      <c r="AI20" s="7"/>
      <c r="AJ20" s="8"/>
      <c r="AK20" s="6"/>
      <c r="AL20" s="7"/>
      <c r="AM20" s="7"/>
      <c r="AN20" s="7"/>
      <c r="AO20" s="8"/>
      <c r="AP20" s="6"/>
      <c r="AQ20" s="7"/>
      <c r="AR20" s="7"/>
      <c r="AS20" s="7"/>
      <c r="AT20" s="8"/>
    </row>
    <row r="21" spans="1:256" ht="18" customHeight="1" x14ac:dyDescent="0.35">
      <c r="A21" s="204">
        <v>16</v>
      </c>
      <c r="B21" s="50" t="s">
        <v>25</v>
      </c>
      <c r="C21" s="50" t="s">
        <v>55</v>
      </c>
      <c r="D21" s="39"/>
      <c r="E21" s="39"/>
      <c r="F21" s="39">
        <v>187316649197.51999</v>
      </c>
      <c r="G21" s="39">
        <v>15293643071.1</v>
      </c>
      <c r="H21" s="39"/>
      <c r="I21" s="39">
        <v>0</v>
      </c>
      <c r="J21" s="39">
        <v>203781109448.85001</v>
      </c>
      <c r="K21" s="39">
        <v>310995375.72000003</v>
      </c>
      <c r="L21" s="44">
        <v>1342759649.73</v>
      </c>
      <c r="M21" s="39">
        <v>210430156284.38</v>
      </c>
      <c r="N21" s="39">
        <v>340945380.08999997</v>
      </c>
      <c r="O21" s="102">
        <v>201657827951.14001</v>
      </c>
      <c r="P21" s="101">
        <f t="shared" ref="P21:P46" si="7">(O21/$O$47)</f>
        <v>0.42210452554158234</v>
      </c>
      <c r="Q21" s="137">
        <v>210089210904.29001</v>
      </c>
      <c r="R21" s="101">
        <f t="shared" ref="R21:R46" si="8">(Q21/$Q$47)</f>
        <v>0.42736527259709578</v>
      </c>
      <c r="S21" s="138">
        <f t="shared" ref="S21:S47" si="9">((Q21-O21)/O21)</f>
        <v>4.1810342989476446E-2</v>
      </c>
      <c r="T21" s="139">
        <f t="shared" ref="T21:T46" si="10">(K21/Q21)</f>
        <v>1.480301508018323E-3</v>
      </c>
      <c r="U21" s="139">
        <f t="shared" ref="U21:U46" si="11">L21/Q21</f>
        <v>6.3913784241957997E-3</v>
      </c>
      <c r="V21" s="140">
        <f t="shared" ref="V21:V46" si="12">Q21/AA21</f>
        <v>1.0716696272916428</v>
      </c>
      <c r="W21" s="140">
        <f t="shared" ref="W21:W46" si="13">L21/AA21</f>
        <v>6.8494461337377599E-3</v>
      </c>
      <c r="X21" s="39">
        <v>100</v>
      </c>
      <c r="Y21" s="39">
        <v>100</v>
      </c>
      <c r="Z21" s="112">
        <v>89124</v>
      </c>
      <c r="AA21" s="113">
        <v>196039157548.23999</v>
      </c>
      <c r="AB21" s="117"/>
      <c r="AC21" s="11"/>
      <c r="AD21" s="14"/>
      <c r="AE21" s="5"/>
      <c r="AF21" s="6"/>
      <c r="AG21" s="7"/>
      <c r="AH21" s="7"/>
      <c r="AI21" s="7"/>
      <c r="AJ21" s="8"/>
      <c r="AK21" s="6"/>
      <c r="AL21" s="7"/>
      <c r="AM21" s="7"/>
      <c r="AN21" s="7"/>
      <c r="AO21" s="8"/>
      <c r="AP21" s="6"/>
      <c r="AQ21" s="7"/>
      <c r="AR21" s="7"/>
      <c r="AS21" s="7"/>
      <c r="AT21" s="8"/>
    </row>
    <row r="22" spans="1:256" ht="18" customHeight="1" x14ac:dyDescent="0.35">
      <c r="A22" s="204">
        <v>17</v>
      </c>
      <c r="B22" s="50" t="s">
        <v>56</v>
      </c>
      <c r="C22" s="50" t="s">
        <v>57</v>
      </c>
      <c r="D22" s="39"/>
      <c r="E22" s="39"/>
      <c r="F22" s="39">
        <v>133577257495.2</v>
      </c>
      <c r="G22" s="39"/>
      <c r="H22" s="39"/>
      <c r="I22" s="39">
        <v>0</v>
      </c>
      <c r="J22" s="39">
        <v>135685388233.35001</v>
      </c>
      <c r="K22" s="45">
        <v>165440988.59</v>
      </c>
      <c r="L22" s="44">
        <v>2449438293.9499998</v>
      </c>
      <c r="M22" s="39">
        <v>136659290944.44</v>
      </c>
      <c r="N22" s="45">
        <v>0</v>
      </c>
      <c r="O22" s="58">
        <v>131772727142.23</v>
      </c>
      <c r="P22" s="101">
        <f t="shared" si="7"/>
        <v>0.27582298706087466</v>
      </c>
      <c r="Q22" s="137">
        <v>135685388233.35001</v>
      </c>
      <c r="R22" s="101">
        <f t="shared" si="8"/>
        <v>0.27601237912310284</v>
      </c>
      <c r="S22" s="138">
        <f t="shared" si="9"/>
        <v>2.9692495374227527E-2</v>
      </c>
      <c r="T22" s="139">
        <f t="shared" si="10"/>
        <v>1.2192984870668365E-3</v>
      </c>
      <c r="U22" s="139">
        <f t="shared" si="11"/>
        <v>1.805233655474742E-2</v>
      </c>
      <c r="V22" s="140">
        <f t="shared" si="12"/>
        <v>101.9918057058015</v>
      </c>
      <c r="W22" s="140">
        <f t="shared" si="13"/>
        <v>1.841190402427537</v>
      </c>
      <c r="X22" s="39">
        <v>101.97</v>
      </c>
      <c r="Y22" s="39">
        <v>101.97</v>
      </c>
      <c r="Z22" s="112">
        <v>21713</v>
      </c>
      <c r="AA22" s="113">
        <v>1330355780</v>
      </c>
      <c r="AB22" s="117"/>
      <c r="AC22" s="11"/>
      <c r="AD22" s="14"/>
      <c r="AE22" s="5"/>
      <c r="AF22" s="6"/>
      <c r="AG22" s="7"/>
      <c r="AH22" s="7"/>
      <c r="AI22" s="7"/>
      <c r="AJ22" s="8"/>
      <c r="AK22" s="6"/>
      <c r="AL22" s="7"/>
      <c r="AM22" s="7"/>
      <c r="AN22" s="7"/>
      <c r="AO22" s="8"/>
      <c r="AP22" s="6"/>
      <c r="AQ22" s="7"/>
      <c r="AR22" s="7"/>
      <c r="AS22" s="7"/>
      <c r="AT22" s="8"/>
    </row>
    <row r="23" spans="1:256" s="38" customFormat="1" ht="18" customHeight="1" x14ac:dyDescent="0.35">
      <c r="A23" s="201">
        <v>18</v>
      </c>
      <c r="B23" s="95" t="s">
        <v>34</v>
      </c>
      <c r="C23" s="95" t="s">
        <v>58</v>
      </c>
      <c r="D23" s="73"/>
      <c r="E23" s="73"/>
      <c r="F23" s="73">
        <v>4428698867</v>
      </c>
      <c r="G23" s="73"/>
      <c r="H23" s="90"/>
      <c r="I23" s="73">
        <v>0</v>
      </c>
      <c r="J23" s="73">
        <f>SUM(F23)</f>
        <v>4428698867</v>
      </c>
      <c r="K23" s="88">
        <v>10584076</v>
      </c>
      <c r="L23" s="44">
        <v>86351513</v>
      </c>
      <c r="M23" s="73">
        <v>12438192098.440001</v>
      </c>
      <c r="N23" s="73">
        <v>0</v>
      </c>
      <c r="O23" s="58">
        <v>9443098301</v>
      </c>
      <c r="P23" s="136">
        <f t="shared" si="7"/>
        <v>1.976602926097119E-2</v>
      </c>
      <c r="Q23" s="137">
        <v>12205090291</v>
      </c>
      <c r="R23" s="136">
        <f t="shared" si="8"/>
        <v>2.4827699227551677E-2</v>
      </c>
      <c r="S23" s="138">
        <f t="shared" si="9"/>
        <v>0.29248789983553514</v>
      </c>
      <c r="T23" s="139">
        <f t="shared" si="10"/>
        <v>8.6718539131207153E-4</v>
      </c>
      <c r="U23" s="139">
        <f t="shared" si="11"/>
        <v>7.0750409002443325E-3</v>
      </c>
      <c r="V23" s="140">
        <f t="shared" si="12"/>
        <v>1.0409328179557087</v>
      </c>
      <c r="W23" s="140">
        <f t="shared" si="13"/>
        <v>7.3646422614432275E-3</v>
      </c>
      <c r="X23" s="157">
        <v>1</v>
      </c>
      <c r="Y23" s="73">
        <v>1</v>
      </c>
      <c r="Z23" s="141">
        <v>3983</v>
      </c>
      <c r="AA23" s="203">
        <v>11725146984</v>
      </c>
      <c r="AB23" s="120"/>
      <c r="AC23" s="74"/>
      <c r="AD23" s="75"/>
      <c r="AE23" s="62"/>
      <c r="AF23" s="63"/>
      <c r="AG23" s="64"/>
      <c r="AH23" s="64"/>
      <c r="AI23" s="64"/>
      <c r="AJ23" s="65"/>
      <c r="AK23" s="63"/>
      <c r="AL23" s="64"/>
      <c r="AM23" s="64"/>
      <c r="AN23" s="64"/>
      <c r="AO23" s="65"/>
      <c r="AP23" s="63"/>
      <c r="AQ23" s="64"/>
      <c r="AR23" s="64"/>
      <c r="AS23" s="64"/>
      <c r="AT23" s="65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</row>
    <row r="24" spans="1:256" ht="18" customHeight="1" x14ac:dyDescent="0.35">
      <c r="A24" s="201">
        <v>19</v>
      </c>
      <c r="B24" s="95" t="s">
        <v>59</v>
      </c>
      <c r="C24" s="95" t="s">
        <v>60</v>
      </c>
      <c r="D24" s="73"/>
      <c r="E24" s="73"/>
      <c r="F24" s="87">
        <v>703195071.03999996</v>
      </c>
      <c r="G24" s="73"/>
      <c r="H24" s="73"/>
      <c r="I24" s="87">
        <v>0</v>
      </c>
      <c r="J24" s="87">
        <v>714841818.08000004</v>
      </c>
      <c r="K24" s="87">
        <v>1390600.85</v>
      </c>
      <c r="L24" s="44">
        <v>3622885.86</v>
      </c>
      <c r="M24" s="87">
        <v>714818.08</v>
      </c>
      <c r="N24" s="87">
        <v>39037931.25</v>
      </c>
      <c r="O24" s="58">
        <v>679868582.99000001</v>
      </c>
      <c r="P24" s="101">
        <f t="shared" si="7"/>
        <v>1.4230819034863037E-3</v>
      </c>
      <c r="Q24" s="137">
        <v>675893886.83000004</v>
      </c>
      <c r="R24" s="101">
        <f t="shared" si="8"/>
        <v>1.3749091347837283E-3</v>
      </c>
      <c r="S24" s="138">
        <f t="shared" si="9"/>
        <v>-5.8462712639545944E-3</v>
      </c>
      <c r="T24" s="139">
        <f t="shared" si="10"/>
        <v>2.0574248074975744E-3</v>
      </c>
      <c r="U24" s="139">
        <f t="shared" si="11"/>
        <v>5.3601400021409326E-3</v>
      </c>
      <c r="V24" s="140">
        <f t="shared" si="12"/>
        <v>100.85314140941728</v>
      </c>
      <c r="W24" s="140">
        <f t="shared" si="13"/>
        <v>0.54058695761019371</v>
      </c>
      <c r="X24" s="73">
        <v>100</v>
      </c>
      <c r="Y24" s="73">
        <v>100</v>
      </c>
      <c r="Z24" s="158">
        <v>713</v>
      </c>
      <c r="AA24" s="202">
        <v>6701763.3499999996</v>
      </c>
      <c r="AB24" s="120"/>
      <c r="AC24" s="74"/>
      <c r="AD24" s="75"/>
      <c r="AE24" s="62"/>
      <c r="AF24" s="63"/>
      <c r="AG24" s="64"/>
      <c r="AH24" s="64"/>
      <c r="AI24" s="64"/>
      <c r="AJ24" s="65"/>
      <c r="AK24" s="63"/>
      <c r="AL24" s="64"/>
      <c r="AM24" s="64"/>
      <c r="AN24" s="64"/>
      <c r="AO24" s="65"/>
      <c r="AP24" s="63"/>
      <c r="AQ24" s="64"/>
      <c r="AR24" s="64"/>
      <c r="AS24" s="64"/>
      <c r="AT24" s="65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</row>
    <row r="25" spans="1:256" ht="18" customHeight="1" x14ac:dyDescent="0.35">
      <c r="A25" s="201">
        <v>20</v>
      </c>
      <c r="B25" s="94" t="s">
        <v>36</v>
      </c>
      <c r="C25" s="95" t="s">
        <v>61</v>
      </c>
      <c r="D25" s="73"/>
      <c r="E25" s="73"/>
      <c r="F25" s="73">
        <v>14011742633.35</v>
      </c>
      <c r="G25" s="73"/>
      <c r="H25" s="73"/>
      <c r="I25" s="73">
        <v>0</v>
      </c>
      <c r="J25" s="73">
        <v>14011742633.35</v>
      </c>
      <c r="K25" s="73">
        <v>84244818.640000001</v>
      </c>
      <c r="L25" s="44">
        <v>340888697.08999997</v>
      </c>
      <c r="M25" s="73">
        <v>54655212888</v>
      </c>
      <c r="N25" s="73">
        <v>125004667</v>
      </c>
      <c r="O25" s="58">
        <v>54703966721</v>
      </c>
      <c r="P25" s="101">
        <f t="shared" si="7"/>
        <v>0.1145048131908121</v>
      </c>
      <c r="Q25" s="137">
        <v>54530208221</v>
      </c>
      <c r="R25" s="101">
        <f t="shared" si="8"/>
        <v>0.11092581670822101</v>
      </c>
      <c r="S25" s="138">
        <f t="shared" si="9"/>
        <v>-3.1763418708957501E-3</v>
      </c>
      <c r="T25" s="139">
        <f t="shared" si="10"/>
        <v>1.5449201715601864E-3</v>
      </c>
      <c r="U25" s="139">
        <f t="shared" si="11"/>
        <v>6.2513734719010505E-3</v>
      </c>
      <c r="V25" s="140">
        <f t="shared" si="12"/>
        <v>0.9999842037391492</v>
      </c>
      <c r="W25" s="140">
        <f t="shared" si="13"/>
        <v>6.2512747235750126E-3</v>
      </c>
      <c r="X25" s="73">
        <v>1</v>
      </c>
      <c r="Y25" s="73">
        <v>1</v>
      </c>
      <c r="Z25" s="141">
        <v>76727</v>
      </c>
      <c r="AA25" s="203">
        <v>54531069608</v>
      </c>
      <c r="AB25" s="120"/>
      <c r="AC25" s="74"/>
      <c r="AD25" s="75"/>
      <c r="AE25" s="62"/>
      <c r="AF25" s="63"/>
      <c r="AG25" s="64"/>
      <c r="AH25" s="64"/>
      <c r="AI25" s="64"/>
      <c r="AJ25" s="65"/>
      <c r="AK25" s="63"/>
      <c r="AL25" s="64"/>
      <c r="AM25" s="64"/>
      <c r="AN25" s="64"/>
      <c r="AO25" s="65"/>
      <c r="AP25" s="63"/>
      <c r="AQ25" s="64"/>
      <c r="AR25" s="64"/>
      <c r="AS25" s="64"/>
      <c r="AT25" s="65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</row>
    <row r="26" spans="1:256" ht="18" customHeight="1" x14ac:dyDescent="0.35">
      <c r="A26" s="201">
        <v>21</v>
      </c>
      <c r="B26" s="95" t="s">
        <v>40</v>
      </c>
      <c r="C26" s="95" t="s">
        <v>62</v>
      </c>
      <c r="D26" s="73"/>
      <c r="E26" s="73"/>
      <c r="F26" s="73">
        <v>862562170.98000002</v>
      </c>
      <c r="G26" s="73"/>
      <c r="H26" s="73"/>
      <c r="I26" s="73">
        <v>0</v>
      </c>
      <c r="J26" s="73">
        <v>1394488883.74</v>
      </c>
      <c r="K26" s="73">
        <v>2006633.82</v>
      </c>
      <c r="L26" s="44">
        <v>8851394.2300000004</v>
      </c>
      <c r="M26" s="73">
        <v>1419949841.79</v>
      </c>
      <c r="N26" s="73">
        <v>7619623.0700000003</v>
      </c>
      <c r="O26" s="58">
        <v>1212539589.45</v>
      </c>
      <c r="P26" s="101">
        <f t="shared" si="7"/>
        <v>2.538053956572351E-3</v>
      </c>
      <c r="Q26" s="137">
        <v>1412330218.73</v>
      </c>
      <c r="R26" s="101">
        <f t="shared" si="8"/>
        <v>2.872974229979067E-3</v>
      </c>
      <c r="S26" s="138">
        <f t="shared" si="9"/>
        <v>0.16477039679225952</v>
      </c>
      <c r="T26" s="139">
        <f t="shared" si="10"/>
        <v>1.4207964917754231E-3</v>
      </c>
      <c r="U26" s="139">
        <f t="shared" si="11"/>
        <v>6.2672271063911522E-3</v>
      </c>
      <c r="V26" s="140">
        <f t="shared" si="12"/>
        <v>10.019422408431888</v>
      </c>
      <c r="W26" s="140">
        <f t="shared" si="13"/>
        <v>6.2793995708507244E-2</v>
      </c>
      <c r="X26" s="73">
        <v>10</v>
      </c>
      <c r="Y26" s="73">
        <v>10</v>
      </c>
      <c r="Z26" s="141">
        <v>1068</v>
      </c>
      <c r="AA26" s="203">
        <v>140959245.06999999</v>
      </c>
      <c r="AB26" s="120"/>
      <c r="AC26" s="74"/>
      <c r="AD26" s="76"/>
      <c r="AE26" s="77"/>
      <c r="AF26" s="63"/>
      <c r="AG26" s="64"/>
      <c r="AH26" s="64"/>
      <c r="AI26" s="64"/>
      <c r="AJ26" s="65"/>
      <c r="AK26" s="63"/>
      <c r="AL26" s="64"/>
      <c r="AM26" s="64"/>
      <c r="AN26" s="64"/>
      <c r="AO26" s="65"/>
      <c r="AP26" s="63"/>
      <c r="AQ26" s="64"/>
      <c r="AR26" s="64"/>
      <c r="AS26" s="64"/>
      <c r="AT26" s="65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</row>
    <row r="27" spans="1:256" s="38" customFormat="1" ht="18" customHeight="1" x14ac:dyDescent="0.35">
      <c r="A27" s="201">
        <v>22</v>
      </c>
      <c r="B27" s="95" t="s">
        <v>63</v>
      </c>
      <c r="C27" s="95" t="s">
        <v>64</v>
      </c>
      <c r="D27" s="73"/>
      <c r="E27" s="73"/>
      <c r="F27" s="87">
        <v>7319044004.2299995</v>
      </c>
      <c r="G27" s="73"/>
      <c r="H27" s="73"/>
      <c r="I27" s="73">
        <v>0</v>
      </c>
      <c r="J27" s="87">
        <v>7319044004.2299995</v>
      </c>
      <c r="K27" s="87">
        <v>28626739.550000001</v>
      </c>
      <c r="L27" s="44">
        <v>189228336.28999999</v>
      </c>
      <c r="M27" s="87">
        <v>23644061579.450001</v>
      </c>
      <c r="N27" s="87">
        <v>114633271.42</v>
      </c>
      <c r="O27" s="58">
        <v>22320426961.759998</v>
      </c>
      <c r="P27" s="136">
        <f t="shared" si="7"/>
        <v>4.6720493463125116E-2</v>
      </c>
      <c r="Q27" s="137">
        <v>23529428308.029999</v>
      </c>
      <c r="R27" s="136">
        <f t="shared" si="8"/>
        <v>4.7863764634234848E-2</v>
      </c>
      <c r="S27" s="138">
        <f t="shared" si="9"/>
        <v>5.4165690841904438E-2</v>
      </c>
      <c r="T27" s="139">
        <f t="shared" si="10"/>
        <v>1.2166355754691422E-3</v>
      </c>
      <c r="U27" s="139">
        <f t="shared" si="11"/>
        <v>8.0421986379253067E-3</v>
      </c>
      <c r="V27" s="140">
        <f t="shared" si="12"/>
        <v>1.0080593033435608</v>
      </c>
      <c r="W27" s="140">
        <f t="shared" si="13"/>
        <v>8.1070131562975181E-3</v>
      </c>
      <c r="X27" s="73">
        <v>1</v>
      </c>
      <c r="Y27" s="73">
        <v>1</v>
      </c>
      <c r="Z27" s="89">
        <v>18614</v>
      </c>
      <c r="AA27" s="202">
        <v>23341313581.439999</v>
      </c>
      <c r="AB27" s="120"/>
      <c r="AC27" s="74"/>
      <c r="AD27" s="74"/>
      <c r="AE27" s="78"/>
      <c r="AF27" s="63"/>
      <c r="AG27" s="64"/>
      <c r="AH27" s="64"/>
      <c r="AI27" s="64"/>
      <c r="AJ27" s="65"/>
      <c r="AK27" s="63"/>
      <c r="AL27" s="64"/>
      <c r="AM27" s="64"/>
      <c r="AN27" s="64"/>
      <c r="AO27" s="65"/>
      <c r="AP27" s="63"/>
      <c r="AQ27" s="64"/>
      <c r="AR27" s="64"/>
      <c r="AS27" s="64"/>
      <c r="AT27" s="65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/>
      <c r="EB27" s="37"/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/>
      <c r="HX27" s="37"/>
      <c r="HY27" s="37"/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</row>
    <row r="28" spans="1:256" ht="16.5" customHeight="1" x14ac:dyDescent="0.3">
      <c r="A28" s="201">
        <v>23</v>
      </c>
      <c r="B28" s="95" t="s">
        <v>65</v>
      </c>
      <c r="C28" s="95" t="s">
        <v>66</v>
      </c>
      <c r="D28" s="73"/>
      <c r="E28" s="73"/>
      <c r="F28" s="73">
        <v>1211202148.21</v>
      </c>
      <c r="G28" s="73"/>
      <c r="H28" s="73"/>
      <c r="I28" s="73">
        <v>0</v>
      </c>
      <c r="J28" s="73">
        <v>1211202148.21</v>
      </c>
      <c r="K28" s="73">
        <v>3600642.75</v>
      </c>
      <c r="L28" s="44">
        <v>11595671.960000001</v>
      </c>
      <c r="M28" s="73">
        <v>2183457713.27</v>
      </c>
      <c r="N28" s="73">
        <v>40803772.450000003</v>
      </c>
      <c r="O28" s="102">
        <v>2418728080.77</v>
      </c>
      <c r="P28" s="101">
        <f t="shared" si="7"/>
        <v>5.0628139721652261E-3</v>
      </c>
      <c r="Q28" s="137">
        <v>2179857070.52</v>
      </c>
      <c r="R28" s="101">
        <f t="shared" si="8"/>
        <v>4.4342839270784433E-3</v>
      </c>
      <c r="S28" s="138">
        <f t="shared" si="9"/>
        <v>-9.8758935388038996E-2</v>
      </c>
      <c r="T28" s="139">
        <f t="shared" si="10"/>
        <v>1.6517792834651653E-3</v>
      </c>
      <c r="U28" s="139">
        <f t="shared" si="11"/>
        <v>5.3194643432442476E-3</v>
      </c>
      <c r="V28" s="140">
        <f t="shared" si="12"/>
        <v>100.08778322429784</v>
      </c>
      <c r="W28" s="140">
        <f t="shared" si="13"/>
        <v>0.53241339405601207</v>
      </c>
      <c r="X28" s="73">
        <v>100</v>
      </c>
      <c r="Y28" s="73">
        <v>100</v>
      </c>
      <c r="Z28" s="141">
        <v>652</v>
      </c>
      <c r="AA28" s="203">
        <v>21779452</v>
      </c>
      <c r="AB28" s="78"/>
      <c r="AC28" s="79"/>
      <c r="AD28" s="80"/>
      <c r="AE28" s="80"/>
      <c r="AF28" s="63"/>
      <c r="AG28" s="64"/>
      <c r="AH28" s="64"/>
      <c r="AI28" s="64"/>
      <c r="AJ28" s="65"/>
      <c r="AK28" s="63"/>
      <c r="AL28" s="64"/>
      <c r="AM28" s="64"/>
      <c r="AN28" s="64"/>
      <c r="AO28" s="65"/>
      <c r="AP28" s="63"/>
      <c r="AQ28" s="64"/>
      <c r="AR28" s="64"/>
      <c r="AS28" s="64"/>
      <c r="AT28" s="65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</row>
    <row r="29" spans="1:256" ht="18" customHeight="1" x14ac:dyDescent="0.35">
      <c r="A29" s="201">
        <v>24</v>
      </c>
      <c r="B29" s="95" t="s">
        <v>67</v>
      </c>
      <c r="C29" s="95" t="s">
        <v>68</v>
      </c>
      <c r="D29" s="73"/>
      <c r="E29" s="73"/>
      <c r="F29" s="88">
        <v>2804956316.2600002</v>
      </c>
      <c r="G29" s="73"/>
      <c r="H29" s="73"/>
      <c r="I29" s="73">
        <v>0</v>
      </c>
      <c r="J29" s="88">
        <v>2804956316.2600002</v>
      </c>
      <c r="K29" s="73">
        <v>2643873.66</v>
      </c>
      <c r="L29" s="44">
        <v>27085908.09</v>
      </c>
      <c r="M29" s="73">
        <v>4867155630.7600002</v>
      </c>
      <c r="N29" s="73">
        <v>50810787.32</v>
      </c>
      <c r="O29" s="58">
        <v>4916051737.7799997</v>
      </c>
      <c r="P29" s="101">
        <f t="shared" si="7"/>
        <v>1.0290142006370684E-2</v>
      </c>
      <c r="Q29" s="137">
        <v>4816344843.4399996</v>
      </c>
      <c r="R29" s="101">
        <f t="shared" si="8"/>
        <v>9.7974499408066511E-3</v>
      </c>
      <c r="S29" s="138">
        <f t="shared" si="9"/>
        <v>-2.0281905003918039E-2</v>
      </c>
      <c r="T29" s="139">
        <f t="shared" si="10"/>
        <v>5.4893778289173635E-4</v>
      </c>
      <c r="U29" s="139">
        <f t="shared" si="11"/>
        <v>5.6237476697483125E-3</v>
      </c>
      <c r="V29" s="140">
        <f t="shared" si="12"/>
        <v>100.44120778995092</v>
      </c>
      <c r="W29" s="140">
        <f t="shared" si="13"/>
        <v>0.56485600825544258</v>
      </c>
      <c r="X29" s="73">
        <v>100</v>
      </c>
      <c r="Y29" s="73">
        <v>100</v>
      </c>
      <c r="Z29" s="141">
        <v>5276</v>
      </c>
      <c r="AA29" s="203">
        <v>47951881</v>
      </c>
      <c r="AB29" s="120"/>
      <c r="AC29" s="74"/>
      <c r="AD29" s="75"/>
      <c r="AE29" s="62"/>
      <c r="AF29" s="63"/>
      <c r="AG29" s="64"/>
      <c r="AH29" s="64"/>
      <c r="AI29" s="64"/>
      <c r="AJ29" s="65"/>
      <c r="AK29" s="63"/>
      <c r="AL29" s="64"/>
      <c r="AM29" s="64"/>
      <c r="AN29" s="64"/>
      <c r="AO29" s="65"/>
      <c r="AP29" s="63"/>
      <c r="AQ29" s="64"/>
      <c r="AR29" s="64"/>
      <c r="AS29" s="64"/>
      <c r="AT29" s="65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</row>
    <row r="30" spans="1:256" s="38" customFormat="1" ht="18" customHeight="1" x14ac:dyDescent="0.35">
      <c r="A30" s="201">
        <v>25</v>
      </c>
      <c r="B30" s="94" t="s">
        <v>47</v>
      </c>
      <c r="C30" s="94" t="s">
        <v>69</v>
      </c>
      <c r="D30" s="90"/>
      <c r="E30" s="73"/>
      <c r="F30" s="73">
        <v>1040593675.03</v>
      </c>
      <c r="G30" s="73"/>
      <c r="H30" s="90"/>
      <c r="I30" s="73">
        <v>0</v>
      </c>
      <c r="J30" s="73">
        <v>1040593675.03</v>
      </c>
      <c r="K30" s="73">
        <v>1180917.6399999999</v>
      </c>
      <c r="L30" s="44">
        <v>3032199.34</v>
      </c>
      <c r="M30" s="73">
        <v>1063875146.38</v>
      </c>
      <c r="N30" s="73">
        <v>1046823.27</v>
      </c>
      <c r="O30" s="102">
        <v>1039069460.21</v>
      </c>
      <c r="P30" s="136">
        <f t="shared" si="7"/>
        <v>2.1749511336250148E-3</v>
      </c>
      <c r="Q30" s="137">
        <v>1057172124.13</v>
      </c>
      <c r="R30" s="136">
        <f t="shared" si="8"/>
        <v>2.1505085914035509E-3</v>
      </c>
      <c r="S30" s="138">
        <f t="shared" si="9"/>
        <v>1.7421995942736433E-2</v>
      </c>
      <c r="T30" s="139">
        <f t="shared" si="10"/>
        <v>1.1170533284462418E-3</v>
      </c>
      <c r="U30" s="139">
        <f t="shared" si="11"/>
        <v>2.868217266412836E-3</v>
      </c>
      <c r="V30" s="140">
        <f t="shared" si="12"/>
        <v>10.133011106809143</v>
      </c>
      <c r="W30" s="140">
        <f t="shared" si="13"/>
        <v>2.9063677417303025E-2</v>
      </c>
      <c r="X30" s="73">
        <v>10</v>
      </c>
      <c r="Y30" s="73">
        <v>10</v>
      </c>
      <c r="Z30" s="141">
        <v>311</v>
      </c>
      <c r="AA30" s="203">
        <v>104329514</v>
      </c>
      <c r="AB30" s="120"/>
      <c r="AC30" s="74"/>
      <c r="AD30" s="75"/>
      <c r="AE30" s="62"/>
      <c r="AF30" s="63"/>
      <c r="AG30" s="64"/>
      <c r="AH30" s="64"/>
      <c r="AI30" s="64"/>
      <c r="AJ30" s="65"/>
      <c r="AK30" s="63"/>
      <c r="AL30" s="64"/>
      <c r="AM30" s="64"/>
      <c r="AN30" s="64"/>
      <c r="AO30" s="65"/>
      <c r="AP30" s="63"/>
      <c r="AQ30" s="64"/>
      <c r="AR30" s="64"/>
      <c r="AS30" s="64"/>
      <c r="AT30" s="65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/>
      <c r="DX30" s="37"/>
      <c r="DY30" s="37"/>
      <c r="DZ30" s="37"/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</row>
    <row r="31" spans="1:256" ht="18" customHeight="1" x14ac:dyDescent="0.35">
      <c r="A31" s="201">
        <v>26</v>
      </c>
      <c r="B31" s="94" t="s">
        <v>31</v>
      </c>
      <c r="C31" s="94" t="s">
        <v>70</v>
      </c>
      <c r="D31" s="73"/>
      <c r="E31" s="73"/>
      <c r="F31" s="87">
        <v>1874486890.0899999</v>
      </c>
      <c r="G31" s="73"/>
      <c r="H31" s="73"/>
      <c r="I31" s="87">
        <v>0</v>
      </c>
      <c r="J31" s="87">
        <v>1881174278.96</v>
      </c>
      <c r="K31" s="87">
        <v>2990643.93</v>
      </c>
      <c r="L31" s="44">
        <v>8353858.5099999998</v>
      </c>
      <c r="M31" s="87">
        <v>1881174278.96</v>
      </c>
      <c r="N31" s="87">
        <v>9522744.5700000003</v>
      </c>
      <c r="O31" s="58">
        <v>1883927472.4200001</v>
      </c>
      <c r="P31" s="101">
        <f t="shared" si="7"/>
        <v>3.9433842959633097E-3</v>
      </c>
      <c r="Q31" s="137">
        <v>1871651534.3900001</v>
      </c>
      <c r="R31" s="101">
        <f t="shared" si="8"/>
        <v>3.8073295851720557E-3</v>
      </c>
      <c r="S31" s="138">
        <f t="shared" si="9"/>
        <v>-6.5161415233416118E-3</v>
      </c>
      <c r="T31" s="139">
        <f t="shared" si="10"/>
        <v>1.597863638102216E-3</v>
      </c>
      <c r="U31" s="139">
        <f t="shared" si="11"/>
        <v>4.4633620930525668E-3</v>
      </c>
      <c r="V31" s="140">
        <f t="shared" si="12"/>
        <v>100.00000002083722</v>
      </c>
      <c r="W31" s="140">
        <f t="shared" si="13"/>
        <v>0.44633620939826074</v>
      </c>
      <c r="X31" s="159">
        <v>100</v>
      </c>
      <c r="Y31" s="159">
        <v>100</v>
      </c>
      <c r="Z31" s="141">
        <v>1046</v>
      </c>
      <c r="AA31" s="202">
        <v>18716515.34</v>
      </c>
      <c r="AB31" s="120"/>
      <c r="AC31" s="74"/>
      <c r="AD31" s="75"/>
      <c r="AE31" s="62"/>
      <c r="AF31" s="63"/>
      <c r="AG31" s="64"/>
      <c r="AH31" s="64"/>
      <c r="AI31" s="64"/>
      <c r="AJ31" s="65"/>
      <c r="AK31" s="63"/>
      <c r="AL31" s="64"/>
      <c r="AM31" s="64"/>
      <c r="AN31" s="64"/>
      <c r="AO31" s="65"/>
      <c r="AP31" s="63"/>
      <c r="AQ31" s="64"/>
      <c r="AR31" s="64"/>
      <c r="AS31" s="64"/>
      <c r="AT31" s="65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</row>
    <row r="32" spans="1:256" s="38" customFormat="1" ht="16.5" customHeight="1" x14ac:dyDescent="0.3">
      <c r="A32" s="201">
        <v>27</v>
      </c>
      <c r="B32" s="95" t="s">
        <v>45</v>
      </c>
      <c r="C32" s="95" t="s">
        <v>71</v>
      </c>
      <c r="D32" s="73"/>
      <c r="E32" s="73"/>
      <c r="F32" s="73">
        <v>7884671656.25</v>
      </c>
      <c r="G32" s="73"/>
      <c r="H32" s="73"/>
      <c r="I32" s="73">
        <v>0</v>
      </c>
      <c r="J32" s="73">
        <f>SUM(D32:I32)</f>
        <v>7884671656.25</v>
      </c>
      <c r="K32" s="87">
        <v>10997587.5</v>
      </c>
      <c r="L32" s="44">
        <v>48402530.850000001</v>
      </c>
      <c r="M32" s="73">
        <v>7909671656.25</v>
      </c>
      <c r="N32" s="73">
        <v>87167558.730000004</v>
      </c>
      <c r="O32" s="58">
        <v>7399761346.8400002</v>
      </c>
      <c r="P32" s="136">
        <f t="shared" si="7"/>
        <v>1.548897349616217E-2</v>
      </c>
      <c r="Q32" s="137">
        <v>7822504097.5100002</v>
      </c>
      <c r="R32" s="136">
        <f t="shared" si="8"/>
        <v>1.5912604848362516E-2</v>
      </c>
      <c r="S32" s="138">
        <f t="shared" si="9"/>
        <v>5.7129241181613034E-2</v>
      </c>
      <c r="T32" s="139">
        <f t="shared" si="10"/>
        <v>1.4058909222560419E-3</v>
      </c>
      <c r="U32" s="139">
        <f t="shared" si="11"/>
        <v>6.1876005747836076E-3</v>
      </c>
      <c r="V32" s="140">
        <f t="shared" si="12"/>
        <v>99.99916671252565</v>
      </c>
      <c r="W32" s="140">
        <f t="shared" si="13"/>
        <v>0.61875490142830547</v>
      </c>
      <c r="X32" s="73">
        <v>100</v>
      </c>
      <c r="Y32" s="73">
        <v>100</v>
      </c>
      <c r="Z32" s="141">
        <v>5426</v>
      </c>
      <c r="AA32" s="203">
        <v>78225692.819999993</v>
      </c>
      <c r="AB32" s="121"/>
      <c r="AC32" s="61"/>
      <c r="AD32" s="62"/>
      <c r="AE32" s="62"/>
      <c r="AF32" s="63"/>
      <c r="AG32" s="64"/>
      <c r="AH32" s="64"/>
      <c r="AI32" s="64"/>
      <c r="AJ32" s="65"/>
      <c r="AK32" s="63"/>
      <c r="AL32" s="64"/>
      <c r="AM32" s="64"/>
      <c r="AN32" s="64"/>
      <c r="AO32" s="65"/>
      <c r="AP32" s="63"/>
      <c r="AQ32" s="64"/>
      <c r="AR32" s="64"/>
      <c r="AS32" s="64"/>
      <c r="AT32" s="65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/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</row>
    <row r="33" spans="1:256" s="38" customFormat="1" ht="16.5" customHeight="1" x14ac:dyDescent="0.3">
      <c r="A33" s="212">
        <v>28</v>
      </c>
      <c r="B33" s="160" t="s">
        <v>72</v>
      </c>
      <c r="C33" s="160" t="s">
        <v>198</v>
      </c>
      <c r="D33" s="161"/>
      <c r="E33" s="161"/>
      <c r="F33" s="87">
        <v>2405371012.6300001</v>
      </c>
      <c r="G33" s="73">
        <v>0</v>
      </c>
      <c r="H33" s="73"/>
      <c r="I33" s="73">
        <v>3792445573.3400002</v>
      </c>
      <c r="J33" s="73">
        <v>6197816585.9700003</v>
      </c>
      <c r="K33" s="73">
        <v>6152210.7800000003</v>
      </c>
      <c r="L33" s="44">
        <v>28799503.800000001</v>
      </c>
      <c r="M33" s="73">
        <v>6197816585.9700003</v>
      </c>
      <c r="N33" s="73">
        <v>50227585.969999999</v>
      </c>
      <c r="O33" s="58">
        <v>6200459328.4700003</v>
      </c>
      <c r="P33" s="136">
        <f t="shared" si="7"/>
        <v>1.297862805314874E-2</v>
      </c>
      <c r="Q33" s="137">
        <v>6147980800</v>
      </c>
      <c r="R33" s="136">
        <f t="shared" si="8"/>
        <v>1.2506275211394299E-2</v>
      </c>
      <c r="S33" s="138">
        <f t="shared" si="9"/>
        <v>-8.4636517538370266E-3</v>
      </c>
      <c r="T33" s="139">
        <f t="shared" si="10"/>
        <v>1.0006880275227927E-3</v>
      </c>
      <c r="U33" s="139">
        <f t="shared" si="11"/>
        <v>4.6843841477188742E-3</v>
      </c>
      <c r="V33" s="140">
        <f t="shared" si="12"/>
        <v>100.00637323022082</v>
      </c>
      <c r="W33" s="140">
        <f t="shared" si="13"/>
        <v>0.46846826943050357</v>
      </c>
      <c r="X33" s="90">
        <v>100</v>
      </c>
      <c r="Y33" s="90">
        <v>100</v>
      </c>
      <c r="Z33" s="141">
        <v>2931</v>
      </c>
      <c r="AA33" s="213">
        <v>61475890</v>
      </c>
      <c r="AB33" s="75"/>
      <c r="AC33" s="62"/>
      <c r="AD33" s="62"/>
      <c r="AE33" s="62"/>
      <c r="AF33" s="63"/>
      <c r="AG33" s="64"/>
      <c r="AH33" s="64"/>
      <c r="AI33" s="64"/>
      <c r="AJ33" s="65"/>
      <c r="AK33" s="63"/>
      <c r="AL33" s="64"/>
      <c r="AM33" s="64"/>
      <c r="AN33" s="64"/>
      <c r="AO33" s="65"/>
      <c r="AP33" s="63"/>
      <c r="AQ33" s="64"/>
      <c r="AR33" s="64"/>
      <c r="AS33" s="64"/>
      <c r="AT33" s="65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  <c r="FE33" s="37"/>
      <c r="FF33" s="37"/>
      <c r="FG33" s="37"/>
      <c r="FH33" s="37"/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</row>
    <row r="34" spans="1:256" s="38" customFormat="1" ht="16.5" customHeight="1" x14ac:dyDescent="0.3">
      <c r="A34" s="212">
        <v>29</v>
      </c>
      <c r="B34" s="160" t="s">
        <v>72</v>
      </c>
      <c r="C34" s="160" t="s">
        <v>73</v>
      </c>
      <c r="D34" s="161"/>
      <c r="E34" s="161"/>
      <c r="F34" s="73">
        <v>62363221.289999999</v>
      </c>
      <c r="G34" s="73"/>
      <c r="H34" s="73"/>
      <c r="I34" s="88">
        <v>92888080.379999995</v>
      </c>
      <c r="J34" s="73">
        <v>155251301.66999999</v>
      </c>
      <c r="K34" s="73">
        <v>131056.94</v>
      </c>
      <c r="L34" s="44">
        <v>395947.2</v>
      </c>
      <c r="M34" s="73">
        <v>155251301.66999999</v>
      </c>
      <c r="N34" s="73">
        <v>1295704.8899999999</v>
      </c>
      <c r="O34" s="58">
        <v>154227440.63999999</v>
      </c>
      <c r="P34" s="136">
        <f t="shared" si="7"/>
        <v>3.2282456534547696E-4</v>
      </c>
      <c r="Q34" s="137">
        <v>153955596.78</v>
      </c>
      <c r="R34" s="136">
        <f t="shared" si="8"/>
        <v>3.1317779386447176E-4</v>
      </c>
      <c r="S34" s="138">
        <f t="shared" si="9"/>
        <v>-1.7626166839824992E-3</v>
      </c>
      <c r="T34" s="139">
        <f t="shared" si="10"/>
        <v>8.512645382244739E-4</v>
      </c>
      <c r="U34" s="139">
        <f t="shared" si="11"/>
        <v>2.5718272559184839E-3</v>
      </c>
      <c r="V34" s="140">
        <f t="shared" si="12"/>
        <v>1033259.0387919464</v>
      </c>
      <c r="W34" s="140">
        <f t="shared" si="13"/>
        <v>2657.3637583892619</v>
      </c>
      <c r="X34" s="73">
        <v>100</v>
      </c>
      <c r="Y34" s="73">
        <v>100</v>
      </c>
      <c r="Z34" s="141">
        <v>7</v>
      </c>
      <c r="AA34" s="203">
        <v>149</v>
      </c>
      <c r="AB34" s="75"/>
      <c r="AC34" s="62"/>
      <c r="AD34" s="62"/>
      <c r="AE34" s="62"/>
      <c r="AF34" s="63"/>
      <c r="AG34" s="64"/>
      <c r="AH34" s="64"/>
      <c r="AI34" s="64"/>
      <c r="AJ34" s="65"/>
      <c r="AK34" s="63"/>
      <c r="AL34" s="64"/>
      <c r="AM34" s="64"/>
      <c r="AN34" s="64"/>
      <c r="AO34" s="65"/>
      <c r="AP34" s="63"/>
      <c r="AQ34" s="64"/>
      <c r="AR34" s="64"/>
      <c r="AS34" s="64"/>
      <c r="AT34" s="65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6"/>
      <c r="BF34" s="66"/>
      <c r="BG34" s="66"/>
      <c r="BH34" s="66"/>
      <c r="BI34" s="66"/>
      <c r="BJ34" s="66"/>
      <c r="BK34" s="66"/>
      <c r="BL34" s="66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6"/>
      <c r="CA34" s="66"/>
      <c r="CB34" s="66"/>
      <c r="CC34" s="66"/>
      <c r="CD34" s="66"/>
      <c r="CE34" s="66"/>
      <c r="CF34" s="66"/>
      <c r="CG34" s="66"/>
      <c r="CH34" s="66"/>
      <c r="CI34" s="66"/>
      <c r="CJ34" s="66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  <c r="FE34" s="37"/>
      <c r="FF34" s="37"/>
      <c r="FG34" s="37"/>
      <c r="FH34" s="37"/>
      <c r="FI34" s="37"/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</row>
    <row r="35" spans="1:256" ht="16.5" customHeight="1" x14ac:dyDescent="0.3">
      <c r="A35" s="201">
        <v>30</v>
      </c>
      <c r="B35" s="95" t="s">
        <v>74</v>
      </c>
      <c r="C35" s="95" t="s">
        <v>75</v>
      </c>
      <c r="D35" s="88"/>
      <c r="E35" s="73"/>
      <c r="F35" s="87">
        <v>2171014588.8000002</v>
      </c>
      <c r="G35" s="73"/>
      <c r="H35" s="73"/>
      <c r="I35" s="87"/>
      <c r="J35" s="87">
        <v>2171014588.8000002</v>
      </c>
      <c r="K35" s="87">
        <v>4759696.2</v>
      </c>
      <c r="L35" s="44">
        <v>24550544.140000001</v>
      </c>
      <c r="M35" s="87">
        <v>4373427454.79</v>
      </c>
      <c r="N35" s="87">
        <v>15582836.560000001</v>
      </c>
      <c r="O35" s="102">
        <v>4279162532.6999998</v>
      </c>
      <c r="P35" s="101">
        <f t="shared" si="7"/>
        <v>8.9570233346869602E-3</v>
      </c>
      <c r="Q35" s="137">
        <v>4357844618.2299995</v>
      </c>
      <c r="R35" s="101">
        <f t="shared" si="8"/>
        <v>8.8647648548411048E-3</v>
      </c>
      <c r="S35" s="138">
        <f t="shared" si="9"/>
        <v>1.8387262677857234E-2</v>
      </c>
      <c r="T35" s="139">
        <f t="shared" si="10"/>
        <v>1.0922133800018823E-3</v>
      </c>
      <c r="U35" s="139">
        <f t="shared" si="11"/>
        <v>5.6336437598758522E-3</v>
      </c>
      <c r="V35" s="140">
        <f t="shared" si="12"/>
        <v>1.0045857707400403</v>
      </c>
      <c r="W35" s="140">
        <f t="shared" si="13"/>
        <v>5.6594783585897012E-3</v>
      </c>
      <c r="X35" s="73">
        <v>1</v>
      </c>
      <c r="Y35" s="73">
        <v>1</v>
      </c>
      <c r="Z35" s="141">
        <v>1372</v>
      </c>
      <c r="AA35" s="202">
        <v>4337951765.9499998</v>
      </c>
      <c r="AB35" s="75"/>
      <c r="AC35" s="62"/>
      <c r="AD35" s="62"/>
      <c r="AE35" s="62"/>
      <c r="AF35" s="63"/>
      <c r="AG35" s="64"/>
      <c r="AH35" s="64"/>
      <c r="AI35" s="64"/>
      <c r="AJ35" s="65"/>
      <c r="AK35" s="63"/>
      <c r="AL35" s="64"/>
      <c r="AM35" s="64"/>
      <c r="AN35" s="64"/>
      <c r="AO35" s="65"/>
      <c r="AP35" s="63"/>
      <c r="AQ35" s="64"/>
      <c r="AR35" s="64"/>
      <c r="AS35" s="64"/>
      <c r="AT35" s="65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6"/>
      <c r="BF35" s="66"/>
      <c r="BG35" s="66"/>
      <c r="BH35" s="66"/>
      <c r="BI35" s="66"/>
      <c r="BJ35" s="66"/>
      <c r="BK35" s="66"/>
      <c r="BL35" s="66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6"/>
      <c r="CA35" s="66"/>
      <c r="CB35" s="66"/>
      <c r="CC35" s="66"/>
      <c r="CD35" s="66"/>
      <c r="CE35" s="66"/>
      <c r="CF35" s="66"/>
      <c r="CG35" s="66"/>
      <c r="CH35" s="66"/>
      <c r="CI35" s="66"/>
      <c r="CJ35" s="66"/>
    </row>
    <row r="36" spans="1:256" ht="16.5" customHeight="1" x14ac:dyDescent="0.3">
      <c r="A36" s="201">
        <v>31</v>
      </c>
      <c r="B36" s="95" t="s">
        <v>76</v>
      </c>
      <c r="C36" s="95" t="s">
        <v>77</v>
      </c>
      <c r="D36" s="73"/>
      <c r="E36" s="73"/>
      <c r="F36" s="73">
        <v>8622669309.6299992</v>
      </c>
      <c r="G36" s="73"/>
      <c r="H36" s="73"/>
      <c r="I36" s="73">
        <v>0</v>
      </c>
      <c r="J36" s="73">
        <v>8622669309.6299992</v>
      </c>
      <c r="K36" s="73">
        <v>9595953.5700000003</v>
      </c>
      <c r="L36" s="44">
        <v>45101176.850000001</v>
      </c>
      <c r="M36" s="73">
        <v>8622669309.6299992</v>
      </c>
      <c r="N36" s="73">
        <v>0</v>
      </c>
      <c r="O36" s="58">
        <v>9846079503.4200001</v>
      </c>
      <c r="P36" s="101">
        <f t="shared" si="7"/>
        <v>2.0609538243379175E-2</v>
      </c>
      <c r="Q36" s="137">
        <v>8613073356.0599995</v>
      </c>
      <c r="R36" s="101">
        <f t="shared" si="8"/>
        <v>1.7520787606690943E-2</v>
      </c>
      <c r="S36" s="138">
        <f t="shared" si="9"/>
        <v>-0.12522813236798672</v>
      </c>
      <c r="T36" s="139">
        <f t="shared" si="10"/>
        <v>1.1141149242910446E-3</v>
      </c>
      <c r="U36" s="139">
        <f t="shared" si="11"/>
        <v>5.2363627924134244E-3</v>
      </c>
      <c r="V36" s="140">
        <f t="shared" si="12"/>
        <v>1.0095683050842126</v>
      </c>
      <c r="W36" s="140">
        <f t="shared" si="13"/>
        <v>5.2864659091428554E-3</v>
      </c>
      <c r="X36" s="73">
        <v>1</v>
      </c>
      <c r="Y36" s="73">
        <v>1</v>
      </c>
      <c r="Z36" s="141">
        <v>2454</v>
      </c>
      <c r="AA36" s="203">
        <v>8531441916.9899998</v>
      </c>
      <c r="AB36" s="122"/>
      <c r="AC36" s="67"/>
      <c r="AD36" s="67"/>
      <c r="AE36" s="67"/>
      <c r="AF36" s="63"/>
      <c r="AG36" s="64"/>
      <c r="AH36" s="64"/>
      <c r="AI36" s="64"/>
      <c r="AJ36" s="65"/>
      <c r="AK36" s="63"/>
      <c r="AL36" s="64"/>
      <c r="AM36" s="64"/>
      <c r="AN36" s="64"/>
      <c r="AO36" s="65"/>
      <c r="AP36" s="63"/>
      <c r="AQ36" s="64"/>
      <c r="AR36" s="64"/>
      <c r="AS36" s="64"/>
      <c r="AT36" s="65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6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</row>
    <row r="37" spans="1:256" s="48" customFormat="1" ht="16.5" customHeight="1" x14ac:dyDescent="0.3">
      <c r="A37" s="214">
        <v>32</v>
      </c>
      <c r="B37" s="162" t="s">
        <v>32</v>
      </c>
      <c r="C37" s="162" t="s">
        <v>78</v>
      </c>
      <c r="D37" s="93"/>
      <c r="E37" s="93"/>
      <c r="F37" s="93">
        <v>528550103.94999999</v>
      </c>
      <c r="G37" s="93"/>
      <c r="H37" s="163"/>
      <c r="I37" s="93">
        <v>0</v>
      </c>
      <c r="J37" s="163">
        <v>528550103.94999999</v>
      </c>
      <c r="K37" s="163">
        <v>1158742.6100000001</v>
      </c>
      <c r="L37" s="44">
        <v>5503323.3200000003</v>
      </c>
      <c r="M37" s="93">
        <v>541997561.39999998</v>
      </c>
      <c r="N37" s="93">
        <v>11596570.43</v>
      </c>
      <c r="O37" s="102">
        <v>542413407.76999998</v>
      </c>
      <c r="P37" s="164">
        <f t="shared" si="7"/>
        <v>1.1353645750346105E-3</v>
      </c>
      <c r="Q37" s="137">
        <v>530400990.97000003</v>
      </c>
      <c r="R37" s="164">
        <f t="shared" si="8"/>
        <v>1.0789462396283156E-3</v>
      </c>
      <c r="S37" s="138">
        <f t="shared" si="9"/>
        <v>-2.2146238695289752E-2</v>
      </c>
      <c r="T37" s="139">
        <f t="shared" si="10"/>
        <v>2.1846539311340383E-3</v>
      </c>
      <c r="U37" s="139">
        <f t="shared" si="11"/>
        <v>1.0375778729099836E-2</v>
      </c>
      <c r="V37" s="140">
        <f t="shared" si="12"/>
        <v>101.36126374365585</v>
      </c>
      <c r="W37" s="140">
        <f t="shared" si="13"/>
        <v>1.0517020443061029</v>
      </c>
      <c r="X37" s="165">
        <v>100</v>
      </c>
      <c r="Y37" s="165">
        <v>100</v>
      </c>
      <c r="Z37" s="166">
        <v>573</v>
      </c>
      <c r="AA37" s="215">
        <v>5232778</v>
      </c>
      <c r="AB37" s="123"/>
      <c r="AC37" s="68"/>
      <c r="AD37" s="68"/>
      <c r="AE37" s="68"/>
      <c r="AF37" s="69"/>
      <c r="AG37" s="70"/>
      <c r="AH37" s="70"/>
      <c r="AI37" s="70"/>
      <c r="AJ37" s="71"/>
      <c r="AK37" s="69"/>
      <c r="AL37" s="70"/>
      <c r="AM37" s="70"/>
      <c r="AN37" s="70"/>
      <c r="AO37" s="71"/>
      <c r="AP37" s="69"/>
      <c r="AQ37" s="70"/>
      <c r="AR37" s="70"/>
      <c r="AS37" s="70"/>
      <c r="AT37" s="71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47"/>
      <c r="CL37" s="47"/>
      <c r="CM37" s="47"/>
      <c r="CN37" s="47"/>
      <c r="CO37" s="47"/>
      <c r="CP37" s="47"/>
      <c r="CQ37" s="47"/>
      <c r="CR37" s="47"/>
      <c r="CS37" s="47"/>
      <c r="CT37" s="47"/>
      <c r="CU37" s="47"/>
      <c r="CV37" s="47"/>
      <c r="CW37" s="47"/>
      <c r="CX37" s="47"/>
      <c r="CY37" s="47"/>
      <c r="CZ37" s="47"/>
      <c r="DA37" s="47"/>
      <c r="DB37" s="47"/>
      <c r="DC37" s="47"/>
      <c r="DD37" s="47"/>
      <c r="DE37" s="47"/>
      <c r="DF37" s="47"/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47"/>
      <c r="DS37" s="47"/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47"/>
      <c r="EF37" s="47"/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47"/>
      <c r="ES37" s="47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7"/>
      <c r="FF37" s="47"/>
      <c r="FG37" s="47"/>
      <c r="FH37" s="47"/>
      <c r="FI37" s="47"/>
      <c r="FJ37" s="47"/>
      <c r="FK37" s="47"/>
      <c r="FL37" s="47"/>
      <c r="FM37" s="47"/>
      <c r="FN37" s="47"/>
      <c r="FO37" s="47"/>
      <c r="FP37" s="47"/>
      <c r="FQ37" s="47"/>
      <c r="FR37" s="47"/>
      <c r="FS37" s="47"/>
      <c r="FT37" s="47"/>
      <c r="FU37" s="47"/>
      <c r="FV37" s="47"/>
      <c r="FW37" s="47"/>
      <c r="FX37" s="47"/>
      <c r="FY37" s="47"/>
      <c r="FZ37" s="47"/>
      <c r="GA37" s="47"/>
      <c r="GB37" s="47"/>
      <c r="GC37" s="47"/>
      <c r="GD37" s="47"/>
      <c r="GE37" s="47"/>
      <c r="GF37" s="47"/>
      <c r="GG37" s="47"/>
      <c r="GH37" s="47"/>
      <c r="GI37" s="47"/>
      <c r="GJ37" s="47"/>
      <c r="GK37" s="47"/>
      <c r="GL37" s="47"/>
      <c r="GM37" s="47"/>
      <c r="GN37" s="47"/>
      <c r="GO37" s="47"/>
      <c r="GP37" s="47"/>
      <c r="GQ37" s="47"/>
      <c r="GR37" s="47"/>
      <c r="GS37" s="47"/>
      <c r="GT37" s="47"/>
      <c r="GU37" s="47"/>
      <c r="GV37" s="47"/>
      <c r="GW37" s="47"/>
      <c r="GX37" s="47"/>
      <c r="GY37" s="47"/>
      <c r="GZ37" s="47"/>
      <c r="HA37" s="47"/>
      <c r="HB37" s="47"/>
      <c r="HC37" s="47"/>
      <c r="HD37" s="47"/>
      <c r="HE37" s="47"/>
      <c r="HF37" s="47"/>
      <c r="HG37" s="47"/>
      <c r="HH37" s="47"/>
      <c r="HI37" s="47"/>
      <c r="HJ37" s="47"/>
      <c r="HK37" s="47"/>
      <c r="HL37" s="47"/>
      <c r="HM37" s="47"/>
      <c r="HN37" s="47"/>
      <c r="HO37" s="47"/>
      <c r="HP37" s="47"/>
      <c r="HQ37" s="47"/>
      <c r="HR37" s="47"/>
      <c r="HS37" s="47"/>
      <c r="HT37" s="47"/>
      <c r="HU37" s="47"/>
      <c r="HV37" s="47"/>
      <c r="HW37" s="47"/>
      <c r="HX37" s="47"/>
      <c r="HY37" s="47"/>
      <c r="HZ37" s="47"/>
      <c r="IA37" s="47"/>
      <c r="IB37" s="47"/>
      <c r="IC37" s="47"/>
      <c r="ID37" s="47"/>
      <c r="IE37" s="47"/>
      <c r="IF37" s="47"/>
      <c r="IG37" s="47"/>
      <c r="IH37" s="47"/>
      <c r="II37" s="47"/>
      <c r="IJ37" s="47"/>
      <c r="IK37" s="47"/>
      <c r="IL37" s="47"/>
      <c r="IM37" s="47"/>
      <c r="IN37" s="47"/>
      <c r="IO37" s="47"/>
      <c r="IP37" s="47"/>
      <c r="IQ37" s="47"/>
      <c r="IR37" s="47"/>
      <c r="IS37" s="47"/>
      <c r="IT37" s="47"/>
      <c r="IU37" s="47"/>
      <c r="IV37" s="47"/>
    </row>
    <row r="38" spans="1:256" ht="16.5" customHeight="1" x14ac:dyDescent="0.3">
      <c r="A38" s="201">
        <v>33</v>
      </c>
      <c r="B38" s="95" t="s">
        <v>27</v>
      </c>
      <c r="C38" s="95" t="s">
        <v>79</v>
      </c>
      <c r="D38" s="73"/>
      <c r="E38" s="73"/>
      <c r="F38" s="73">
        <v>5552000196.2399998</v>
      </c>
      <c r="G38" s="73"/>
      <c r="H38" s="73"/>
      <c r="I38" s="89">
        <v>0</v>
      </c>
      <c r="J38" s="73" t="s">
        <v>179</v>
      </c>
      <c r="K38" s="73">
        <v>5760790.3600000003</v>
      </c>
      <c r="L38" s="44">
        <v>32437855.02</v>
      </c>
      <c r="M38" s="73">
        <v>5555488812.75</v>
      </c>
      <c r="N38" s="73">
        <v>5943077.1100000003</v>
      </c>
      <c r="O38" s="58">
        <v>6302831119.5200005</v>
      </c>
      <c r="P38" s="101">
        <f t="shared" si="7"/>
        <v>1.3192909823060851E-2</v>
      </c>
      <c r="Q38" s="137">
        <v>5549545735.6400003</v>
      </c>
      <c r="R38" s="101">
        <f t="shared" si="8"/>
        <v>1.1288933476847143E-2</v>
      </c>
      <c r="S38" s="138">
        <f t="shared" si="9"/>
        <v>-0.11951540023768993</v>
      </c>
      <c r="T38" s="139">
        <f t="shared" si="10"/>
        <v>1.0380652100951896E-3</v>
      </c>
      <c r="U38" s="139">
        <f t="shared" si="11"/>
        <v>5.8451369833172678E-3</v>
      </c>
      <c r="V38" s="140">
        <f t="shared" si="12"/>
        <v>0.9944625155873883</v>
      </c>
      <c r="W38" s="140">
        <f t="shared" si="13"/>
        <v>5.8127696283825688E-3</v>
      </c>
      <c r="X38" s="73">
        <v>0.99</v>
      </c>
      <c r="Y38" s="73">
        <v>0.99</v>
      </c>
      <c r="Z38" s="141">
        <v>799</v>
      </c>
      <c r="AA38" s="203">
        <v>5580447376</v>
      </c>
      <c r="AB38" s="75"/>
      <c r="AC38" s="62"/>
      <c r="AD38" s="62"/>
      <c r="AE38" s="62"/>
      <c r="AF38" s="63"/>
      <c r="AG38" s="64"/>
      <c r="AH38" s="64"/>
      <c r="AI38" s="64"/>
      <c r="AJ38" s="65"/>
      <c r="AK38" s="63"/>
      <c r="AL38" s="64"/>
      <c r="AM38" s="64"/>
      <c r="AN38" s="64"/>
      <c r="AO38" s="65"/>
      <c r="AP38" s="63"/>
      <c r="AQ38" s="64"/>
      <c r="AR38" s="64"/>
      <c r="AS38" s="64"/>
      <c r="AT38" s="65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6"/>
      <c r="BF38" s="66"/>
      <c r="BG38" s="66"/>
      <c r="BH38" s="66"/>
      <c r="BI38" s="66"/>
      <c r="BJ38" s="66"/>
      <c r="BK38" s="66"/>
      <c r="BL38" s="66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6"/>
      <c r="CA38" s="66"/>
      <c r="CB38" s="66"/>
      <c r="CC38" s="66"/>
      <c r="CD38" s="66"/>
      <c r="CE38" s="66"/>
      <c r="CF38" s="66"/>
      <c r="CG38" s="66"/>
      <c r="CH38" s="66"/>
      <c r="CI38" s="66"/>
      <c r="CJ38" s="66"/>
    </row>
    <row r="39" spans="1:256" ht="16.5" customHeight="1" x14ac:dyDescent="0.3">
      <c r="A39" s="201">
        <v>34</v>
      </c>
      <c r="B39" s="95" t="s">
        <v>80</v>
      </c>
      <c r="C39" s="95" t="s">
        <v>81</v>
      </c>
      <c r="D39" s="73"/>
      <c r="E39" s="88"/>
      <c r="F39" s="87">
        <v>448256699.47000003</v>
      </c>
      <c r="G39" s="73"/>
      <c r="H39" s="73"/>
      <c r="I39" s="73">
        <v>14173202.09</v>
      </c>
      <c r="J39" s="91">
        <v>626411517.89999998</v>
      </c>
      <c r="K39" s="91">
        <v>531930.27</v>
      </c>
      <c r="L39" s="44">
        <v>1882608.25</v>
      </c>
      <c r="M39" s="87">
        <v>646342552.62</v>
      </c>
      <c r="N39" s="91">
        <v>3672761.42</v>
      </c>
      <c r="O39" s="58">
        <v>651296334.91999996</v>
      </c>
      <c r="P39" s="101">
        <f t="shared" si="7"/>
        <v>1.3632752729290912E-3</v>
      </c>
      <c r="Q39" s="137">
        <v>642669791.20000005</v>
      </c>
      <c r="R39" s="101">
        <f t="shared" si="8"/>
        <v>1.307324394831635E-3</v>
      </c>
      <c r="S39" s="138">
        <f t="shared" si="9"/>
        <v>-1.3245190027147205E-2</v>
      </c>
      <c r="T39" s="139">
        <f t="shared" si="10"/>
        <v>8.2768830476188091E-4</v>
      </c>
      <c r="U39" s="139">
        <f t="shared" si="11"/>
        <v>2.9293554415943113E-3</v>
      </c>
      <c r="V39" s="140">
        <f t="shared" si="12"/>
        <v>9.9940513580605703</v>
      </c>
      <c r="W39" s="140">
        <f t="shared" si="13"/>
        <v>2.9276128729307748E-2</v>
      </c>
      <c r="X39" s="73">
        <v>10</v>
      </c>
      <c r="Y39" s="73">
        <v>10</v>
      </c>
      <c r="Z39" s="141">
        <v>275</v>
      </c>
      <c r="AA39" s="202">
        <v>64305232</v>
      </c>
      <c r="AB39" s="75"/>
      <c r="AC39" s="62"/>
      <c r="AD39" s="62"/>
      <c r="AE39" s="62"/>
      <c r="AF39" s="63"/>
      <c r="AG39" s="64"/>
      <c r="AH39" s="64"/>
      <c r="AI39" s="64"/>
      <c r="AJ39" s="65"/>
      <c r="AK39" s="63"/>
      <c r="AL39" s="64"/>
      <c r="AM39" s="64"/>
      <c r="AN39" s="64"/>
      <c r="AO39" s="65"/>
      <c r="AP39" s="63"/>
      <c r="AQ39" s="64"/>
      <c r="AR39" s="64"/>
      <c r="AS39" s="64"/>
      <c r="AT39" s="65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6"/>
      <c r="BF39" s="66"/>
      <c r="BG39" s="66"/>
      <c r="BH39" s="66"/>
      <c r="BI39" s="66"/>
      <c r="BJ39" s="66"/>
      <c r="BK39" s="66"/>
      <c r="BL39" s="66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6"/>
      <c r="CA39" s="66"/>
      <c r="CB39" s="66"/>
      <c r="CC39" s="66"/>
      <c r="CD39" s="66"/>
      <c r="CE39" s="66"/>
      <c r="CF39" s="66"/>
      <c r="CG39" s="66"/>
      <c r="CH39" s="66"/>
      <c r="CI39" s="66"/>
      <c r="CJ39" s="66"/>
    </row>
    <row r="40" spans="1:256" ht="16.5" customHeight="1" x14ac:dyDescent="0.3">
      <c r="A40" s="201">
        <v>35</v>
      </c>
      <c r="B40" s="95" t="s">
        <v>82</v>
      </c>
      <c r="C40" s="95" t="s">
        <v>83</v>
      </c>
      <c r="D40" s="73"/>
      <c r="E40" s="73"/>
      <c r="F40" s="87">
        <v>664255445.04999995</v>
      </c>
      <c r="G40" s="73"/>
      <c r="H40" s="73"/>
      <c r="I40" s="87"/>
      <c r="J40" s="87">
        <v>698262721.96000004</v>
      </c>
      <c r="K40" s="87">
        <v>950222.27</v>
      </c>
      <c r="L40" s="44">
        <v>3344225.97</v>
      </c>
      <c r="M40" s="87">
        <v>776892759.75</v>
      </c>
      <c r="N40" s="87">
        <v>2810786.92</v>
      </c>
      <c r="O40" s="58">
        <v>912365476.55999994</v>
      </c>
      <c r="P40" s="101">
        <f t="shared" si="7"/>
        <v>1.9097378986804728E-3</v>
      </c>
      <c r="Q40" s="137">
        <v>774081972.83000004</v>
      </c>
      <c r="R40" s="101">
        <f t="shared" si="8"/>
        <v>1.5746441804748359E-3</v>
      </c>
      <c r="S40" s="138">
        <f t="shared" si="9"/>
        <v>-0.1515659100247706</v>
      </c>
      <c r="T40" s="139">
        <f t="shared" si="10"/>
        <v>1.2275473442767838E-3</v>
      </c>
      <c r="U40" s="139">
        <f t="shared" si="11"/>
        <v>4.3202478385767065E-3</v>
      </c>
      <c r="V40" s="140">
        <f t="shared" si="12"/>
        <v>1.0041219542600464</v>
      </c>
      <c r="W40" s="140">
        <f t="shared" si="13"/>
        <v>4.3380557025593834E-3</v>
      </c>
      <c r="X40" s="73">
        <v>1</v>
      </c>
      <c r="Y40" s="73">
        <v>1</v>
      </c>
      <c r="Z40" s="141">
        <v>155</v>
      </c>
      <c r="AA40" s="202">
        <v>770904340.39999998</v>
      </c>
      <c r="AB40" s="75"/>
      <c r="AC40" s="62"/>
      <c r="AD40" s="62"/>
      <c r="AE40" s="62"/>
      <c r="AF40" s="63"/>
      <c r="AG40" s="64"/>
      <c r="AH40" s="64"/>
      <c r="AI40" s="64"/>
      <c r="AJ40" s="65"/>
      <c r="AK40" s="63"/>
      <c r="AL40" s="64"/>
      <c r="AM40" s="64"/>
      <c r="AN40" s="64"/>
      <c r="AO40" s="65"/>
      <c r="AP40" s="63"/>
      <c r="AQ40" s="64"/>
      <c r="AR40" s="64"/>
      <c r="AS40" s="64"/>
      <c r="AT40" s="65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  <c r="BL40" s="66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6"/>
      <c r="CA40" s="66"/>
      <c r="CB40" s="66"/>
      <c r="CC40" s="66"/>
      <c r="CD40" s="66"/>
      <c r="CE40" s="66"/>
      <c r="CF40" s="66"/>
      <c r="CG40" s="66"/>
      <c r="CH40" s="66"/>
      <c r="CI40" s="66"/>
      <c r="CJ40" s="66"/>
    </row>
    <row r="41" spans="1:256" ht="16.5" customHeight="1" x14ac:dyDescent="0.3">
      <c r="A41" s="201">
        <v>36</v>
      </c>
      <c r="B41" s="95" t="s">
        <v>84</v>
      </c>
      <c r="C41" s="95" t="s">
        <v>172</v>
      </c>
      <c r="D41" s="73"/>
      <c r="E41" s="73"/>
      <c r="F41" s="87">
        <v>6168880738.9700003</v>
      </c>
      <c r="G41" s="73"/>
      <c r="H41" s="73"/>
      <c r="I41" s="87">
        <v>0</v>
      </c>
      <c r="J41" s="87">
        <v>6291960732.04</v>
      </c>
      <c r="K41" s="87">
        <v>27310476.66</v>
      </c>
      <c r="L41" s="44">
        <v>12767530.960000001</v>
      </c>
      <c r="M41" s="87">
        <v>6367831461.3900003</v>
      </c>
      <c r="N41" s="87">
        <v>78044286.409999996</v>
      </c>
      <c r="O41" s="58">
        <v>6665126401.9399996</v>
      </c>
      <c r="P41" s="101">
        <f t="shared" si="7"/>
        <v>1.3951256175620494E-2</v>
      </c>
      <c r="Q41" s="137">
        <v>6289787174.9799995</v>
      </c>
      <c r="R41" s="101">
        <f t="shared" si="8"/>
        <v>1.279473895419422E-2</v>
      </c>
      <c r="S41" s="138">
        <f t="shared" si="9"/>
        <v>-5.6313894789864913E-2</v>
      </c>
      <c r="T41" s="139">
        <f t="shared" si="10"/>
        <v>4.3420350959787191E-3</v>
      </c>
      <c r="U41" s="139">
        <f t="shared" si="11"/>
        <v>2.0298828250958426E-3</v>
      </c>
      <c r="V41" s="140">
        <f t="shared" si="12"/>
        <v>99.999999999682018</v>
      </c>
      <c r="W41" s="140">
        <f t="shared" si="13"/>
        <v>0.2029882825089388</v>
      </c>
      <c r="X41" s="73">
        <v>100</v>
      </c>
      <c r="Y41" s="73">
        <v>100</v>
      </c>
      <c r="Z41" s="141">
        <v>1061</v>
      </c>
      <c r="AA41" s="202">
        <v>62897871.75</v>
      </c>
      <c r="AB41" s="76"/>
      <c r="AC41" s="77"/>
      <c r="AD41" s="77"/>
      <c r="AE41" s="77"/>
      <c r="AF41" s="63"/>
      <c r="AG41" s="64"/>
      <c r="AH41" s="64"/>
      <c r="AI41" s="64"/>
      <c r="AJ41" s="65"/>
      <c r="AK41" s="63"/>
      <c r="AL41" s="64"/>
      <c r="AM41" s="64"/>
      <c r="AN41" s="64"/>
      <c r="AO41" s="65"/>
      <c r="AP41" s="63"/>
      <c r="AQ41" s="64"/>
      <c r="AR41" s="64"/>
      <c r="AS41" s="64"/>
      <c r="AT41" s="65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  <c r="BL41" s="66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6"/>
      <c r="CA41" s="66"/>
      <c r="CB41" s="66"/>
      <c r="CC41" s="66"/>
      <c r="CD41" s="66"/>
      <c r="CE41" s="66"/>
      <c r="CF41" s="66"/>
      <c r="CG41" s="66"/>
      <c r="CH41" s="66"/>
      <c r="CI41" s="66"/>
      <c r="CJ41" s="66"/>
    </row>
    <row r="42" spans="1:256" ht="16.5" customHeight="1" x14ac:dyDescent="0.3">
      <c r="A42" s="201">
        <v>37</v>
      </c>
      <c r="B42" s="95" t="s">
        <v>85</v>
      </c>
      <c r="C42" s="95" t="s">
        <v>86</v>
      </c>
      <c r="D42" s="73"/>
      <c r="E42" s="73"/>
      <c r="F42" s="73">
        <v>246281383.08000001</v>
      </c>
      <c r="G42" s="73"/>
      <c r="H42" s="73"/>
      <c r="I42" s="73">
        <v>0</v>
      </c>
      <c r="J42" s="73">
        <v>246281383.08000001</v>
      </c>
      <c r="K42" s="73">
        <v>599138.14</v>
      </c>
      <c r="L42" s="44">
        <v>2174438.25</v>
      </c>
      <c r="M42" s="73">
        <v>443236390.50999999</v>
      </c>
      <c r="N42" s="73">
        <v>5210178.34</v>
      </c>
      <c r="O42" s="58">
        <v>514976242.57999998</v>
      </c>
      <c r="P42" s="101">
        <f t="shared" si="7"/>
        <v>1.0779338682160434E-3</v>
      </c>
      <c r="Q42" s="137">
        <v>438026212.17000002</v>
      </c>
      <c r="R42" s="101">
        <f t="shared" si="8"/>
        <v>8.91036673244427E-4</v>
      </c>
      <c r="S42" s="138">
        <f t="shared" si="9"/>
        <v>-0.14942442786192417</v>
      </c>
      <c r="T42" s="139">
        <f t="shared" si="10"/>
        <v>1.3678134398209751E-3</v>
      </c>
      <c r="U42" s="139">
        <f t="shared" si="11"/>
        <v>4.9641738087493502E-3</v>
      </c>
      <c r="V42" s="140">
        <f t="shared" si="12"/>
        <v>0.99991257490820251</v>
      </c>
      <c r="W42" s="140">
        <f t="shared" si="13"/>
        <v>4.9637398153984215E-3</v>
      </c>
      <c r="X42" s="73">
        <v>1</v>
      </c>
      <c r="Y42" s="73">
        <v>1</v>
      </c>
      <c r="Z42" s="141">
        <v>436</v>
      </c>
      <c r="AA42" s="203">
        <v>438064510</v>
      </c>
      <c r="AB42" s="74"/>
      <c r="AC42" s="74"/>
      <c r="AD42" s="74"/>
      <c r="AE42" s="78"/>
      <c r="AF42" s="63"/>
      <c r="AG42" s="64"/>
      <c r="AH42" s="64"/>
      <c r="AI42" s="64"/>
      <c r="AJ42" s="65"/>
      <c r="AK42" s="63"/>
      <c r="AL42" s="64"/>
      <c r="AM42" s="64"/>
      <c r="AN42" s="64"/>
      <c r="AO42" s="65"/>
      <c r="AP42" s="63"/>
      <c r="AQ42" s="64"/>
      <c r="AR42" s="64"/>
      <c r="AS42" s="64"/>
      <c r="AT42" s="65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  <c r="BL42" s="66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6"/>
      <c r="CA42" s="66"/>
      <c r="CB42" s="66"/>
      <c r="CC42" s="66"/>
      <c r="CD42" s="66"/>
      <c r="CE42" s="66"/>
      <c r="CF42" s="66"/>
      <c r="CG42" s="66"/>
      <c r="CH42" s="66"/>
      <c r="CI42" s="66"/>
      <c r="CJ42" s="66"/>
    </row>
    <row r="43" spans="1:256" ht="16.5" customHeight="1" x14ac:dyDescent="0.3">
      <c r="A43" s="201">
        <v>38</v>
      </c>
      <c r="B43" s="95" t="s">
        <v>51</v>
      </c>
      <c r="C43" s="95" t="s">
        <v>87</v>
      </c>
      <c r="D43" s="73"/>
      <c r="E43" s="73"/>
      <c r="F43" s="87">
        <v>222044298.27000001</v>
      </c>
      <c r="G43" s="73"/>
      <c r="H43" s="73"/>
      <c r="I43" s="87">
        <v>0</v>
      </c>
      <c r="J43" s="87">
        <v>222044298.27000001</v>
      </c>
      <c r="K43" s="73">
        <v>333891.99</v>
      </c>
      <c r="L43" s="44">
        <v>815289.77</v>
      </c>
      <c r="M43" s="87">
        <v>223272609.96000001</v>
      </c>
      <c r="N43" s="87">
        <v>333891</v>
      </c>
      <c r="O43" s="110">
        <v>249779388.11000001</v>
      </c>
      <c r="P43" s="101">
        <f t="shared" si="7"/>
        <v>5.2283122941195143E-4</v>
      </c>
      <c r="Q43" s="137">
        <v>222938717.97</v>
      </c>
      <c r="R43" s="101">
        <f t="shared" si="8"/>
        <v>4.5350384994830104E-4</v>
      </c>
      <c r="S43" s="138">
        <f t="shared" si="9"/>
        <v>-0.1074575061741271</v>
      </c>
      <c r="T43" s="139">
        <f t="shared" si="10"/>
        <v>1.4976850725629926E-3</v>
      </c>
      <c r="U43" s="139">
        <f t="shared" si="11"/>
        <v>3.6570129110983333E-3</v>
      </c>
      <c r="V43" s="140">
        <f t="shared" si="12"/>
        <v>1</v>
      </c>
      <c r="W43" s="140">
        <f t="shared" si="13"/>
        <v>3.6570129110983333E-3</v>
      </c>
      <c r="X43" s="73">
        <v>100</v>
      </c>
      <c r="Y43" s="73">
        <v>100</v>
      </c>
      <c r="Z43" s="141">
        <v>561</v>
      </c>
      <c r="AA43" s="202">
        <v>222938717.97</v>
      </c>
      <c r="AB43" s="124"/>
      <c r="AC43" s="80"/>
      <c r="AD43" s="80"/>
      <c r="AE43" s="80"/>
      <c r="AF43" s="63"/>
      <c r="AG43" s="64"/>
      <c r="AH43" s="64"/>
      <c r="AI43" s="64"/>
      <c r="AJ43" s="65"/>
      <c r="AK43" s="63"/>
      <c r="AL43" s="64"/>
      <c r="AM43" s="64"/>
      <c r="AN43" s="64"/>
      <c r="AO43" s="65"/>
      <c r="AP43" s="63"/>
      <c r="AQ43" s="64"/>
      <c r="AR43" s="64"/>
      <c r="AS43" s="64"/>
      <c r="AT43" s="65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  <c r="BL43" s="66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6"/>
      <c r="CA43" s="66"/>
      <c r="CB43" s="66"/>
      <c r="CC43" s="66"/>
      <c r="CD43" s="66"/>
      <c r="CE43" s="66"/>
      <c r="CF43" s="66"/>
      <c r="CG43" s="66"/>
      <c r="CH43" s="66"/>
      <c r="CI43" s="66"/>
      <c r="CJ43" s="66"/>
    </row>
    <row r="44" spans="1:256" ht="16.5" customHeight="1" x14ac:dyDescent="0.3">
      <c r="A44" s="201">
        <v>39</v>
      </c>
      <c r="B44" s="95" t="s">
        <v>88</v>
      </c>
      <c r="C44" s="95" t="s">
        <v>89</v>
      </c>
      <c r="D44" s="73"/>
      <c r="E44" s="73"/>
      <c r="F44" s="87">
        <v>107361020.40000001</v>
      </c>
      <c r="G44" s="73"/>
      <c r="H44" s="73"/>
      <c r="I44" s="88">
        <v>0</v>
      </c>
      <c r="J44" s="87">
        <v>107361020.40000001</v>
      </c>
      <c r="K44" s="92">
        <v>139163.35</v>
      </c>
      <c r="L44" s="44">
        <v>488726.59</v>
      </c>
      <c r="M44" s="87">
        <v>112629664.58</v>
      </c>
      <c r="N44" s="87">
        <v>110903424.04000001</v>
      </c>
      <c r="O44" s="102">
        <v>110996754.3</v>
      </c>
      <c r="P44" s="101">
        <f t="shared" si="7"/>
        <v>2.3233530176576626E-4</v>
      </c>
      <c r="Q44" s="167">
        <v>111263709.14</v>
      </c>
      <c r="R44" s="101">
        <f t="shared" si="8"/>
        <v>2.2633359029770674E-4</v>
      </c>
      <c r="S44" s="138">
        <f t="shared" si="9"/>
        <v>2.4050688840727983E-3</v>
      </c>
      <c r="T44" s="139">
        <f t="shared" si="10"/>
        <v>1.2507523888574906E-3</v>
      </c>
      <c r="U44" s="139">
        <f t="shared" si="11"/>
        <v>4.3925067191949267E-3</v>
      </c>
      <c r="V44" s="140">
        <f t="shared" si="12"/>
        <v>1.0032486382013783</v>
      </c>
      <c r="W44" s="140">
        <f t="shared" si="13"/>
        <v>4.4067763843227145E-3</v>
      </c>
      <c r="X44" s="73">
        <v>1</v>
      </c>
      <c r="Y44" s="73">
        <v>1</v>
      </c>
      <c r="Z44" s="90">
        <v>38</v>
      </c>
      <c r="AA44" s="202">
        <v>110903424.04000001</v>
      </c>
      <c r="AB44" s="122"/>
      <c r="AC44" s="67"/>
      <c r="AD44" s="67"/>
      <c r="AE44" s="67"/>
      <c r="AF44" s="63"/>
      <c r="AG44" s="64"/>
      <c r="AH44" s="64"/>
      <c r="AI44" s="64"/>
      <c r="AJ44" s="65"/>
      <c r="AK44" s="63"/>
      <c r="AL44" s="64"/>
      <c r="AM44" s="64"/>
      <c r="AN44" s="64"/>
      <c r="AO44" s="65"/>
      <c r="AP44" s="63"/>
      <c r="AQ44" s="64"/>
      <c r="AR44" s="64"/>
      <c r="AS44" s="64"/>
      <c r="AT44" s="65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</row>
    <row r="45" spans="1:256" s="38" customFormat="1" ht="16.5" customHeight="1" x14ac:dyDescent="0.3">
      <c r="A45" s="201">
        <v>40</v>
      </c>
      <c r="B45" s="95" t="s">
        <v>90</v>
      </c>
      <c r="C45" s="168" t="s">
        <v>91</v>
      </c>
      <c r="D45" s="73"/>
      <c r="E45" s="73"/>
      <c r="F45" s="87">
        <v>740093608.04999995</v>
      </c>
      <c r="G45" s="73"/>
      <c r="H45" s="73"/>
      <c r="I45" s="87">
        <v>223911864.19999999</v>
      </c>
      <c r="J45" s="87">
        <f>SUM(I45+F45)</f>
        <v>964005472.25</v>
      </c>
      <c r="K45" s="87">
        <v>1292888.33</v>
      </c>
      <c r="L45" s="44">
        <v>7268644.2999999998</v>
      </c>
      <c r="M45" s="87">
        <v>1707457953.5599999</v>
      </c>
      <c r="N45" s="87">
        <v>7032458.79</v>
      </c>
      <c r="O45" s="102">
        <v>1676083004.72</v>
      </c>
      <c r="P45" s="136">
        <f t="shared" si="7"/>
        <v>3.5083300691261155E-3</v>
      </c>
      <c r="Q45" s="137">
        <v>1700425494.77</v>
      </c>
      <c r="R45" s="136">
        <f t="shared" si="8"/>
        <v>3.4590201085313958E-3</v>
      </c>
      <c r="S45" s="138">
        <f t="shared" si="9"/>
        <v>1.4523439460605064E-2</v>
      </c>
      <c r="T45" s="139">
        <f t="shared" si="10"/>
        <v>7.6033224271015564E-4</v>
      </c>
      <c r="U45" s="139">
        <f t="shared" si="11"/>
        <v>4.2746032227558191E-3</v>
      </c>
      <c r="V45" s="140">
        <f t="shared" si="12"/>
        <v>1.0042929541761001</v>
      </c>
      <c r="W45" s="140">
        <f t="shared" si="13"/>
        <v>4.2929538985121193E-3</v>
      </c>
      <c r="X45" s="73">
        <v>1</v>
      </c>
      <c r="Y45" s="73">
        <v>1</v>
      </c>
      <c r="Z45" s="141">
        <v>23</v>
      </c>
      <c r="AA45" s="202">
        <v>1693156850</v>
      </c>
      <c r="AB45" s="122"/>
      <c r="AC45" s="67"/>
      <c r="AD45" s="67"/>
      <c r="AE45" s="67"/>
      <c r="AF45" s="63"/>
      <c r="AG45" s="64"/>
      <c r="AH45" s="64"/>
      <c r="AI45" s="64"/>
      <c r="AJ45" s="65"/>
      <c r="AK45" s="63"/>
      <c r="AL45" s="64"/>
      <c r="AM45" s="64"/>
      <c r="AN45" s="64"/>
      <c r="AO45" s="65"/>
      <c r="AP45" s="63"/>
      <c r="AQ45" s="64"/>
      <c r="AR45" s="64"/>
      <c r="AS45" s="64"/>
      <c r="AT45" s="65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/>
      <c r="HN45" s="37"/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</row>
    <row r="46" spans="1:256" ht="16.5" customHeight="1" x14ac:dyDescent="0.3">
      <c r="A46" s="201">
        <v>41</v>
      </c>
      <c r="B46" s="94" t="s">
        <v>92</v>
      </c>
      <c r="C46" s="95" t="s">
        <v>93</v>
      </c>
      <c r="D46" s="73"/>
      <c r="E46" s="73"/>
      <c r="F46" s="87">
        <v>145820669.93000001</v>
      </c>
      <c r="G46" s="73"/>
      <c r="H46" s="73"/>
      <c r="I46" s="87">
        <v>1211358.8799999999</v>
      </c>
      <c r="J46" s="87"/>
      <c r="K46" s="87">
        <v>71130.039999999994</v>
      </c>
      <c r="L46" s="44">
        <v>551114.86</v>
      </c>
      <c r="M46" s="87">
        <v>188136577.19</v>
      </c>
      <c r="N46" s="87">
        <v>3533816.41</v>
      </c>
      <c r="O46" s="58">
        <v>190028483.93000001</v>
      </c>
      <c r="P46" s="101">
        <f t="shared" si="7"/>
        <v>3.9776230788369653E-4</v>
      </c>
      <c r="Q46" s="137">
        <v>184602760.78</v>
      </c>
      <c r="R46" s="101">
        <f t="shared" si="8"/>
        <v>3.7552051741896554E-4</v>
      </c>
      <c r="S46" s="138">
        <f t="shared" si="9"/>
        <v>-2.8552157222906945E-2</v>
      </c>
      <c r="T46" s="139">
        <f t="shared" si="10"/>
        <v>3.8531406409879798E-4</v>
      </c>
      <c r="U46" s="139">
        <f t="shared" si="11"/>
        <v>2.9854096313152658E-3</v>
      </c>
      <c r="V46" s="140">
        <f t="shared" si="12"/>
        <v>1.0004262303694285</v>
      </c>
      <c r="W46" s="140">
        <f t="shared" si="13"/>
        <v>2.9866821035653165E-3</v>
      </c>
      <c r="X46" s="39">
        <v>1</v>
      </c>
      <c r="Y46" s="39">
        <v>1</v>
      </c>
      <c r="Z46" s="112">
        <v>22</v>
      </c>
      <c r="AA46" s="207">
        <v>184524111</v>
      </c>
      <c r="AB46" s="125"/>
      <c r="AC46" s="15"/>
      <c r="AD46" s="15"/>
      <c r="AE46" s="15"/>
      <c r="AF46" s="6"/>
      <c r="AG46" s="7"/>
      <c r="AH46" s="7"/>
      <c r="AI46" s="7"/>
      <c r="AJ46" s="8"/>
      <c r="AK46" s="6"/>
      <c r="AL46" s="7"/>
      <c r="AM46" s="7"/>
      <c r="AN46" s="7"/>
      <c r="AO46" s="8"/>
      <c r="AP46" s="6"/>
      <c r="AQ46" s="7"/>
      <c r="AR46" s="7"/>
      <c r="AS46" s="7"/>
      <c r="AT46" s="8"/>
    </row>
    <row r="47" spans="1:256" ht="16.5" customHeight="1" x14ac:dyDescent="0.3">
      <c r="A47" s="216" t="s">
        <v>94</v>
      </c>
      <c r="B47" s="169"/>
      <c r="C47" s="244" t="s">
        <v>53</v>
      </c>
      <c r="D47" s="42"/>
      <c r="E47" s="42"/>
      <c r="F47" s="42"/>
      <c r="G47" s="42"/>
      <c r="H47" s="42"/>
      <c r="I47" s="42"/>
      <c r="J47" s="42"/>
      <c r="K47" s="42"/>
      <c r="L47" s="44"/>
      <c r="M47" s="42"/>
      <c r="N47" s="42"/>
      <c r="O47" s="149">
        <f>SUM(O21:O46)</f>
        <v>477743818767.17004</v>
      </c>
      <c r="P47" s="150">
        <f>(O47/$O$128)</f>
        <v>0.38184010394126144</v>
      </c>
      <c r="Q47" s="151">
        <f>SUM(Q21:Q46)</f>
        <v>491591676664.74005</v>
      </c>
      <c r="R47" s="150">
        <f>(Q47/$Q$128)</f>
        <v>0.3920125749549217</v>
      </c>
      <c r="S47" s="170">
        <f t="shared" si="9"/>
        <v>2.898594885707732E-2</v>
      </c>
      <c r="T47" s="152"/>
      <c r="U47" s="152"/>
      <c r="V47" s="153"/>
      <c r="W47" s="153"/>
      <c r="X47" s="42"/>
      <c r="Y47" s="42"/>
      <c r="Z47" s="154">
        <f>SUM(Z21:Z46)</f>
        <v>235360</v>
      </c>
      <c r="AA47" s="209"/>
      <c r="AB47" s="14"/>
      <c r="AC47" s="5"/>
      <c r="AD47" s="5"/>
      <c r="AE47" s="5"/>
      <c r="AF47" s="6"/>
      <c r="AG47" s="7"/>
      <c r="AH47" s="7"/>
      <c r="AI47" s="7"/>
      <c r="AJ47" s="8"/>
      <c r="AK47" s="6"/>
      <c r="AL47" s="7"/>
      <c r="AM47" s="7"/>
      <c r="AN47" s="7"/>
      <c r="AO47" s="8"/>
      <c r="AP47" s="6"/>
      <c r="AQ47" s="7"/>
      <c r="AR47" s="7"/>
      <c r="AS47" s="7"/>
      <c r="AT47" s="8"/>
    </row>
    <row r="48" spans="1:256" ht="16.5" customHeight="1" x14ac:dyDescent="0.3">
      <c r="A48" s="217"/>
      <c r="B48" s="171"/>
      <c r="C48" s="245" t="s">
        <v>95</v>
      </c>
      <c r="D48" s="43"/>
      <c r="E48" s="43"/>
      <c r="F48" s="43"/>
      <c r="G48" s="43"/>
      <c r="H48" s="43"/>
      <c r="I48" s="43"/>
      <c r="J48" s="43"/>
      <c r="K48" s="43"/>
      <c r="L48" s="44"/>
      <c r="M48" s="43"/>
      <c r="N48" s="43"/>
      <c r="O48" s="58"/>
      <c r="P48" s="138"/>
      <c r="Q48" s="43"/>
      <c r="R48" s="138"/>
      <c r="S48" s="138"/>
      <c r="T48" s="173"/>
      <c r="U48" s="173"/>
      <c r="V48" s="174"/>
      <c r="W48" s="174"/>
      <c r="X48" s="43"/>
      <c r="Y48" s="43"/>
      <c r="Z48" s="43"/>
      <c r="AA48" s="218"/>
      <c r="AB48" s="14"/>
      <c r="AC48" s="5"/>
      <c r="AD48" s="5"/>
      <c r="AE48" s="5"/>
      <c r="AF48" s="6"/>
      <c r="AG48" s="7"/>
      <c r="AH48" s="7"/>
      <c r="AI48" s="7"/>
      <c r="AJ48" s="8"/>
      <c r="AK48" s="6"/>
      <c r="AL48" s="7"/>
      <c r="AM48" s="7"/>
      <c r="AN48" s="7"/>
      <c r="AO48" s="8"/>
      <c r="AP48" s="6"/>
      <c r="AQ48" s="7"/>
      <c r="AR48" s="7"/>
      <c r="AS48" s="7"/>
      <c r="AT48" s="8"/>
    </row>
    <row r="49" spans="1:256" ht="16.5" customHeight="1" x14ac:dyDescent="0.3">
      <c r="A49" s="204">
        <v>42</v>
      </c>
      <c r="B49" s="50" t="s">
        <v>25</v>
      </c>
      <c r="C49" s="50" t="s">
        <v>96</v>
      </c>
      <c r="D49" s="39"/>
      <c r="E49" s="39"/>
      <c r="F49" s="39">
        <v>6520308219.1800003</v>
      </c>
      <c r="G49" s="39">
        <v>104807467211.61</v>
      </c>
      <c r="H49" s="39"/>
      <c r="I49" s="39">
        <v>0</v>
      </c>
      <c r="J49" s="39">
        <v>111327784430.78999</v>
      </c>
      <c r="K49" s="39">
        <v>169418724.66</v>
      </c>
      <c r="L49" s="44">
        <v>600824281.04999995</v>
      </c>
      <c r="M49" s="39">
        <v>113812830388.07001</v>
      </c>
      <c r="N49" s="39">
        <v>173471044.72</v>
      </c>
      <c r="O49" s="58">
        <v>130807506199.53999</v>
      </c>
      <c r="P49" s="101">
        <f t="shared" ref="P49:P55" si="14">(O49/$O$59)</f>
        <v>0.57079266247682392</v>
      </c>
      <c r="Q49" s="137">
        <v>113812830388.07001</v>
      </c>
      <c r="R49" s="101">
        <f t="shared" ref="R49:R55" si="15">(Q49/$Q$59)</f>
        <v>0.4944631483641182</v>
      </c>
      <c r="S49" s="138">
        <f t="shared" ref="S49:S59" si="16">((Q49-O49)/O49)</f>
        <v>-0.12992125838363969</v>
      </c>
      <c r="T49" s="139">
        <f t="shared" ref="T49:T58" si="17">(K49/Q49)</f>
        <v>1.4885731607089411E-3</v>
      </c>
      <c r="U49" s="139">
        <f t="shared" ref="U49:U58" si="18">L49/Q49</f>
        <v>5.279055788361969E-3</v>
      </c>
      <c r="V49" s="140">
        <f t="shared" ref="V49:V58" si="19">Q49/AA49</f>
        <v>231.70987733761766</v>
      </c>
      <c r="W49" s="140">
        <f t="shared" ref="W49:W58" si="20">L49/AA49</f>
        <v>1.2232093691797923</v>
      </c>
      <c r="X49" s="111">
        <v>231.71</v>
      </c>
      <c r="Y49" s="111">
        <v>231.71</v>
      </c>
      <c r="Z49" s="112">
        <v>7545</v>
      </c>
      <c r="AA49" s="113">
        <v>491186787.95999998</v>
      </c>
      <c r="AB49" s="14"/>
      <c r="AC49" s="5"/>
      <c r="AD49" s="5"/>
      <c r="AE49" s="5"/>
      <c r="AF49" s="6"/>
      <c r="AG49" s="7"/>
      <c r="AH49" s="7"/>
      <c r="AI49" s="7"/>
      <c r="AJ49" s="8"/>
      <c r="AK49" s="6"/>
      <c r="AL49" s="7"/>
      <c r="AM49" s="7"/>
      <c r="AN49" s="7"/>
      <c r="AO49" s="8"/>
      <c r="AP49" s="6"/>
      <c r="AQ49" s="7"/>
      <c r="AR49" s="7"/>
      <c r="AS49" s="7"/>
      <c r="AT49" s="8"/>
    </row>
    <row r="50" spans="1:256" s="38" customFormat="1" ht="16.5" customHeight="1" x14ac:dyDescent="0.3">
      <c r="A50" s="201">
        <v>43</v>
      </c>
      <c r="B50" s="95" t="s">
        <v>32</v>
      </c>
      <c r="C50" s="95" t="s">
        <v>97</v>
      </c>
      <c r="D50" s="73"/>
      <c r="E50" s="73"/>
      <c r="F50" s="73">
        <v>267308345.24000001</v>
      </c>
      <c r="G50" s="73">
        <v>1036863415.6799999</v>
      </c>
      <c r="H50" s="73"/>
      <c r="I50" s="73">
        <v>0</v>
      </c>
      <c r="J50" s="73">
        <f>SUM(F50:G50)</f>
        <v>1304171760.9200001</v>
      </c>
      <c r="K50" s="88">
        <v>1845344.47</v>
      </c>
      <c r="L50" s="44">
        <v>9951702.5</v>
      </c>
      <c r="M50" s="73">
        <v>1355798679.1600001</v>
      </c>
      <c r="N50" s="87">
        <v>5636441.0199999996</v>
      </c>
      <c r="O50" s="58">
        <v>1345324125.2</v>
      </c>
      <c r="P50" s="136">
        <f t="shared" si="14"/>
        <v>5.8704669298244938E-3</v>
      </c>
      <c r="Q50" s="137">
        <v>1350162238.1400001</v>
      </c>
      <c r="R50" s="136">
        <f t="shared" si="15"/>
        <v>5.8658190715115367E-3</v>
      </c>
      <c r="S50" s="138">
        <f t="shared" si="16"/>
        <v>3.5962433508585213E-3</v>
      </c>
      <c r="T50" s="139">
        <f t="shared" si="17"/>
        <v>1.366757577624278E-3</v>
      </c>
      <c r="U50" s="139">
        <f t="shared" si="18"/>
        <v>7.3707456917989252E-3</v>
      </c>
      <c r="V50" s="140">
        <f t="shared" si="19"/>
        <v>310.78066707313684</v>
      </c>
      <c r="W50" s="140">
        <f t="shared" si="20"/>
        <v>2.2906852629237195</v>
      </c>
      <c r="X50" s="73">
        <v>310.78070000000002</v>
      </c>
      <c r="Y50" s="157">
        <v>310.78070000000002</v>
      </c>
      <c r="Z50" s="141">
        <v>168</v>
      </c>
      <c r="AA50" s="203">
        <v>4344421.5846999995</v>
      </c>
      <c r="AB50" s="75"/>
      <c r="AC50" s="62"/>
      <c r="AD50" s="62"/>
      <c r="AE50" s="62"/>
      <c r="AF50" s="63"/>
      <c r="AG50" s="64"/>
      <c r="AH50" s="64"/>
      <c r="AI50" s="64"/>
      <c r="AJ50" s="65"/>
      <c r="AK50" s="63"/>
      <c r="AL50" s="64"/>
      <c r="AM50" s="64"/>
      <c r="AN50" s="64"/>
      <c r="AO50" s="65"/>
      <c r="AP50" s="63"/>
      <c r="AQ50" s="64"/>
      <c r="AR50" s="64"/>
      <c r="AS50" s="64"/>
      <c r="AT50" s="65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  <c r="BL50" s="66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6"/>
      <c r="CA50" s="66"/>
      <c r="CB50" s="66"/>
      <c r="CC50" s="66"/>
      <c r="CD50" s="66"/>
      <c r="CE50" s="66"/>
      <c r="CF50" s="66"/>
      <c r="CG50" s="66"/>
      <c r="CH50" s="66"/>
      <c r="CI50" s="66"/>
      <c r="CJ50" s="66"/>
      <c r="CK50" s="66"/>
      <c r="CL50" s="66"/>
      <c r="CM50" s="66"/>
      <c r="CN50" s="66"/>
      <c r="CO50" s="66"/>
      <c r="CP50" s="66"/>
      <c r="CQ50" s="66"/>
      <c r="CR50" s="66"/>
      <c r="CS50" s="66"/>
      <c r="CT50" s="66"/>
      <c r="CU50" s="66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  <c r="DQ50" s="37"/>
      <c r="DR50" s="37"/>
      <c r="DS50" s="37"/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/>
      <c r="EI50" s="37"/>
      <c r="EJ50" s="37"/>
      <c r="EK50" s="37"/>
      <c r="EL50" s="37"/>
      <c r="EM50" s="37"/>
      <c r="EN50" s="37"/>
      <c r="EO50" s="37"/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/>
      <c r="HX50" s="37"/>
      <c r="HY50" s="37"/>
      <c r="HZ50" s="37"/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</row>
    <row r="51" spans="1:256" ht="16.5" customHeight="1" x14ac:dyDescent="0.3">
      <c r="A51" s="201">
        <v>44</v>
      </c>
      <c r="B51" s="95" t="s">
        <v>38</v>
      </c>
      <c r="C51" s="95" t="s">
        <v>204</v>
      </c>
      <c r="D51" s="73"/>
      <c r="E51" s="73"/>
      <c r="F51" s="73">
        <v>13635682360.139999</v>
      </c>
      <c r="G51" s="73">
        <v>29255368602.029999</v>
      </c>
      <c r="H51" s="73"/>
      <c r="I51" s="73">
        <v>0</v>
      </c>
      <c r="J51" s="73">
        <v>43287804674.860001</v>
      </c>
      <c r="K51" s="88">
        <v>43111958.329999998</v>
      </c>
      <c r="L51" s="44">
        <v>802283969.08000004</v>
      </c>
      <c r="M51" s="73">
        <v>43297562370.959999</v>
      </c>
      <c r="N51" s="88">
        <v>9757696.0999999996</v>
      </c>
      <c r="O51" s="58">
        <v>41890717337.669998</v>
      </c>
      <c r="P51" s="101">
        <f t="shared" si="14"/>
        <v>0.18279466352456764</v>
      </c>
      <c r="Q51" s="137">
        <v>43287804674.860001</v>
      </c>
      <c r="R51" s="101">
        <f t="shared" si="15"/>
        <v>0.18806512510338103</v>
      </c>
      <c r="S51" s="138">
        <f t="shared" si="16"/>
        <v>3.3350761838916498E-2</v>
      </c>
      <c r="T51" s="139">
        <f t="shared" si="17"/>
        <v>9.9593773936606849E-4</v>
      </c>
      <c r="U51" s="139">
        <f t="shared" si="18"/>
        <v>1.8533718101577411E-2</v>
      </c>
      <c r="V51" s="140">
        <f t="shared" si="19"/>
        <v>1395.9056026785463</v>
      </c>
      <c r="W51" s="140">
        <f t="shared" si="20"/>
        <v>25.871320936456698</v>
      </c>
      <c r="X51" s="73">
        <v>1395.9</v>
      </c>
      <c r="Y51" s="73">
        <v>1395.9</v>
      </c>
      <c r="Z51" s="141">
        <v>1946</v>
      </c>
      <c r="AA51" s="203">
        <v>31010553</v>
      </c>
      <c r="AB51" s="75"/>
      <c r="AC51" s="62"/>
      <c r="AD51" s="62"/>
      <c r="AE51" s="62"/>
      <c r="AF51" s="63"/>
      <c r="AG51" s="64"/>
      <c r="AH51" s="64"/>
      <c r="AI51" s="64"/>
      <c r="AJ51" s="65"/>
      <c r="AK51" s="63"/>
      <c r="AL51" s="64"/>
      <c r="AM51" s="64"/>
      <c r="AN51" s="64"/>
      <c r="AO51" s="65"/>
      <c r="AP51" s="63"/>
      <c r="AQ51" s="64"/>
      <c r="AR51" s="64"/>
      <c r="AS51" s="64"/>
      <c r="AT51" s="65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6"/>
      <c r="CA51" s="66"/>
      <c r="CB51" s="66"/>
      <c r="CC51" s="66"/>
      <c r="CD51" s="66"/>
      <c r="CE51" s="66"/>
      <c r="CF51" s="66"/>
      <c r="CG51" s="66"/>
      <c r="CH51" s="66"/>
      <c r="CI51" s="66"/>
      <c r="CJ51" s="66"/>
      <c r="CK51" s="66"/>
      <c r="CL51" s="66"/>
      <c r="CM51" s="66"/>
      <c r="CN51" s="66"/>
      <c r="CO51" s="66"/>
      <c r="CP51" s="66"/>
      <c r="CQ51" s="66"/>
      <c r="CR51" s="66"/>
      <c r="CS51" s="66"/>
      <c r="CT51" s="66"/>
      <c r="CU51" s="66"/>
    </row>
    <row r="52" spans="1:256" s="38" customFormat="1" ht="15.75" customHeight="1" x14ac:dyDescent="0.3">
      <c r="A52" s="219" t="s">
        <v>98</v>
      </c>
      <c r="B52" s="95" t="s">
        <v>38</v>
      </c>
      <c r="C52" s="95" t="s">
        <v>99</v>
      </c>
      <c r="D52" s="73"/>
      <c r="E52" s="73"/>
      <c r="F52" s="175">
        <v>0</v>
      </c>
      <c r="G52" s="73">
        <v>0</v>
      </c>
      <c r="H52" s="90"/>
      <c r="I52" s="175">
        <v>0</v>
      </c>
      <c r="J52" s="88">
        <v>0</v>
      </c>
      <c r="K52" s="88">
        <v>0</v>
      </c>
      <c r="L52" s="44">
        <v>0</v>
      </c>
      <c r="M52" s="73">
        <v>0</v>
      </c>
      <c r="N52" s="87">
        <v>0</v>
      </c>
      <c r="O52" s="102">
        <v>0</v>
      </c>
      <c r="P52" s="136">
        <f t="shared" si="14"/>
        <v>0</v>
      </c>
      <c r="Q52" s="137">
        <v>0</v>
      </c>
      <c r="R52" s="136">
        <f t="shared" si="15"/>
        <v>0</v>
      </c>
      <c r="S52" s="138" t="e">
        <f t="shared" si="16"/>
        <v>#DIV/0!</v>
      </c>
      <c r="T52" s="139" t="e">
        <f t="shared" si="17"/>
        <v>#DIV/0!</v>
      </c>
      <c r="U52" s="139" t="e">
        <f t="shared" si="18"/>
        <v>#DIV/0!</v>
      </c>
      <c r="V52" s="140" t="e">
        <f t="shared" si="19"/>
        <v>#DIV/0!</v>
      </c>
      <c r="W52" s="140" t="e">
        <f t="shared" si="20"/>
        <v>#DIV/0!</v>
      </c>
      <c r="X52" s="73">
        <v>126.39</v>
      </c>
      <c r="Y52" s="88">
        <v>126.39</v>
      </c>
      <c r="Z52" s="141">
        <v>0</v>
      </c>
      <c r="AA52" s="203">
        <v>0</v>
      </c>
      <c r="AB52" s="76"/>
      <c r="AC52" s="77"/>
      <c r="AD52" s="77"/>
      <c r="AE52" s="77"/>
      <c r="AF52" s="63"/>
      <c r="AG52" s="64"/>
      <c r="AH52" s="64"/>
      <c r="AI52" s="64"/>
      <c r="AJ52" s="65"/>
      <c r="AK52" s="63"/>
      <c r="AL52" s="64"/>
      <c r="AM52" s="64"/>
      <c r="AN52" s="64"/>
      <c r="AO52" s="65"/>
      <c r="AP52" s="63"/>
      <c r="AQ52" s="64"/>
      <c r="AR52" s="64"/>
      <c r="AS52" s="64"/>
      <c r="AT52" s="65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  <c r="BL52" s="66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6"/>
      <c r="CA52" s="66"/>
      <c r="CB52" s="66"/>
      <c r="CC52" s="66"/>
      <c r="CD52" s="66"/>
      <c r="CE52" s="66"/>
      <c r="CF52" s="66"/>
      <c r="CG52" s="66"/>
      <c r="CH52" s="66"/>
      <c r="CI52" s="66"/>
      <c r="CJ52" s="66"/>
      <c r="CK52" s="66"/>
      <c r="CL52" s="66"/>
      <c r="CM52" s="66"/>
      <c r="CN52" s="66"/>
      <c r="CO52" s="66"/>
      <c r="CP52" s="66"/>
      <c r="CQ52" s="66"/>
      <c r="CR52" s="66"/>
      <c r="CS52" s="66"/>
      <c r="CT52" s="66"/>
      <c r="CU52" s="66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/>
      <c r="EO52" s="37"/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37"/>
      <c r="HT52" s="3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</row>
    <row r="53" spans="1:256" ht="15.75" customHeight="1" x14ac:dyDescent="0.3">
      <c r="A53" s="219" t="s">
        <v>100</v>
      </c>
      <c r="B53" s="95" t="s">
        <v>38</v>
      </c>
      <c r="C53" s="95" t="s">
        <v>101</v>
      </c>
      <c r="D53" s="90"/>
      <c r="E53" s="73"/>
      <c r="F53" s="88">
        <v>1914591986.4000001</v>
      </c>
      <c r="G53" s="73">
        <v>4595283520.71</v>
      </c>
      <c r="H53" s="73"/>
      <c r="I53" s="88">
        <v>0</v>
      </c>
      <c r="J53" s="88">
        <v>6816657130.3599997</v>
      </c>
      <c r="K53" s="88">
        <v>9250959.0399999991</v>
      </c>
      <c r="L53" s="44">
        <v>97133518.769999996</v>
      </c>
      <c r="M53" s="73">
        <v>6902205471.8100004</v>
      </c>
      <c r="N53" s="88">
        <v>85548341.450000003</v>
      </c>
      <c r="O53" s="102">
        <v>6409509976.5799999</v>
      </c>
      <c r="P53" s="101">
        <f t="shared" si="14"/>
        <v>2.7968588126150891E-2</v>
      </c>
      <c r="Q53" s="167">
        <v>6816657130.3599997</v>
      </c>
      <c r="R53" s="101">
        <f t="shared" si="15"/>
        <v>2.9615164955513043E-2</v>
      </c>
      <c r="S53" s="138">
        <f t="shared" si="16"/>
        <v>6.3522352764516052E-2</v>
      </c>
      <c r="T53" s="139">
        <f t="shared" si="17"/>
        <v>1.3571108041796785E-3</v>
      </c>
      <c r="U53" s="139">
        <f t="shared" si="18"/>
        <v>1.4249435891001049E-2</v>
      </c>
      <c r="V53" s="140">
        <f t="shared" si="19"/>
        <v>51957.162723048976</v>
      </c>
      <c r="W53" s="140">
        <f t="shared" si="20"/>
        <v>740.3602593003958</v>
      </c>
      <c r="X53" s="88">
        <v>126.31</v>
      </c>
      <c r="Y53" s="73">
        <v>126.31</v>
      </c>
      <c r="Z53" s="141">
        <v>1519</v>
      </c>
      <c r="AA53" s="203">
        <v>131197.64000000001</v>
      </c>
      <c r="AB53" s="74"/>
      <c r="AC53" s="74"/>
      <c r="AD53" s="74"/>
      <c r="AE53" s="78"/>
      <c r="AF53" s="63"/>
      <c r="AG53" s="64"/>
      <c r="AH53" s="64"/>
      <c r="AI53" s="64"/>
      <c r="AJ53" s="65"/>
      <c r="AK53" s="63"/>
      <c r="AL53" s="64"/>
      <c r="AM53" s="64"/>
      <c r="AN53" s="64"/>
      <c r="AO53" s="65"/>
      <c r="AP53" s="63"/>
      <c r="AQ53" s="64"/>
      <c r="AR53" s="64"/>
      <c r="AS53" s="64"/>
      <c r="AT53" s="65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  <c r="BL53" s="66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6"/>
      <c r="CA53" s="66"/>
      <c r="CB53" s="66"/>
      <c r="CC53" s="66"/>
      <c r="CD53" s="66"/>
      <c r="CE53" s="66"/>
      <c r="CF53" s="66"/>
      <c r="CG53" s="66"/>
      <c r="CH53" s="66"/>
      <c r="CI53" s="66"/>
      <c r="CJ53" s="66"/>
      <c r="CK53" s="66"/>
      <c r="CL53" s="66"/>
      <c r="CM53" s="66"/>
      <c r="CN53" s="66"/>
      <c r="CO53" s="66"/>
      <c r="CP53" s="66"/>
      <c r="CQ53" s="66"/>
      <c r="CR53" s="66"/>
      <c r="CS53" s="66"/>
      <c r="CT53" s="66"/>
      <c r="CU53" s="66"/>
    </row>
    <row r="54" spans="1:256" ht="16.5" customHeight="1" x14ac:dyDescent="0.3">
      <c r="A54" s="201">
        <v>46</v>
      </c>
      <c r="B54" s="95" t="s">
        <v>27</v>
      </c>
      <c r="C54" s="95" t="s">
        <v>102</v>
      </c>
      <c r="D54" s="73"/>
      <c r="E54" s="73"/>
      <c r="F54" s="87">
        <v>447869395.80000001</v>
      </c>
      <c r="G54" s="73">
        <v>4432962123.3999996</v>
      </c>
      <c r="H54" s="73"/>
      <c r="I54" s="73">
        <v>0</v>
      </c>
      <c r="J54" s="73">
        <v>4927571638.1000004</v>
      </c>
      <c r="K54" s="73">
        <v>6825151.0999999996</v>
      </c>
      <c r="L54" s="44">
        <v>20901718</v>
      </c>
      <c r="M54" s="87">
        <v>4928399633.1000004</v>
      </c>
      <c r="N54" s="88">
        <v>6825270</v>
      </c>
      <c r="O54" s="58">
        <v>4667080656.3400002</v>
      </c>
      <c r="P54" s="101">
        <f t="shared" si="14"/>
        <v>2.0365309845160551E-2</v>
      </c>
      <c r="Q54" s="137">
        <v>4921574441</v>
      </c>
      <c r="R54" s="101">
        <f t="shared" si="15"/>
        <v>2.1381923151436898E-2</v>
      </c>
      <c r="S54" s="138">
        <f t="shared" si="16"/>
        <v>5.4529544998174077E-2</v>
      </c>
      <c r="T54" s="139">
        <f t="shared" si="17"/>
        <v>1.3867820515203297E-3</v>
      </c>
      <c r="U54" s="139">
        <f t="shared" si="18"/>
        <v>4.2469576048418042E-3</v>
      </c>
      <c r="V54" s="140">
        <f t="shared" si="19"/>
        <v>528.57834187970855</v>
      </c>
      <c r="W54" s="140">
        <f t="shared" si="20"/>
        <v>2.2448498088006992</v>
      </c>
      <c r="X54" s="73">
        <v>1.18</v>
      </c>
      <c r="Y54" s="73">
        <v>1.18</v>
      </c>
      <c r="Z54" s="141">
        <v>120</v>
      </c>
      <c r="AA54" s="203">
        <v>9310965</v>
      </c>
      <c r="AB54" s="121"/>
      <c r="AC54" s="61"/>
      <c r="AD54" s="61"/>
      <c r="AE54" s="61"/>
      <c r="AF54" s="63"/>
      <c r="AG54" s="64"/>
      <c r="AH54" s="64"/>
      <c r="AI54" s="64"/>
      <c r="AJ54" s="65"/>
      <c r="AK54" s="63"/>
      <c r="AL54" s="64"/>
      <c r="AM54" s="64"/>
      <c r="AN54" s="64"/>
      <c r="AO54" s="65"/>
      <c r="AP54" s="63"/>
      <c r="AQ54" s="64"/>
      <c r="AR54" s="64"/>
      <c r="AS54" s="64"/>
      <c r="AT54" s="65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</row>
    <row r="55" spans="1:256" ht="16.5" customHeight="1" x14ac:dyDescent="0.3">
      <c r="A55" s="201">
        <v>47</v>
      </c>
      <c r="B55" s="95" t="s">
        <v>34</v>
      </c>
      <c r="C55" s="95" t="s">
        <v>103</v>
      </c>
      <c r="D55" s="176"/>
      <c r="E55" s="176"/>
      <c r="F55" s="175"/>
      <c r="G55" s="89">
        <v>42931182000</v>
      </c>
      <c r="H55" s="176"/>
      <c r="I55" s="88">
        <v>0</v>
      </c>
      <c r="J55" s="73">
        <v>42931182000</v>
      </c>
      <c r="K55" s="88">
        <v>80343190</v>
      </c>
      <c r="L55" s="44">
        <v>261479960</v>
      </c>
      <c r="M55" s="73">
        <v>52758113250</v>
      </c>
      <c r="N55" s="88">
        <v>293523100</v>
      </c>
      <c r="O55" s="58">
        <v>42714885622.5</v>
      </c>
      <c r="P55" s="101">
        <f t="shared" si="14"/>
        <v>0.18639101073196304</v>
      </c>
      <c r="Q55" s="167">
        <v>52464590150</v>
      </c>
      <c r="R55" s="101">
        <f t="shared" si="15"/>
        <v>0.22793393622448171</v>
      </c>
      <c r="S55" s="138">
        <f t="shared" si="16"/>
        <v>0.22825074644152527</v>
      </c>
      <c r="T55" s="139">
        <f t="shared" si="17"/>
        <v>1.5313793507257579E-3</v>
      </c>
      <c r="U55" s="139">
        <f t="shared" si="18"/>
        <v>4.9839321960280288E-3</v>
      </c>
      <c r="V55" s="140">
        <f t="shared" si="19"/>
        <v>120.49259694499216</v>
      </c>
      <c r="W55" s="140">
        <f t="shared" si="20"/>
        <v>0.60052693329717499</v>
      </c>
      <c r="X55" s="73">
        <v>120.49</v>
      </c>
      <c r="Y55" s="73">
        <v>120.49</v>
      </c>
      <c r="Z55" s="144">
        <v>1023</v>
      </c>
      <c r="AA55" s="205">
        <v>435417540</v>
      </c>
      <c r="AB55" s="75"/>
      <c r="AC55" s="62"/>
      <c r="AD55" s="62"/>
      <c r="AE55" s="62"/>
      <c r="AF55" s="63"/>
      <c r="AG55" s="64"/>
      <c r="AH55" s="64"/>
      <c r="AI55" s="64"/>
      <c r="AJ55" s="65"/>
      <c r="AK55" s="63"/>
      <c r="AL55" s="64"/>
      <c r="AM55" s="64"/>
      <c r="AN55" s="64"/>
      <c r="AO55" s="65"/>
      <c r="AP55" s="63"/>
      <c r="AQ55" s="64"/>
      <c r="AR55" s="64"/>
      <c r="AS55" s="64"/>
      <c r="AT55" s="65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</row>
    <row r="56" spans="1:256" s="38" customFormat="1" ht="16.5" customHeight="1" x14ac:dyDescent="0.3">
      <c r="A56" s="201">
        <v>48</v>
      </c>
      <c r="B56" s="95" t="s">
        <v>47</v>
      </c>
      <c r="C56" s="95" t="s">
        <v>104</v>
      </c>
      <c r="D56" s="73"/>
      <c r="E56" s="73"/>
      <c r="F56" s="73"/>
      <c r="G56" s="73">
        <v>638718022.95000005</v>
      </c>
      <c r="H56" s="73"/>
      <c r="I56" s="73"/>
      <c r="J56" s="73">
        <v>638718022.95000005</v>
      </c>
      <c r="K56" s="73">
        <v>732163.62</v>
      </c>
      <c r="L56" s="44">
        <v>1858546.11</v>
      </c>
      <c r="M56" s="73">
        <v>644426578.67999995</v>
      </c>
      <c r="N56" s="87">
        <v>721888.62</v>
      </c>
      <c r="O56" s="58">
        <v>583684031.79999995</v>
      </c>
      <c r="P56" s="136">
        <f>(O55/$O$59)</f>
        <v>0.18639101073196304</v>
      </c>
      <c r="Q56" s="137">
        <v>634517598.84000003</v>
      </c>
      <c r="R56" s="136">
        <f>(Q55/$Q$59)</f>
        <v>0.22793393622448171</v>
      </c>
      <c r="S56" s="138">
        <f t="shared" si="16"/>
        <v>8.7090898963325183E-2</v>
      </c>
      <c r="T56" s="139">
        <f t="shared" si="17"/>
        <v>1.1538901700102763E-3</v>
      </c>
      <c r="U56" s="139">
        <f t="shared" si="18"/>
        <v>2.9290694433026297E-3</v>
      </c>
      <c r="V56" s="140">
        <f t="shared" si="19"/>
        <v>46247.638399416915</v>
      </c>
      <c r="W56" s="140">
        <f t="shared" si="20"/>
        <v>135.4625444606414</v>
      </c>
      <c r="X56" s="73">
        <v>46133.2</v>
      </c>
      <c r="Y56" s="73">
        <v>46850.7</v>
      </c>
      <c r="Z56" s="134">
        <v>29</v>
      </c>
      <c r="AA56" s="220">
        <v>13720</v>
      </c>
      <c r="AB56" s="75"/>
      <c r="AC56" s="62"/>
      <c r="AD56" s="62"/>
      <c r="AE56" s="62"/>
      <c r="AF56" s="63"/>
      <c r="AG56" s="64"/>
      <c r="AH56" s="64"/>
      <c r="AI56" s="64"/>
      <c r="AJ56" s="65"/>
      <c r="AK56" s="63"/>
      <c r="AL56" s="64"/>
      <c r="AM56" s="64"/>
      <c r="AN56" s="64"/>
      <c r="AO56" s="65"/>
      <c r="AP56" s="63"/>
      <c r="AQ56" s="64"/>
      <c r="AR56" s="64"/>
      <c r="AS56" s="64"/>
      <c r="AT56" s="65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  <c r="BL56" s="66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</row>
    <row r="57" spans="1:256" s="38" customFormat="1" ht="16.5" customHeight="1" x14ac:dyDescent="0.3">
      <c r="A57" s="201">
        <v>49</v>
      </c>
      <c r="B57" s="95" t="s">
        <v>32</v>
      </c>
      <c r="C57" s="95" t="s">
        <v>105</v>
      </c>
      <c r="D57" s="73"/>
      <c r="E57" s="73"/>
      <c r="F57" s="73"/>
      <c r="G57" s="143">
        <v>739523011.88</v>
      </c>
      <c r="H57" s="73"/>
      <c r="I57" s="73">
        <v>0</v>
      </c>
      <c r="J57" s="143">
        <f>SUM(I57,H57,G57,F57,E57,D57)</f>
        <v>739523011.88</v>
      </c>
      <c r="K57" s="88" t="s">
        <v>178</v>
      </c>
      <c r="L57" s="44">
        <v>2210992.64</v>
      </c>
      <c r="M57" s="73">
        <v>745734616.13999999</v>
      </c>
      <c r="N57" s="87">
        <v>10061307.279999999</v>
      </c>
      <c r="O57" s="58">
        <v>735505216.15999997</v>
      </c>
      <c r="P57" s="136">
        <f>(O57/$O$59)</f>
        <v>3.2094563438671737E-3</v>
      </c>
      <c r="Q57" s="137">
        <f>M57-N57</f>
        <v>735673308.86000001</v>
      </c>
      <c r="R57" s="136">
        <f>(Q57/$Q$59)</f>
        <v>3.1961540647573073E-3</v>
      </c>
      <c r="S57" s="138">
        <f t="shared" si="16"/>
        <v>2.2854045941053016E-4</v>
      </c>
      <c r="T57" s="139" t="e">
        <f t="shared" si="17"/>
        <v>#VALUE!</v>
      </c>
      <c r="U57" s="139">
        <f t="shared" si="18"/>
        <v>3.0054001054165688E-3</v>
      </c>
      <c r="V57" s="140">
        <f t="shared" si="19"/>
        <v>45661.194003291537</v>
      </c>
      <c r="W57" s="140">
        <f t="shared" si="20"/>
        <v>137.23015727093878</v>
      </c>
      <c r="X57" s="73">
        <v>45650.055999999997</v>
      </c>
      <c r="Y57" s="73">
        <v>45650.055999999997</v>
      </c>
      <c r="Z57" s="134">
        <v>200</v>
      </c>
      <c r="AA57" s="220">
        <v>16111.5653</v>
      </c>
      <c r="AB57" s="75"/>
      <c r="AC57" s="62"/>
      <c r="AD57" s="62"/>
      <c r="AE57" s="62"/>
      <c r="AF57" s="63"/>
      <c r="AG57" s="64"/>
      <c r="AH57" s="64"/>
      <c r="AI57" s="64"/>
      <c r="AJ57" s="65"/>
      <c r="AK57" s="63"/>
      <c r="AL57" s="64"/>
      <c r="AM57" s="64"/>
      <c r="AN57" s="64"/>
      <c r="AO57" s="65"/>
      <c r="AP57" s="63"/>
      <c r="AQ57" s="64"/>
      <c r="AR57" s="64"/>
      <c r="AS57" s="64"/>
      <c r="AT57" s="65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37"/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</row>
    <row r="58" spans="1:256" s="38" customFormat="1" ht="16.5" customHeight="1" x14ac:dyDescent="0.3">
      <c r="A58" s="201">
        <v>50</v>
      </c>
      <c r="B58" s="94" t="s">
        <v>36</v>
      </c>
      <c r="C58" s="95" t="s">
        <v>106</v>
      </c>
      <c r="D58" s="176"/>
      <c r="E58" s="176"/>
      <c r="F58" s="88">
        <f>1206666.66*409.6</f>
        <v>494250663.93599999</v>
      </c>
      <c r="G58" s="88">
        <f>9631071.14*409.6</f>
        <v>3944886738.9440002</v>
      </c>
      <c r="H58" s="176"/>
      <c r="I58" s="88"/>
      <c r="J58" s="88">
        <f>10837737.8*409.6</f>
        <v>4439137402.8800001</v>
      </c>
      <c r="K58" s="88">
        <f>33130.55*409.6</f>
        <v>13570273.280000001</v>
      </c>
      <c r="L58" s="44">
        <f>90245.56*409.6</f>
        <v>36964581.376000002</v>
      </c>
      <c r="M58" s="88">
        <f>15063317*409.6</f>
        <v>6169934643.2000008</v>
      </c>
      <c r="N58" s="88">
        <f>46872*409.6</f>
        <v>19198771.199999999</v>
      </c>
      <c r="O58" s="58">
        <v>13950335</v>
      </c>
      <c r="P58" s="136">
        <f>(O58/$O$59)</f>
        <v>6.0873791485229202E-5</v>
      </c>
      <c r="Q58" s="137">
        <f>409.6*15016444</f>
        <v>6150735462.4000006</v>
      </c>
      <c r="R58" s="136">
        <f>(Q58/$Q$59)</f>
        <v>2.6722048921225393E-2</v>
      </c>
      <c r="S58" s="138">
        <f t="shared" si="16"/>
        <v>439.90234839521781</v>
      </c>
      <c r="T58" s="139">
        <f t="shared" si="17"/>
        <v>2.2062846570066789E-3</v>
      </c>
      <c r="U58" s="139">
        <f t="shared" si="18"/>
        <v>6.0097823426105406E-3</v>
      </c>
      <c r="V58" s="140">
        <f t="shared" si="19"/>
        <v>1.111041940223183</v>
      </c>
      <c r="W58" s="140">
        <f t="shared" si="20"/>
        <v>6.6771202342530405E-3</v>
      </c>
      <c r="X58" s="88">
        <v>446449</v>
      </c>
      <c r="Y58" s="73">
        <v>448704</v>
      </c>
      <c r="Z58" s="134">
        <v>416</v>
      </c>
      <c r="AA58" s="220">
        <f>13515641*409.6</f>
        <v>5536006553.6000004</v>
      </c>
      <c r="AB58" s="75"/>
      <c r="AC58" s="62"/>
      <c r="AD58" s="62"/>
      <c r="AE58" s="62"/>
      <c r="AF58" s="63"/>
      <c r="AG58" s="64"/>
      <c r="AH58" s="64"/>
      <c r="AI58" s="64"/>
      <c r="AJ58" s="65"/>
      <c r="AK58" s="63"/>
      <c r="AL58" s="64"/>
      <c r="AM58" s="64"/>
      <c r="AN58" s="64"/>
      <c r="AO58" s="65"/>
      <c r="AP58" s="63"/>
      <c r="AQ58" s="64"/>
      <c r="AR58" s="64"/>
      <c r="AS58" s="64"/>
      <c r="AT58" s="65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/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</row>
    <row r="59" spans="1:256" ht="16.5" customHeight="1" x14ac:dyDescent="0.3">
      <c r="A59" s="204"/>
      <c r="B59" s="169"/>
      <c r="C59" s="244" t="s">
        <v>53</v>
      </c>
      <c r="D59" s="42"/>
      <c r="E59" s="42"/>
      <c r="F59" s="42"/>
      <c r="G59" s="42"/>
      <c r="H59" s="42"/>
      <c r="I59" s="42"/>
      <c r="J59" s="42"/>
      <c r="K59" s="42"/>
      <c r="L59" s="177"/>
      <c r="M59" s="42"/>
      <c r="N59" s="42"/>
      <c r="O59" s="149">
        <f>SUM(O49:O58)</f>
        <v>229168163500.78995</v>
      </c>
      <c r="P59" s="150">
        <f>(O59/$O$128)</f>
        <v>0.18316426489196663</v>
      </c>
      <c r="Q59" s="151">
        <f>SUM(Q49:Q58)</f>
        <v>230174545392.52997</v>
      </c>
      <c r="R59" s="150">
        <f>(Q59/$Q$128)</f>
        <v>0.18354931645830308</v>
      </c>
      <c r="S59" s="138">
        <f t="shared" si="16"/>
        <v>4.3914559350934964E-3</v>
      </c>
      <c r="T59" s="152"/>
      <c r="U59" s="152"/>
      <c r="V59" s="153"/>
      <c r="W59" s="153"/>
      <c r="X59" s="42"/>
      <c r="Y59" s="42"/>
      <c r="Z59" s="154">
        <f>SUM(Z49:Z58)</f>
        <v>12966</v>
      </c>
      <c r="AA59" s="209"/>
      <c r="AB59" s="14"/>
      <c r="AC59" s="5"/>
      <c r="AD59" s="5"/>
      <c r="AE59" s="5"/>
      <c r="AF59" s="6"/>
      <c r="AG59" s="7"/>
      <c r="AH59" s="7"/>
      <c r="AI59" s="7"/>
      <c r="AJ59" s="8"/>
      <c r="AK59" s="6"/>
      <c r="AL59" s="7"/>
      <c r="AM59" s="7"/>
      <c r="AN59" s="7"/>
      <c r="AO59" s="8"/>
      <c r="AP59" s="6"/>
      <c r="AQ59" s="7"/>
      <c r="AR59" s="7"/>
      <c r="AS59" s="7"/>
      <c r="AT59" s="8"/>
    </row>
    <row r="60" spans="1:256" ht="15.75" customHeight="1" x14ac:dyDescent="0.3">
      <c r="A60" s="210"/>
      <c r="B60" s="155"/>
      <c r="C60" s="172" t="s">
        <v>107</v>
      </c>
      <c r="D60" s="155"/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38"/>
      <c r="T60" s="155"/>
      <c r="U60" s="155"/>
      <c r="V60" s="155"/>
      <c r="W60" s="155"/>
      <c r="X60" s="155"/>
      <c r="Y60" s="155"/>
      <c r="Z60" s="155"/>
      <c r="AA60" s="211"/>
      <c r="AB60" s="14"/>
      <c r="AC60" s="5"/>
      <c r="AD60" s="5"/>
      <c r="AE60" s="5"/>
      <c r="AF60" s="6"/>
      <c r="AG60" s="7"/>
      <c r="AH60" s="7"/>
      <c r="AI60" s="7"/>
      <c r="AJ60" s="8"/>
      <c r="AK60" s="6"/>
      <c r="AL60" s="7"/>
      <c r="AM60" s="7"/>
      <c r="AN60" s="7"/>
      <c r="AO60" s="8"/>
      <c r="AP60" s="6"/>
      <c r="AQ60" s="7"/>
      <c r="AR60" s="7"/>
      <c r="AS60" s="7"/>
      <c r="AT60" s="8"/>
    </row>
    <row r="61" spans="1:256" ht="16.5" customHeight="1" x14ac:dyDescent="0.3">
      <c r="A61" s="204">
        <v>51</v>
      </c>
      <c r="B61" s="50" t="s">
        <v>84</v>
      </c>
      <c r="C61" s="49" t="s">
        <v>108</v>
      </c>
      <c r="D61" s="142"/>
      <c r="E61" s="39"/>
      <c r="F61" s="39">
        <v>0</v>
      </c>
      <c r="G61" s="39">
        <v>3727614715.27</v>
      </c>
      <c r="H61" s="39"/>
      <c r="I61" s="39">
        <v>0</v>
      </c>
      <c r="J61" s="39">
        <v>3727614715.27</v>
      </c>
      <c r="K61" s="39">
        <v>4665029.51</v>
      </c>
      <c r="L61" s="46">
        <v>27310334.300000001</v>
      </c>
      <c r="M61" s="39">
        <v>3751367230.0700002</v>
      </c>
      <c r="N61" s="39">
        <v>145283716.81</v>
      </c>
      <c r="O61" s="102">
        <v>4531442364.2700005</v>
      </c>
      <c r="P61" s="101">
        <f t="shared" ref="P61:P83" si="21">(O61/$O$89)</f>
        <v>1.0135259419893107E-2</v>
      </c>
      <c r="Q61" s="137">
        <v>3606083513.2600002</v>
      </c>
      <c r="R61" s="101">
        <f t="shared" ref="R61:R88" si="22">(Q61/$Q$89)</f>
        <v>8.2929223572698069E-3</v>
      </c>
      <c r="S61" s="138">
        <f t="shared" ref="S61:S89" si="23">((Q61-O61)/O61)</f>
        <v>-0.20420845651847375</v>
      </c>
      <c r="T61" s="139">
        <f t="shared" ref="T61:T88" si="24">(K61/Q61)</f>
        <v>1.2936554277919877E-3</v>
      </c>
      <c r="U61" s="139">
        <f t="shared" ref="U61:U88" si="25">L61/Q61</f>
        <v>7.5734059401499259E-3</v>
      </c>
      <c r="V61" s="140">
        <f t="shared" ref="V61:V88" si="26">Q61/AA61</f>
        <v>3374.7207890404857</v>
      </c>
      <c r="W61" s="140">
        <f t="shared" ref="W61:W88" si="27">L61/AA61</f>
        <v>25.558130470066661</v>
      </c>
      <c r="X61" s="39">
        <v>3374.72</v>
      </c>
      <c r="Y61" s="39">
        <v>3374.72</v>
      </c>
      <c r="Z61" s="112">
        <v>1209</v>
      </c>
      <c r="AA61" s="113">
        <v>1068557.5900000001</v>
      </c>
      <c r="AB61" s="14"/>
      <c r="AC61" s="5"/>
      <c r="AD61" s="5"/>
      <c r="AE61" s="5"/>
      <c r="AF61" s="6"/>
      <c r="AG61" s="7"/>
      <c r="AH61" s="7"/>
      <c r="AI61" s="7"/>
      <c r="AJ61" s="8"/>
      <c r="AK61" s="6"/>
      <c r="AL61" s="7"/>
      <c r="AM61" s="7"/>
      <c r="AN61" s="7"/>
      <c r="AO61" s="8"/>
      <c r="AP61" s="6"/>
      <c r="AQ61" s="7"/>
      <c r="AR61" s="7"/>
      <c r="AS61" s="7"/>
      <c r="AT61" s="8"/>
    </row>
    <row r="62" spans="1:256" s="38" customFormat="1" ht="16.5" customHeight="1" x14ac:dyDescent="0.3">
      <c r="A62" s="201">
        <v>52</v>
      </c>
      <c r="B62" s="95" t="s">
        <v>34</v>
      </c>
      <c r="C62" s="95" t="s">
        <v>109</v>
      </c>
      <c r="D62" s="73"/>
      <c r="E62" s="73"/>
      <c r="F62" s="73">
        <v>6310408364</v>
      </c>
      <c r="G62" s="73">
        <v>110102059494</v>
      </c>
      <c r="H62" s="73"/>
      <c r="I62" s="73">
        <v>0</v>
      </c>
      <c r="J62" s="73">
        <f>SUM(D62:I62)</f>
        <v>116412467858</v>
      </c>
      <c r="K62" s="88">
        <v>164498606</v>
      </c>
      <c r="L62" s="46">
        <v>729346163</v>
      </c>
      <c r="M62" s="73">
        <v>121557571301.81</v>
      </c>
      <c r="N62" s="73">
        <v>820721028.44000006</v>
      </c>
      <c r="O62" s="58">
        <v>122112471287</v>
      </c>
      <c r="P62" s="136">
        <f t="shared" si="21"/>
        <v>0.2731230975498401</v>
      </c>
      <c r="Q62" s="137">
        <v>120736850273</v>
      </c>
      <c r="R62" s="136">
        <f t="shared" si="22"/>
        <v>0.27765893975930983</v>
      </c>
      <c r="S62" s="138">
        <f t="shared" si="23"/>
        <v>-1.1265196744457726E-2</v>
      </c>
      <c r="T62" s="139">
        <f t="shared" si="24"/>
        <v>1.3624556680752365E-3</v>
      </c>
      <c r="U62" s="139">
        <f t="shared" si="25"/>
        <v>6.0407916998899995E-3</v>
      </c>
      <c r="V62" s="140">
        <f t="shared" si="26"/>
        <v>1.9155963917556895</v>
      </c>
      <c r="W62" s="140">
        <f t="shared" si="27"/>
        <v>1.1571718783657E-2</v>
      </c>
      <c r="X62" s="73">
        <v>1.92</v>
      </c>
      <c r="Y62" s="73">
        <v>1.92</v>
      </c>
      <c r="Z62" s="141">
        <v>2933</v>
      </c>
      <c r="AA62" s="203">
        <v>63028334566</v>
      </c>
      <c r="AB62" s="75"/>
      <c r="AC62" s="62"/>
      <c r="AD62" s="62"/>
      <c r="AE62" s="62"/>
      <c r="AF62" s="63"/>
      <c r="AG62" s="64"/>
      <c r="AH62" s="64"/>
      <c r="AI62" s="64"/>
      <c r="AJ62" s="65"/>
      <c r="AK62" s="63"/>
      <c r="AL62" s="64"/>
      <c r="AM62" s="64"/>
      <c r="AN62" s="64"/>
      <c r="AO62" s="65"/>
      <c r="AP62" s="63"/>
      <c r="AQ62" s="64"/>
      <c r="AR62" s="64"/>
      <c r="AS62" s="64"/>
      <c r="AT62" s="65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6"/>
      <c r="BF62" s="66"/>
      <c r="BG62" s="66"/>
      <c r="BH62" s="66"/>
      <c r="BI62" s="66"/>
      <c r="BJ62" s="66"/>
      <c r="BK62" s="66"/>
      <c r="BL62" s="66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/>
      <c r="EN62" s="37"/>
      <c r="EO62" s="37"/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37"/>
      <c r="HT62" s="3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</row>
    <row r="63" spans="1:256" ht="16.5" customHeight="1" x14ac:dyDescent="0.3">
      <c r="A63" s="201">
        <v>53</v>
      </c>
      <c r="B63" s="95" t="s">
        <v>45</v>
      </c>
      <c r="C63" s="95" t="s">
        <v>110</v>
      </c>
      <c r="D63" s="87">
        <v>46067500</v>
      </c>
      <c r="E63" s="73"/>
      <c r="F63" s="87">
        <v>138700000</v>
      </c>
      <c r="G63" s="87">
        <v>12126808126.530001</v>
      </c>
      <c r="H63" s="73"/>
      <c r="I63" s="73">
        <v>0</v>
      </c>
      <c r="J63" s="87">
        <v>12311575626.530001</v>
      </c>
      <c r="K63" s="87">
        <v>189718.08</v>
      </c>
      <c r="L63" s="46">
        <v>42054924.789999999</v>
      </c>
      <c r="M63" s="87">
        <v>12314125626.530001</v>
      </c>
      <c r="N63" s="87">
        <v>0</v>
      </c>
      <c r="O63" s="58">
        <v>13011954408.879999</v>
      </c>
      <c r="P63" s="101">
        <f t="shared" si="21"/>
        <v>2.9103213258029819E-2</v>
      </c>
      <c r="Q63" s="137">
        <v>12224950506.73</v>
      </c>
      <c r="R63" s="101">
        <f t="shared" si="22"/>
        <v>2.8113759706615112E-2</v>
      </c>
      <c r="S63" s="138">
        <f t="shared" si="23"/>
        <v>-6.048314322504153E-2</v>
      </c>
      <c r="T63" s="139">
        <f t="shared" si="24"/>
        <v>1.5518924178511615E-5</v>
      </c>
      <c r="U63" s="139">
        <f t="shared" si="25"/>
        <v>3.440089574747006E-3</v>
      </c>
      <c r="V63" s="140">
        <f t="shared" si="26"/>
        <v>999.97923329033813</v>
      </c>
      <c r="W63" s="140">
        <f t="shared" si="27"/>
        <v>3.4400181354055963</v>
      </c>
      <c r="X63" s="73">
        <v>1</v>
      </c>
      <c r="Y63" s="73">
        <v>1</v>
      </c>
      <c r="Z63" s="141">
        <v>4831</v>
      </c>
      <c r="AA63" s="221">
        <v>12225204.384</v>
      </c>
      <c r="AB63" s="75"/>
      <c r="AC63" s="62"/>
      <c r="AD63" s="62"/>
      <c r="AE63" s="62"/>
      <c r="AF63" s="63"/>
      <c r="AG63" s="64"/>
      <c r="AH63" s="64"/>
      <c r="AI63" s="64"/>
      <c r="AJ63" s="65"/>
      <c r="AK63" s="63"/>
      <c r="AL63" s="64"/>
      <c r="AM63" s="64"/>
      <c r="AN63" s="64"/>
      <c r="AO63" s="65"/>
      <c r="AP63" s="63"/>
      <c r="AQ63" s="64"/>
      <c r="AR63" s="64"/>
      <c r="AS63" s="64"/>
      <c r="AT63" s="65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</row>
    <row r="64" spans="1:256" ht="16.5" customHeight="1" x14ac:dyDescent="0.3">
      <c r="A64" s="201">
        <v>54</v>
      </c>
      <c r="B64" s="95" t="s">
        <v>111</v>
      </c>
      <c r="C64" s="95" t="s">
        <v>112</v>
      </c>
      <c r="D64" s="73"/>
      <c r="E64" s="90"/>
      <c r="F64" s="73">
        <v>119245927.17</v>
      </c>
      <c r="G64" s="73">
        <v>385976725.30000001</v>
      </c>
      <c r="H64" s="73"/>
      <c r="I64" s="73"/>
      <c r="J64" s="73">
        <v>505222652.47000003</v>
      </c>
      <c r="K64" s="73">
        <v>997270.41</v>
      </c>
      <c r="L64" s="46">
        <v>2400283.5699999998</v>
      </c>
      <c r="M64" s="73">
        <v>522278736.16000003</v>
      </c>
      <c r="N64" s="73">
        <v>8482913.6400000006</v>
      </c>
      <c r="O64" s="58">
        <v>543644685.19000006</v>
      </c>
      <c r="P64" s="101">
        <f t="shared" si="21"/>
        <v>1.2159439475811161E-3</v>
      </c>
      <c r="Q64" s="137">
        <v>513795882.51999998</v>
      </c>
      <c r="R64" s="101">
        <f t="shared" si="22"/>
        <v>1.181578115303085E-3</v>
      </c>
      <c r="S64" s="138">
        <f t="shared" si="23"/>
        <v>-5.4904983867483458E-2</v>
      </c>
      <c r="T64" s="139">
        <f t="shared" si="24"/>
        <v>1.9409856013417554E-3</v>
      </c>
      <c r="U64" s="139">
        <f t="shared" si="25"/>
        <v>4.671667585632251E-3</v>
      </c>
      <c r="V64" s="140">
        <f t="shared" si="26"/>
        <v>2.058844610834841</v>
      </c>
      <c r="W64" s="140">
        <f t="shared" si="27"/>
        <v>9.6182376322907735E-3</v>
      </c>
      <c r="X64" s="73">
        <v>1.9978</v>
      </c>
      <c r="Y64" s="73">
        <v>1.9978</v>
      </c>
      <c r="Z64" s="141">
        <v>1448</v>
      </c>
      <c r="AA64" s="203">
        <v>249555444.74610001</v>
      </c>
      <c r="AB64" s="75"/>
      <c r="AC64" s="62"/>
      <c r="AD64" s="62"/>
      <c r="AE64" s="62"/>
      <c r="AF64" s="63"/>
      <c r="AG64" s="64"/>
      <c r="AH64" s="64"/>
      <c r="AI64" s="64"/>
      <c r="AJ64" s="65"/>
      <c r="AK64" s="63"/>
      <c r="AL64" s="64"/>
      <c r="AM64" s="64"/>
      <c r="AN64" s="64"/>
      <c r="AO64" s="65"/>
      <c r="AP64" s="63"/>
      <c r="AQ64" s="64"/>
      <c r="AR64" s="64"/>
      <c r="AS64" s="64"/>
      <c r="AT64" s="65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6"/>
      <c r="BF64" s="66"/>
      <c r="BG64" s="66"/>
      <c r="BH64" s="66"/>
      <c r="BI64" s="66"/>
      <c r="BJ64" s="66"/>
      <c r="BK64" s="66"/>
      <c r="BL64" s="66"/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</row>
    <row r="65" spans="1:256" ht="18" customHeight="1" x14ac:dyDescent="0.3">
      <c r="A65" s="201">
        <v>55</v>
      </c>
      <c r="B65" s="95" t="s">
        <v>25</v>
      </c>
      <c r="C65" s="95" t="s">
        <v>113</v>
      </c>
      <c r="D65" s="87"/>
      <c r="E65" s="73"/>
      <c r="F65" s="87">
        <v>3604320057.1900001</v>
      </c>
      <c r="G65" s="87">
        <v>26835245826.509998</v>
      </c>
      <c r="H65" s="73"/>
      <c r="I65" s="73">
        <v>0</v>
      </c>
      <c r="J65" s="87">
        <v>30446684849.959999</v>
      </c>
      <c r="K65" s="87">
        <v>47847017.439999998</v>
      </c>
      <c r="L65" s="46">
        <v>194916379.53</v>
      </c>
      <c r="M65" s="87">
        <v>31226009391.040001</v>
      </c>
      <c r="N65" s="87">
        <v>64489816.079999998</v>
      </c>
      <c r="O65" s="58">
        <v>34099921568.310001</v>
      </c>
      <c r="P65" s="101">
        <f t="shared" si="21"/>
        <v>7.6269656217619552E-2</v>
      </c>
      <c r="Q65" s="137">
        <v>31161519574.959999</v>
      </c>
      <c r="R65" s="101">
        <f t="shared" si="22"/>
        <v>7.1662251142949135E-2</v>
      </c>
      <c r="S65" s="138">
        <f t="shared" si="23"/>
        <v>-8.6170344628614642E-2</v>
      </c>
      <c r="T65" s="139">
        <f t="shared" si="24"/>
        <v>1.535451996328437E-3</v>
      </c>
      <c r="U65" s="139">
        <f t="shared" si="25"/>
        <v>6.2550344844744376E-3</v>
      </c>
      <c r="V65" s="140">
        <f t="shared" si="26"/>
        <v>305.13874838927291</v>
      </c>
      <c r="W65" s="140">
        <f t="shared" si="27"/>
        <v>1.9086533937242707</v>
      </c>
      <c r="X65" s="73">
        <v>305.14</v>
      </c>
      <c r="Y65" s="88">
        <v>305.14</v>
      </c>
      <c r="Z65" s="141">
        <v>9792</v>
      </c>
      <c r="AA65" s="202">
        <v>102122459.83</v>
      </c>
      <c r="AB65" s="75"/>
      <c r="AC65" s="62"/>
      <c r="AD65" s="62"/>
      <c r="AE65" s="62"/>
      <c r="AF65" s="63"/>
      <c r="AG65" s="64"/>
      <c r="AH65" s="64"/>
      <c r="AI65" s="64"/>
      <c r="AJ65" s="65"/>
      <c r="AK65" s="63"/>
      <c r="AL65" s="64"/>
      <c r="AM65" s="64"/>
      <c r="AN65" s="64"/>
      <c r="AO65" s="65"/>
      <c r="AP65" s="63"/>
      <c r="AQ65" s="64"/>
      <c r="AR65" s="64"/>
      <c r="AS65" s="64"/>
      <c r="AT65" s="65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6"/>
      <c r="BF65" s="66"/>
      <c r="BG65" s="66"/>
      <c r="BH65" s="66"/>
      <c r="BI65" s="66"/>
      <c r="BJ65" s="66"/>
      <c r="BK65" s="66"/>
      <c r="BL65" s="66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</row>
    <row r="66" spans="1:256" s="38" customFormat="1" ht="16.5" customHeight="1" x14ac:dyDescent="0.3">
      <c r="A66" s="201">
        <v>56</v>
      </c>
      <c r="B66" s="95" t="s">
        <v>114</v>
      </c>
      <c r="C66" s="95" t="s">
        <v>115</v>
      </c>
      <c r="D66" s="73"/>
      <c r="E66" s="73"/>
      <c r="F66" s="73">
        <v>0</v>
      </c>
      <c r="G66" s="73">
        <v>4748187351.96</v>
      </c>
      <c r="H66" s="73"/>
      <c r="I66" s="94"/>
      <c r="J66" s="73">
        <f>SUM(G66)</f>
        <v>4748187351.96</v>
      </c>
      <c r="K66" s="73">
        <v>7586939.4000000004</v>
      </c>
      <c r="L66" s="46">
        <v>48439564.009999998</v>
      </c>
      <c r="M66" s="73">
        <v>6570506087</v>
      </c>
      <c r="N66" s="73">
        <v>44779274</v>
      </c>
      <c r="O66" s="58">
        <v>6390854704</v>
      </c>
      <c r="P66" s="136">
        <f t="shared" si="21"/>
        <v>1.4294117663420591E-2</v>
      </c>
      <c r="Q66" s="137">
        <v>6525726814</v>
      </c>
      <c r="R66" s="136">
        <f t="shared" si="22"/>
        <v>1.5007235854150274E-2</v>
      </c>
      <c r="S66" s="138">
        <f t="shared" si="23"/>
        <v>2.1103923692019522E-2</v>
      </c>
      <c r="T66" s="139">
        <f t="shared" si="24"/>
        <v>1.1626198301349856E-3</v>
      </c>
      <c r="U66" s="139">
        <f t="shared" si="25"/>
        <v>7.4228611449195115E-3</v>
      </c>
      <c r="V66" s="140">
        <f t="shared" si="26"/>
        <v>1</v>
      </c>
      <c r="W66" s="140">
        <f t="shared" si="27"/>
        <v>7.4228611449195115E-3</v>
      </c>
      <c r="X66" s="73">
        <v>1.01</v>
      </c>
      <c r="Y66" s="73">
        <v>1.01</v>
      </c>
      <c r="Z66" s="141">
        <v>1860</v>
      </c>
      <c r="AA66" s="206">
        <v>6525726814</v>
      </c>
      <c r="AB66" s="75"/>
      <c r="AC66" s="62"/>
      <c r="AD66" s="62"/>
      <c r="AE66" s="62"/>
      <c r="AF66" s="63"/>
      <c r="AG66" s="64"/>
      <c r="AH66" s="64"/>
      <c r="AI66" s="64"/>
      <c r="AJ66" s="65"/>
      <c r="AK66" s="63"/>
      <c r="AL66" s="64"/>
      <c r="AM66" s="64"/>
      <c r="AN66" s="64"/>
      <c r="AO66" s="65"/>
      <c r="AP66" s="63"/>
      <c r="AQ66" s="64"/>
      <c r="AR66" s="64"/>
      <c r="AS66" s="64"/>
      <c r="AT66" s="65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/>
      <c r="BJ66" s="66"/>
      <c r="BK66" s="66"/>
      <c r="BL66" s="66"/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37"/>
      <c r="CT66" s="37"/>
      <c r="CU66" s="37"/>
      <c r="CV66" s="37"/>
      <c r="CW66" s="37"/>
      <c r="CX66" s="37"/>
      <c r="CY66" s="37"/>
      <c r="CZ66" s="37"/>
      <c r="DA66" s="37"/>
      <c r="DB66" s="37"/>
      <c r="DC66" s="37"/>
      <c r="DD66" s="37"/>
      <c r="DE66" s="37"/>
      <c r="DF66" s="37"/>
      <c r="DG66" s="37"/>
      <c r="DH66" s="37"/>
      <c r="DI66" s="37"/>
      <c r="DJ66" s="37"/>
      <c r="DK66" s="37"/>
      <c r="DL66" s="37"/>
      <c r="DM66" s="37"/>
      <c r="DN66" s="37"/>
      <c r="DO66" s="37"/>
      <c r="DP66" s="37"/>
      <c r="DQ66" s="37"/>
      <c r="DR66" s="37"/>
      <c r="DS66" s="37"/>
      <c r="DT66" s="37"/>
      <c r="DU66" s="37"/>
      <c r="DV66" s="37"/>
      <c r="DW66" s="37"/>
      <c r="DX66" s="37"/>
      <c r="DY66" s="37"/>
      <c r="DZ66" s="37"/>
      <c r="EA66" s="37"/>
      <c r="EB66" s="37"/>
      <c r="EC66" s="37"/>
      <c r="ED66" s="37"/>
      <c r="EE66" s="37"/>
      <c r="EF66" s="37"/>
      <c r="EG66" s="37"/>
      <c r="EH66" s="37"/>
      <c r="EI66" s="37"/>
      <c r="EJ66" s="37"/>
      <c r="EK66" s="37"/>
      <c r="EL66" s="37"/>
      <c r="EM66" s="37"/>
      <c r="EN66" s="37"/>
      <c r="EO66" s="37"/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  <c r="FE66" s="37"/>
      <c r="FF66" s="37"/>
      <c r="FG66" s="37"/>
      <c r="FH66" s="37"/>
      <c r="FI66" s="37"/>
      <c r="FJ66" s="37"/>
      <c r="FK66" s="37"/>
      <c r="FL66" s="37"/>
      <c r="FM66" s="37"/>
      <c r="FN66" s="37"/>
      <c r="FO66" s="37"/>
      <c r="FP66" s="37"/>
      <c r="FQ66" s="37"/>
      <c r="FR66" s="37"/>
      <c r="FS66" s="37"/>
      <c r="FT66" s="37"/>
      <c r="FU66" s="37"/>
      <c r="FV66" s="37"/>
      <c r="FW66" s="37"/>
      <c r="FX66" s="37"/>
      <c r="FY66" s="37"/>
      <c r="FZ66" s="37"/>
      <c r="GA66" s="37"/>
      <c r="GB66" s="37"/>
      <c r="GC66" s="37"/>
      <c r="GD66" s="37"/>
      <c r="GE66" s="37"/>
      <c r="GF66" s="37"/>
      <c r="GG66" s="37"/>
      <c r="GH66" s="37"/>
      <c r="GI66" s="37"/>
      <c r="GJ66" s="37"/>
      <c r="GK66" s="37"/>
      <c r="GL66" s="37"/>
      <c r="GM66" s="37"/>
      <c r="GN66" s="37"/>
      <c r="GO66" s="37"/>
      <c r="GP66" s="37"/>
      <c r="GQ66" s="37"/>
      <c r="GR66" s="37"/>
      <c r="GS66" s="37"/>
      <c r="GT66" s="37"/>
      <c r="GU66" s="37"/>
      <c r="GV66" s="37"/>
      <c r="GW66" s="37"/>
      <c r="GX66" s="37"/>
      <c r="GY66" s="37"/>
      <c r="GZ66" s="37"/>
      <c r="HA66" s="37"/>
      <c r="HB66" s="37"/>
      <c r="HC66" s="37"/>
      <c r="HD66" s="37"/>
      <c r="HE66" s="37"/>
      <c r="HF66" s="37"/>
      <c r="HG66" s="37"/>
      <c r="HH66" s="37"/>
      <c r="HI66" s="37"/>
      <c r="HJ66" s="37"/>
      <c r="HK66" s="37"/>
      <c r="HL66" s="37"/>
      <c r="HM66" s="37"/>
      <c r="HN66" s="37"/>
      <c r="HO66" s="37"/>
      <c r="HP66" s="37"/>
      <c r="HQ66" s="37"/>
      <c r="HR66" s="37"/>
      <c r="HS66" s="37"/>
      <c r="HT66" s="37"/>
      <c r="HU66" s="37"/>
      <c r="HV66" s="37"/>
      <c r="HW66" s="37"/>
      <c r="HX66" s="37"/>
      <c r="HY66" s="37"/>
      <c r="HZ66" s="37"/>
      <c r="IA66" s="37"/>
      <c r="IB66" s="37"/>
      <c r="IC66" s="37"/>
      <c r="ID66" s="37"/>
      <c r="IE66" s="37"/>
      <c r="IF66" s="37"/>
      <c r="IG66" s="37"/>
      <c r="IH66" s="37"/>
      <c r="II66" s="37"/>
      <c r="IJ66" s="37"/>
      <c r="IK66" s="37"/>
      <c r="IL66" s="37"/>
      <c r="IM66" s="37"/>
      <c r="IN66" s="37"/>
      <c r="IO66" s="37"/>
      <c r="IP66" s="37"/>
      <c r="IQ66" s="37"/>
      <c r="IR66" s="37"/>
      <c r="IS66" s="37"/>
      <c r="IT66" s="37"/>
      <c r="IU66" s="37"/>
      <c r="IV66" s="37"/>
    </row>
    <row r="67" spans="1:256" ht="15.75" customHeight="1" x14ac:dyDescent="0.3">
      <c r="A67" s="201">
        <v>57</v>
      </c>
      <c r="B67" s="94" t="s">
        <v>27</v>
      </c>
      <c r="C67" s="95" t="s">
        <v>116</v>
      </c>
      <c r="D67" s="73"/>
      <c r="E67" s="73"/>
      <c r="F67" s="73">
        <v>3555100309.1199999</v>
      </c>
      <c r="G67" s="73">
        <v>0</v>
      </c>
      <c r="H67" s="73"/>
      <c r="I67" s="73">
        <v>0</v>
      </c>
      <c r="J67" s="73">
        <v>3555162349.1999998</v>
      </c>
      <c r="K67" s="73">
        <v>14487481.02</v>
      </c>
      <c r="L67" s="46">
        <v>79849796.239999995</v>
      </c>
      <c r="M67" s="39">
        <v>12734921174.82</v>
      </c>
      <c r="N67" s="39">
        <v>14777803.529999999</v>
      </c>
      <c r="O67" s="58">
        <v>15067277224.52</v>
      </c>
      <c r="P67" s="101">
        <f t="shared" si="21"/>
        <v>3.3700255050371448E-2</v>
      </c>
      <c r="Q67" s="137">
        <v>12720143371.290001</v>
      </c>
      <c r="R67" s="101">
        <f t="shared" si="22"/>
        <v>2.9252556399084844E-2</v>
      </c>
      <c r="S67" s="138">
        <f t="shared" si="23"/>
        <v>-0.15577690768245439</v>
      </c>
      <c r="T67" s="139">
        <f t="shared" si="24"/>
        <v>1.1389400730104165E-3</v>
      </c>
      <c r="U67" s="139">
        <f t="shared" si="25"/>
        <v>6.2774289494428948E-3</v>
      </c>
      <c r="V67" s="140">
        <f t="shared" si="26"/>
        <v>5.5486930943775574</v>
      </c>
      <c r="W67" s="140">
        <f t="shared" si="27"/>
        <v>3.4831526662219559E-2</v>
      </c>
      <c r="X67" s="73">
        <v>3.96</v>
      </c>
      <c r="Y67" s="73">
        <v>3.96</v>
      </c>
      <c r="Z67" s="141">
        <v>1116</v>
      </c>
      <c r="AA67" s="206">
        <v>2292457549</v>
      </c>
      <c r="AB67" s="75"/>
      <c r="AC67" s="62"/>
      <c r="AD67" s="62"/>
      <c r="AE67" s="62"/>
      <c r="AF67" s="63"/>
      <c r="AG67" s="64"/>
      <c r="AH67" s="64"/>
      <c r="AI67" s="64"/>
      <c r="AJ67" s="65"/>
      <c r="AK67" s="63"/>
      <c r="AL67" s="64"/>
      <c r="AM67" s="64"/>
      <c r="AN67" s="64"/>
      <c r="AO67" s="65"/>
      <c r="AP67" s="63"/>
      <c r="AQ67" s="64"/>
      <c r="AR67" s="64"/>
      <c r="AS67" s="64"/>
      <c r="AT67" s="65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</row>
    <row r="68" spans="1:256" ht="16.5" customHeight="1" x14ac:dyDescent="0.3">
      <c r="A68" s="201">
        <v>58</v>
      </c>
      <c r="B68" s="95" t="s">
        <v>25</v>
      </c>
      <c r="C68" s="94" t="s">
        <v>117</v>
      </c>
      <c r="D68" s="73"/>
      <c r="E68" s="73"/>
      <c r="F68" s="73">
        <v>11746562776.43</v>
      </c>
      <c r="G68" s="73">
        <v>21170694651.380001</v>
      </c>
      <c r="H68" s="73"/>
      <c r="I68" s="73">
        <v>0</v>
      </c>
      <c r="J68" s="73">
        <v>32917257427.810001</v>
      </c>
      <c r="K68" s="87">
        <v>32232617.239999998</v>
      </c>
      <c r="L68" s="46">
        <v>256385682.11000001</v>
      </c>
      <c r="M68" s="40">
        <v>33220105619.09</v>
      </c>
      <c r="N68" s="40">
        <v>33919981.979999997</v>
      </c>
      <c r="O68" s="58">
        <v>32009902171.790001</v>
      </c>
      <c r="P68" s="101">
        <f t="shared" si="21"/>
        <v>7.1595010249844757E-2</v>
      </c>
      <c r="Q68" s="137">
        <v>33186185637.110001</v>
      </c>
      <c r="R68" s="101">
        <f t="shared" si="22"/>
        <v>7.6318382480747848E-2</v>
      </c>
      <c r="S68" s="138">
        <f t="shared" si="23"/>
        <v>3.6747487043451391E-2</v>
      </c>
      <c r="T68" s="139">
        <f t="shared" si="24"/>
        <v>9.7126610428998239E-4</v>
      </c>
      <c r="U68" s="139">
        <f t="shared" si="25"/>
        <v>7.7256749212931608E-3</v>
      </c>
      <c r="V68" s="140">
        <f t="shared" si="26"/>
        <v>4093.1193575961943</v>
      </c>
      <c r="W68" s="140">
        <f t="shared" si="27"/>
        <v>31.62210957084049</v>
      </c>
      <c r="X68" s="143">
        <v>4093.12</v>
      </c>
      <c r="Y68" s="73">
        <v>4093.12</v>
      </c>
      <c r="Z68" s="141">
        <v>308</v>
      </c>
      <c r="AA68" s="203">
        <v>8107798.1699999999</v>
      </c>
      <c r="AB68" s="75"/>
      <c r="AC68" s="62"/>
      <c r="AD68" s="62"/>
      <c r="AE68" s="62"/>
      <c r="AF68" s="63"/>
      <c r="AG68" s="64"/>
      <c r="AH68" s="64"/>
      <c r="AI68" s="64"/>
      <c r="AJ68" s="65"/>
      <c r="AK68" s="63"/>
      <c r="AL68" s="64"/>
      <c r="AM68" s="64"/>
      <c r="AN68" s="64"/>
      <c r="AO68" s="65"/>
      <c r="AP68" s="63"/>
      <c r="AQ68" s="64"/>
      <c r="AR68" s="64"/>
      <c r="AS68" s="64"/>
      <c r="AT68" s="65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/>
      <c r="BJ68" s="66"/>
      <c r="BK68" s="66"/>
      <c r="BL68" s="66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</row>
    <row r="69" spans="1:256" ht="16.5" customHeight="1" x14ac:dyDescent="0.3">
      <c r="A69" s="201">
        <v>59</v>
      </c>
      <c r="B69" s="95" t="s">
        <v>25</v>
      </c>
      <c r="C69" s="94" t="s">
        <v>191</v>
      </c>
      <c r="D69" s="73">
        <v>0</v>
      </c>
      <c r="E69" s="73"/>
      <c r="F69" s="73">
        <v>151708865.58000001</v>
      </c>
      <c r="G69" s="73">
        <v>30741848.219999999</v>
      </c>
      <c r="H69" s="73"/>
      <c r="I69" s="73">
        <v>0</v>
      </c>
      <c r="J69" s="73">
        <v>246792672.19999999</v>
      </c>
      <c r="K69" s="73">
        <v>494550.72</v>
      </c>
      <c r="L69" s="46">
        <v>3154651.06</v>
      </c>
      <c r="M69" s="39">
        <v>255501170.94</v>
      </c>
      <c r="N69" s="39">
        <v>1543483.55</v>
      </c>
      <c r="O69" s="58">
        <v>252565026.97</v>
      </c>
      <c r="P69" s="101">
        <f t="shared" si="21"/>
        <v>5.6490006116311398E-4</v>
      </c>
      <c r="Q69" s="137">
        <v>253957687.38999999</v>
      </c>
      <c r="R69" s="101">
        <f t="shared" si="22"/>
        <v>5.8402734595936682E-4</v>
      </c>
      <c r="S69" s="138">
        <f t="shared" si="23"/>
        <v>5.5140667601829485E-3</v>
      </c>
      <c r="T69" s="139">
        <f t="shared" si="24"/>
        <v>1.9473744822716232E-3</v>
      </c>
      <c r="U69" s="139">
        <f t="shared" si="25"/>
        <v>1.2421955375406446E-2</v>
      </c>
      <c r="V69" s="140">
        <f t="shared" si="26"/>
        <v>3631.84421583213</v>
      </c>
      <c r="W69" s="140">
        <f t="shared" si="27"/>
        <v>45.114606779494736</v>
      </c>
      <c r="X69" s="73">
        <v>3620.62</v>
      </c>
      <c r="Y69" s="73">
        <v>3638.08</v>
      </c>
      <c r="Z69" s="141">
        <v>15</v>
      </c>
      <c r="AA69" s="203">
        <v>69925.27</v>
      </c>
      <c r="AB69" s="75"/>
      <c r="AC69" s="62"/>
      <c r="AD69" s="62"/>
      <c r="AE69" s="62"/>
      <c r="AF69" s="63"/>
      <c r="AG69" s="64"/>
      <c r="AH69" s="64"/>
      <c r="AI69" s="64"/>
      <c r="AJ69" s="65"/>
      <c r="AK69" s="63"/>
      <c r="AL69" s="64"/>
      <c r="AM69" s="64"/>
      <c r="AN69" s="64"/>
      <c r="AO69" s="65"/>
      <c r="AP69" s="63"/>
      <c r="AQ69" s="64"/>
      <c r="AR69" s="64"/>
      <c r="AS69" s="64"/>
      <c r="AT69" s="65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/>
      <c r="BJ69" s="66"/>
      <c r="BK69" s="66"/>
      <c r="BL69" s="66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</row>
    <row r="70" spans="1:256" ht="16.5" customHeight="1" x14ac:dyDescent="0.3">
      <c r="A70" s="201">
        <v>60</v>
      </c>
      <c r="B70" s="95" t="s">
        <v>118</v>
      </c>
      <c r="C70" s="94" t="s">
        <v>119</v>
      </c>
      <c r="D70" s="73"/>
      <c r="E70" s="73"/>
      <c r="F70" s="73">
        <v>69940941070.710007</v>
      </c>
      <c r="G70" s="87">
        <v>7027226093.8500004</v>
      </c>
      <c r="H70" s="73"/>
      <c r="I70" s="73">
        <v>0</v>
      </c>
      <c r="J70" s="73">
        <v>13973283360.23</v>
      </c>
      <c r="K70" s="87">
        <v>16443082.310000001</v>
      </c>
      <c r="L70" s="46">
        <v>115962331.73</v>
      </c>
      <c r="M70" s="39">
        <v>14992974664.41</v>
      </c>
      <c r="N70" s="39">
        <v>257740704.68000001</v>
      </c>
      <c r="O70" s="58">
        <v>15838694087.290001</v>
      </c>
      <c r="P70" s="101">
        <f t="shared" si="21"/>
        <v>3.5425646084074593E-2</v>
      </c>
      <c r="Q70" s="137">
        <v>13735233959.73</v>
      </c>
      <c r="R70" s="101">
        <f t="shared" si="22"/>
        <v>3.15869636319107E-2</v>
      </c>
      <c r="S70" s="138">
        <f t="shared" si="23"/>
        <v>-0.13280514895782694</v>
      </c>
      <c r="T70" s="139">
        <f t="shared" si="24"/>
        <v>1.1971461394985391E-3</v>
      </c>
      <c r="U70" s="139">
        <f t="shared" si="25"/>
        <v>8.4426906793133027E-3</v>
      </c>
      <c r="V70" s="140">
        <f t="shared" si="26"/>
        <v>1061.5344154790216</v>
      </c>
      <c r="W70" s="140">
        <f t="shared" si="27"/>
        <v>8.9622067153350304</v>
      </c>
      <c r="X70" s="73">
        <v>1138.79</v>
      </c>
      <c r="Y70" s="73">
        <v>1138.79</v>
      </c>
      <c r="Z70" s="141">
        <v>4848</v>
      </c>
      <c r="AA70" s="203">
        <v>12939037.83</v>
      </c>
      <c r="AB70" s="75"/>
      <c r="AC70" s="62"/>
      <c r="AD70" s="62"/>
      <c r="AE70" s="62"/>
      <c r="AF70" s="63"/>
      <c r="AG70" s="64"/>
      <c r="AH70" s="64"/>
      <c r="AI70" s="64"/>
      <c r="AJ70" s="65"/>
      <c r="AK70" s="63"/>
      <c r="AL70" s="64"/>
      <c r="AM70" s="64"/>
      <c r="AN70" s="64"/>
      <c r="AO70" s="65"/>
      <c r="AP70" s="63"/>
      <c r="AQ70" s="64"/>
      <c r="AR70" s="64"/>
      <c r="AS70" s="64"/>
      <c r="AT70" s="65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6"/>
      <c r="BF70" s="66"/>
      <c r="BG70" s="66"/>
      <c r="BH70" s="66"/>
      <c r="BI70" s="66"/>
      <c r="BJ70" s="66"/>
      <c r="BK70" s="66"/>
      <c r="BL70" s="66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</row>
    <row r="71" spans="1:256" s="38" customFormat="1" ht="16.5" customHeight="1" x14ac:dyDescent="0.3">
      <c r="A71" s="201">
        <v>61</v>
      </c>
      <c r="B71" s="94" t="s">
        <v>47</v>
      </c>
      <c r="C71" s="94" t="s">
        <v>120</v>
      </c>
      <c r="D71" s="73"/>
      <c r="E71" s="73"/>
      <c r="F71" s="73">
        <v>6203867.8099999996</v>
      </c>
      <c r="G71" s="73">
        <v>47374394.5</v>
      </c>
      <c r="H71" s="90"/>
      <c r="I71" s="73">
        <v>0</v>
      </c>
      <c r="J71" s="73">
        <v>53578262.310000002</v>
      </c>
      <c r="K71" s="73">
        <v>55375.14</v>
      </c>
      <c r="L71" s="46">
        <v>338413.64</v>
      </c>
      <c r="M71" s="73">
        <v>54314848.219999999</v>
      </c>
      <c r="N71" s="73">
        <v>55375.14</v>
      </c>
      <c r="O71" s="58">
        <v>54068606.859999999</v>
      </c>
      <c r="P71" s="136">
        <f t="shared" si="21"/>
        <v>1.209326552003035E-4</v>
      </c>
      <c r="Q71" s="137">
        <v>54090767.829999998</v>
      </c>
      <c r="R71" s="136">
        <f t="shared" si="22"/>
        <v>1.2439272030441054E-4</v>
      </c>
      <c r="S71" s="138">
        <f t="shared" si="23"/>
        <v>4.0986759761316345E-4</v>
      </c>
      <c r="T71" s="139">
        <f t="shared" si="24"/>
        <v>1.0237447575903637E-3</v>
      </c>
      <c r="U71" s="139">
        <f t="shared" si="25"/>
        <v>6.2564029607342338E-3</v>
      </c>
      <c r="V71" s="140">
        <f t="shared" si="26"/>
        <v>11.488505568203564</v>
      </c>
      <c r="W71" s="140">
        <f t="shared" si="27"/>
        <v>7.1876720251320497E-2</v>
      </c>
      <c r="X71" s="73">
        <v>11.478999999999999</v>
      </c>
      <c r="Y71" s="73">
        <v>11.526249999999999</v>
      </c>
      <c r="Z71" s="141">
        <v>47</v>
      </c>
      <c r="AA71" s="203">
        <v>4708251</v>
      </c>
      <c r="AB71" s="76"/>
      <c r="AC71" s="77"/>
      <c r="AD71" s="62"/>
      <c r="AE71" s="62"/>
      <c r="AF71" s="63"/>
      <c r="AG71" s="64"/>
      <c r="AH71" s="64"/>
      <c r="AI71" s="64"/>
      <c r="AJ71" s="65"/>
      <c r="AK71" s="63"/>
      <c r="AL71" s="64"/>
      <c r="AM71" s="64"/>
      <c r="AN71" s="64"/>
      <c r="AO71" s="65"/>
      <c r="AP71" s="63"/>
      <c r="AQ71" s="64"/>
      <c r="AR71" s="64"/>
      <c r="AS71" s="64"/>
      <c r="AT71" s="65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/>
      <c r="BJ71" s="66"/>
      <c r="BK71" s="66"/>
      <c r="BL71" s="66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37"/>
      <c r="CT71" s="37"/>
      <c r="CU71" s="37"/>
      <c r="CV71" s="37"/>
      <c r="CW71" s="37"/>
      <c r="CX71" s="37"/>
      <c r="CY71" s="37"/>
      <c r="CZ71" s="37"/>
      <c r="DA71" s="37"/>
      <c r="DB71" s="37"/>
      <c r="DC71" s="37"/>
      <c r="DD71" s="37"/>
      <c r="DE71" s="37"/>
      <c r="DF71" s="37"/>
      <c r="DG71" s="37"/>
      <c r="DH71" s="37"/>
      <c r="DI71" s="37"/>
      <c r="DJ71" s="37"/>
      <c r="DK71" s="37"/>
      <c r="DL71" s="37"/>
      <c r="DM71" s="37"/>
      <c r="DN71" s="37"/>
      <c r="DO71" s="37"/>
      <c r="DP71" s="37"/>
      <c r="DQ71" s="37"/>
      <c r="DR71" s="37"/>
      <c r="DS71" s="37"/>
      <c r="DT71" s="37"/>
      <c r="DU71" s="37"/>
      <c r="DV71" s="37"/>
      <c r="DW71" s="37"/>
      <c r="DX71" s="37"/>
      <c r="DY71" s="37"/>
      <c r="DZ71" s="37"/>
      <c r="EA71" s="37"/>
      <c r="EB71" s="37"/>
      <c r="EC71" s="37"/>
      <c r="ED71" s="37"/>
      <c r="EE71" s="37"/>
      <c r="EF71" s="37"/>
      <c r="EG71" s="37"/>
      <c r="EH71" s="37"/>
      <c r="EI71" s="37"/>
      <c r="EJ71" s="37"/>
      <c r="EK71" s="37"/>
      <c r="EL71" s="37"/>
      <c r="EM71" s="37"/>
      <c r="EN71" s="37"/>
      <c r="EO71" s="37"/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  <c r="FE71" s="37"/>
      <c r="FF71" s="37"/>
      <c r="FG71" s="37"/>
      <c r="FH71" s="37"/>
      <c r="FI71" s="37"/>
      <c r="FJ71" s="37"/>
      <c r="FK71" s="37"/>
      <c r="FL71" s="37"/>
      <c r="FM71" s="37"/>
      <c r="FN71" s="37"/>
      <c r="FO71" s="37"/>
      <c r="FP71" s="37"/>
      <c r="FQ71" s="37"/>
      <c r="FR71" s="37"/>
      <c r="FS71" s="37"/>
      <c r="FT71" s="37"/>
      <c r="FU71" s="37"/>
      <c r="FV71" s="37"/>
      <c r="FW71" s="37"/>
      <c r="FX71" s="37"/>
      <c r="FY71" s="37"/>
      <c r="FZ71" s="37"/>
      <c r="GA71" s="37"/>
      <c r="GB71" s="37"/>
      <c r="GC71" s="37"/>
      <c r="GD71" s="37"/>
      <c r="GE71" s="37"/>
      <c r="GF71" s="37"/>
      <c r="GG71" s="37"/>
      <c r="GH71" s="37"/>
      <c r="GI71" s="37"/>
      <c r="GJ71" s="37"/>
      <c r="GK71" s="37"/>
      <c r="GL71" s="37"/>
      <c r="GM71" s="37"/>
      <c r="GN71" s="37"/>
      <c r="GO71" s="37"/>
      <c r="GP71" s="37"/>
      <c r="GQ71" s="37"/>
      <c r="GR71" s="37"/>
      <c r="GS71" s="37"/>
      <c r="GT71" s="37"/>
      <c r="GU71" s="37"/>
      <c r="GV71" s="37"/>
      <c r="GW71" s="37"/>
      <c r="GX71" s="37"/>
      <c r="GY71" s="37"/>
      <c r="GZ71" s="37"/>
      <c r="HA71" s="37"/>
      <c r="HB71" s="37"/>
      <c r="HC71" s="37"/>
      <c r="HD71" s="37"/>
      <c r="HE71" s="37"/>
      <c r="HF71" s="37"/>
      <c r="HG71" s="37"/>
      <c r="HH71" s="37"/>
      <c r="HI71" s="37"/>
      <c r="HJ71" s="37"/>
      <c r="HK71" s="37"/>
      <c r="HL71" s="37"/>
      <c r="HM71" s="37"/>
      <c r="HN71" s="37"/>
      <c r="HO71" s="37"/>
      <c r="HP71" s="37"/>
      <c r="HQ71" s="37"/>
      <c r="HR71" s="37"/>
      <c r="HS71" s="37"/>
      <c r="HT71" s="37"/>
      <c r="HU71" s="37"/>
      <c r="HV71" s="37"/>
      <c r="HW71" s="37"/>
      <c r="HX71" s="37"/>
      <c r="HY71" s="37"/>
      <c r="HZ71" s="37"/>
      <c r="IA71" s="37"/>
      <c r="IB71" s="37"/>
      <c r="IC71" s="37"/>
      <c r="ID71" s="37"/>
      <c r="IE71" s="37"/>
      <c r="IF71" s="37"/>
      <c r="IG71" s="37"/>
      <c r="IH71" s="37"/>
      <c r="II71" s="37"/>
      <c r="IJ71" s="37"/>
      <c r="IK71" s="37"/>
      <c r="IL71" s="37"/>
      <c r="IM71" s="37"/>
      <c r="IN71" s="37"/>
      <c r="IO71" s="37"/>
      <c r="IP71" s="37"/>
      <c r="IQ71" s="37"/>
      <c r="IR71" s="37"/>
      <c r="IS71" s="37"/>
      <c r="IT71" s="37"/>
      <c r="IU71" s="37"/>
      <c r="IV71" s="37"/>
    </row>
    <row r="72" spans="1:256" ht="18.75" customHeight="1" x14ac:dyDescent="0.35">
      <c r="A72" s="201">
        <v>62</v>
      </c>
      <c r="B72" s="95" t="s">
        <v>80</v>
      </c>
      <c r="C72" s="95" t="s">
        <v>170</v>
      </c>
      <c r="D72" s="90"/>
      <c r="E72" s="73"/>
      <c r="F72" s="87"/>
      <c r="G72" s="87">
        <v>15000000</v>
      </c>
      <c r="H72" s="73"/>
      <c r="I72" s="73">
        <v>0</v>
      </c>
      <c r="J72" s="87">
        <v>32027539.719999999</v>
      </c>
      <c r="K72" s="87">
        <v>148713.23000000001</v>
      </c>
      <c r="L72" s="178">
        <v>0</v>
      </c>
      <c r="M72" s="40">
        <v>32123437.280000001</v>
      </c>
      <c r="N72" s="40">
        <v>1644280</v>
      </c>
      <c r="O72" s="58">
        <v>32668742.620000001</v>
      </c>
      <c r="P72" s="101">
        <f t="shared" si="21"/>
        <v>7.3068607025912933E-5</v>
      </c>
      <c r="Q72" s="137">
        <v>30479157.280000001</v>
      </c>
      <c r="R72" s="101">
        <f t="shared" si="22"/>
        <v>7.0093020283257815E-5</v>
      </c>
      <c r="S72" s="138">
        <f t="shared" si="23"/>
        <v>-6.7023863313904294E-2</v>
      </c>
      <c r="T72" s="139">
        <f t="shared" si="24"/>
        <v>4.8791778799469488E-3</v>
      </c>
      <c r="U72" s="139">
        <f t="shared" si="25"/>
        <v>0</v>
      </c>
      <c r="V72" s="140">
        <f t="shared" si="26"/>
        <v>0.6985476606034593</v>
      </c>
      <c r="W72" s="140">
        <f t="shared" si="27"/>
        <v>0</v>
      </c>
      <c r="X72" s="111">
        <v>0.68</v>
      </c>
      <c r="Y72" s="111">
        <v>0.68</v>
      </c>
      <c r="Z72" s="141">
        <v>743</v>
      </c>
      <c r="AA72" s="221">
        <v>43632180.020000003</v>
      </c>
      <c r="AB72" s="120"/>
      <c r="AC72" s="74"/>
      <c r="AD72" s="75"/>
      <c r="AE72" s="62"/>
      <c r="AF72" s="63"/>
      <c r="AG72" s="64"/>
      <c r="AH72" s="64"/>
      <c r="AI72" s="64"/>
      <c r="AJ72" s="65"/>
      <c r="AK72" s="63"/>
      <c r="AL72" s="64"/>
      <c r="AM72" s="64"/>
      <c r="AN72" s="64"/>
      <c r="AO72" s="65"/>
      <c r="AP72" s="63"/>
      <c r="AQ72" s="64"/>
      <c r="AR72" s="64"/>
      <c r="AS72" s="64"/>
      <c r="AT72" s="65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</row>
    <row r="73" spans="1:256" ht="16.5" customHeight="1" x14ac:dyDescent="0.3">
      <c r="A73" s="201">
        <v>63</v>
      </c>
      <c r="B73" s="95" t="s">
        <v>25</v>
      </c>
      <c r="C73" s="95" t="s">
        <v>121</v>
      </c>
      <c r="D73" s="73"/>
      <c r="E73" s="73"/>
      <c r="F73" s="73">
        <v>44851175567.400002</v>
      </c>
      <c r="G73" s="73">
        <v>106968412211.7</v>
      </c>
      <c r="H73" s="73"/>
      <c r="I73" s="73">
        <v>0</v>
      </c>
      <c r="J73" s="73">
        <v>151876331889.79999</v>
      </c>
      <c r="K73" s="88">
        <v>220650233</v>
      </c>
      <c r="L73" s="44">
        <v>650713160.70000005</v>
      </c>
      <c r="M73" s="39">
        <v>154415563979.79999</v>
      </c>
      <c r="N73" s="39">
        <v>223252175</v>
      </c>
      <c r="O73" s="58">
        <v>152580380001.9176</v>
      </c>
      <c r="P73" s="101">
        <f t="shared" si="21"/>
        <v>0.34126920512083608</v>
      </c>
      <c r="Q73" s="137">
        <v>154192311804.79999</v>
      </c>
      <c r="R73" s="101">
        <f t="shared" si="22"/>
        <v>0.3545965769187519</v>
      </c>
      <c r="S73" s="138">
        <f t="shared" si="23"/>
        <v>1.0564476264000174E-2</v>
      </c>
      <c r="T73" s="139">
        <f t="shared" si="24"/>
        <v>1.4310067111473919E-3</v>
      </c>
      <c r="U73" s="139">
        <f t="shared" si="25"/>
        <v>4.2201401164785142E-3</v>
      </c>
      <c r="V73" s="140">
        <f t="shared" si="26"/>
        <v>1.1963777721311497</v>
      </c>
      <c r="W73" s="140">
        <f t="shared" si="27"/>
        <v>5.0488818306338558E-3</v>
      </c>
      <c r="X73" s="73">
        <v>518.69100000000003</v>
      </c>
      <c r="Y73" s="73">
        <v>518.69100000000003</v>
      </c>
      <c r="Z73" s="134">
        <v>3156</v>
      </c>
      <c r="AA73" s="222">
        <v>128882628377.60001</v>
      </c>
      <c r="AB73" s="121"/>
      <c r="AC73" s="61"/>
      <c r="AD73" s="62"/>
      <c r="AE73" s="62"/>
      <c r="AF73" s="63"/>
      <c r="AG73" s="64"/>
      <c r="AH73" s="64"/>
      <c r="AI73" s="64"/>
      <c r="AJ73" s="65"/>
      <c r="AK73" s="63"/>
      <c r="AL73" s="64"/>
      <c r="AM73" s="64"/>
      <c r="AN73" s="64"/>
      <c r="AO73" s="65"/>
      <c r="AP73" s="63"/>
      <c r="AQ73" s="64"/>
      <c r="AR73" s="64"/>
      <c r="AS73" s="64"/>
      <c r="AT73" s="65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6"/>
      <c r="BF73" s="66"/>
      <c r="BG73" s="66"/>
      <c r="BH73" s="66"/>
      <c r="BI73" s="66"/>
      <c r="BJ73" s="66"/>
      <c r="BK73" s="66"/>
      <c r="BL73" s="66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</row>
    <row r="74" spans="1:256" s="38" customFormat="1" ht="16.5" customHeight="1" x14ac:dyDescent="0.3">
      <c r="A74" s="212">
        <v>64</v>
      </c>
      <c r="B74" s="160" t="s">
        <v>72</v>
      </c>
      <c r="C74" s="160" t="s">
        <v>122</v>
      </c>
      <c r="D74" s="73"/>
      <c r="E74" s="90"/>
      <c r="F74" s="73">
        <v>171052402.97999999</v>
      </c>
      <c r="G74" s="73">
        <v>449733382.61000001</v>
      </c>
      <c r="H74" s="73"/>
      <c r="I74" s="73">
        <v>272032439.70999998</v>
      </c>
      <c r="J74" s="73">
        <f>SUM(I74,G74,F74)</f>
        <v>892818225.29999995</v>
      </c>
      <c r="K74" s="73">
        <v>1394929.31</v>
      </c>
      <c r="L74" s="44">
        <v>8799474.3100000005</v>
      </c>
      <c r="M74" s="73">
        <v>892818225.29999995</v>
      </c>
      <c r="N74" s="73">
        <v>9575759.0199999996</v>
      </c>
      <c r="O74" s="58">
        <v>1206308006.5</v>
      </c>
      <c r="P74" s="136">
        <f t="shared" si="21"/>
        <v>2.698091160239485E-3</v>
      </c>
      <c r="Q74" s="137">
        <v>883242466.27999997</v>
      </c>
      <c r="R74" s="136">
        <f t="shared" si="22"/>
        <v>2.0311956638191767E-3</v>
      </c>
      <c r="S74" s="138">
        <f t="shared" si="23"/>
        <v>-0.26781347589439219</v>
      </c>
      <c r="T74" s="139">
        <f t="shared" si="24"/>
        <v>1.579327719459753E-3</v>
      </c>
      <c r="U74" s="139">
        <f t="shared" si="25"/>
        <v>9.962693876191463E-3</v>
      </c>
      <c r="V74" s="140">
        <f t="shared" si="26"/>
        <v>1130.9136967909049</v>
      </c>
      <c r="W74" s="140">
        <f t="shared" si="27"/>
        <v>11.266946961519798</v>
      </c>
      <c r="X74" s="73">
        <v>1137.77</v>
      </c>
      <c r="Y74" s="73">
        <v>1152.6400000000001</v>
      </c>
      <c r="Z74" s="89">
        <v>147</v>
      </c>
      <c r="AA74" s="220">
        <v>780999</v>
      </c>
      <c r="AB74" s="75"/>
      <c r="AC74" s="62"/>
      <c r="AD74" s="62"/>
      <c r="AE74" s="62"/>
      <c r="AF74" s="63"/>
      <c r="AG74" s="64"/>
      <c r="AH74" s="64"/>
      <c r="AI74" s="64"/>
      <c r="AJ74" s="65"/>
      <c r="AK74" s="63"/>
      <c r="AL74" s="64"/>
      <c r="AM74" s="64"/>
      <c r="AN74" s="64"/>
      <c r="AO74" s="65"/>
      <c r="AP74" s="63"/>
      <c r="AQ74" s="64"/>
      <c r="AR74" s="64"/>
      <c r="AS74" s="64"/>
      <c r="AT74" s="65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6"/>
      <c r="BF74" s="66"/>
      <c r="BG74" s="66"/>
      <c r="BH74" s="66"/>
      <c r="BI74" s="66"/>
      <c r="BJ74" s="66"/>
      <c r="BK74" s="66"/>
      <c r="BL74" s="66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37"/>
      <c r="CT74" s="37"/>
      <c r="CU74" s="37"/>
      <c r="CV74" s="37"/>
      <c r="CW74" s="37"/>
      <c r="CX74" s="37"/>
      <c r="CY74" s="37"/>
      <c r="CZ74" s="37"/>
      <c r="DA74" s="37"/>
      <c r="DB74" s="37"/>
      <c r="DC74" s="37"/>
      <c r="DD74" s="37"/>
      <c r="DE74" s="37"/>
      <c r="DF74" s="37"/>
      <c r="DG74" s="37"/>
      <c r="DH74" s="37"/>
      <c r="DI74" s="37"/>
      <c r="DJ74" s="37"/>
      <c r="DK74" s="37"/>
      <c r="DL74" s="37"/>
      <c r="DM74" s="37"/>
      <c r="DN74" s="37"/>
      <c r="DO74" s="37"/>
      <c r="DP74" s="37"/>
      <c r="DQ74" s="37"/>
      <c r="DR74" s="37"/>
      <c r="DS74" s="37"/>
      <c r="DT74" s="37"/>
      <c r="DU74" s="37"/>
      <c r="DV74" s="37"/>
      <c r="DW74" s="37"/>
      <c r="DX74" s="37"/>
      <c r="DY74" s="37"/>
      <c r="DZ74" s="37"/>
      <c r="EA74" s="37"/>
      <c r="EB74" s="37"/>
      <c r="EC74" s="37"/>
      <c r="ED74" s="37"/>
      <c r="EE74" s="37"/>
      <c r="EF74" s="37"/>
      <c r="EG74" s="37"/>
      <c r="EH74" s="37"/>
      <c r="EI74" s="37"/>
      <c r="EJ74" s="37"/>
      <c r="EK74" s="37"/>
      <c r="EL74" s="37"/>
      <c r="EM74" s="37"/>
      <c r="EN74" s="37"/>
      <c r="EO74" s="37"/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  <c r="FE74" s="37"/>
      <c r="FF74" s="37"/>
      <c r="FG74" s="37"/>
      <c r="FH74" s="37"/>
      <c r="FI74" s="37"/>
      <c r="FJ74" s="37"/>
      <c r="FK74" s="37"/>
      <c r="FL74" s="37"/>
      <c r="FM74" s="37"/>
      <c r="FN74" s="37"/>
      <c r="FO74" s="37"/>
      <c r="FP74" s="37"/>
      <c r="FQ74" s="37"/>
      <c r="FR74" s="37"/>
      <c r="FS74" s="37"/>
      <c r="FT74" s="37"/>
      <c r="FU74" s="37"/>
      <c r="FV74" s="37"/>
      <c r="FW74" s="37"/>
      <c r="FX74" s="37"/>
      <c r="FY74" s="37"/>
      <c r="FZ74" s="37"/>
      <c r="GA74" s="37"/>
      <c r="GB74" s="37"/>
      <c r="GC74" s="37"/>
      <c r="GD74" s="37"/>
      <c r="GE74" s="37"/>
      <c r="GF74" s="37"/>
      <c r="GG74" s="37"/>
      <c r="GH74" s="37"/>
      <c r="GI74" s="37"/>
      <c r="GJ74" s="37"/>
      <c r="GK74" s="37"/>
      <c r="GL74" s="37"/>
      <c r="GM74" s="37"/>
      <c r="GN74" s="37"/>
      <c r="GO74" s="37"/>
      <c r="GP74" s="37"/>
      <c r="GQ74" s="37"/>
      <c r="GR74" s="37"/>
      <c r="GS74" s="37"/>
      <c r="GT74" s="37"/>
      <c r="GU74" s="37"/>
      <c r="GV74" s="37"/>
      <c r="GW74" s="37"/>
      <c r="GX74" s="37"/>
      <c r="GY74" s="37"/>
      <c r="GZ74" s="37"/>
      <c r="HA74" s="37"/>
      <c r="HB74" s="37"/>
      <c r="HC74" s="37"/>
      <c r="HD74" s="37"/>
      <c r="HE74" s="37"/>
      <c r="HF74" s="37"/>
      <c r="HG74" s="37"/>
      <c r="HH74" s="37"/>
      <c r="HI74" s="37"/>
      <c r="HJ74" s="37"/>
      <c r="HK74" s="37"/>
      <c r="HL74" s="37"/>
      <c r="HM74" s="37"/>
      <c r="HN74" s="37"/>
      <c r="HO74" s="37"/>
      <c r="HP74" s="37"/>
      <c r="HQ74" s="37"/>
      <c r="HR74" s="37"/>
      <c r="HS74" s="37"/>
      <c r="HT74" s="37"/>
      <c r="HU74" s="37"/>
      <c r="HV74" s="37"/>
      <c r="HW74" s="37"/>
      <c r="HX74" s="37"/>
      <c r="HY74" s="37"/>
      <c r="HZ74" s="37"/>
      <c r="IA74" s="37"/>
      <c r="IB74" s="37"/>
      <c r="IC74" s="37"/>
      <c r="ID74" s="37"/>
      <c r="IE74" s="37"/>
      <c r="IF74" s="37"/>
      <c r="IG74" s="37"/>
      <c r="IH74" s="37"/>
      <c r="II74" s="37"/>
      <c r="IJ74" s="37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</row>
    <row r="75" spans="1:256" ht="16.5" customHeight="1" x14ac:dyDescent="0.3">
      <c r="A75" s="201">
        <v>65</v>
      </c>
      <c r="B75" s="95" t="s">
        <v>45</v>
      </c>
      <c r="C75" s="95" t="s">
        <v>123</v>
      </c>
      <c r="D75" s="73">
        <v>0</v>
      </c>
      <c r="E75" s="73"/>
      <c r="F75" s="87">
        <v>0</v>
      </c>
      <c r="G75" s="73">
        <v>163935100.50999999</v>
      </c>
      <c r="H75" s="73"/>
      <c r="I75" s="73">
        <v>0</v>
      </c>
      <c r="J75" s="87">
        <v>163935100.50999999</v>
      </c>
      <c r="K75" s="88">
        <v>223591.7</v>
      </c>
      <c r="L75" s="44">
        <v>0</v>
      </c>
      <c r="M75" s="87">
        <v>166539173.55000001</v>
      </c>
      <c r="N75" s="73">
        <v>2679397.54</v>
      </c>
      <c r="O75" s="58">
        <v>172825446.69</v>
      </c>
      <c r="P75" s="101">
        <f t="shared" si="21"/>
        <v>3.8655037309389637E-4</v>
      </c>
      <c r="Q75" s="137">
        <v>169218571.09</v>
      </c>
      <c r="R75" s="101">
        <f t="shared" si="22"/>
        <v>3.8915251582425883E-4</v>
      </c>
      <c r="S75" s="138">
        <f t="shared" si="23"/>
        <v>-2.0870049342153356E-2</v>
      </c>
      <c r="T75" s="139">
        <f t="shared" si="24"/>
        <v>1.3213189223840055E-3</v>
      </c>
      <c r="U75" s="139">
        <f t="shared" si="25"/>
        <v>0</v>
      </c>
      <c r="V75" s="140">
        <f t="shared" si="26"/>
        <v>139.94426900264585</v>
      </c>
      <c r="W75" s="140">
        <f t="shared" si="27"/>
        <v>0</v>
      </c>
      <c r="X75" s="73">
        <v>151.81</v>
      </c>
      <c r="Y75" s="73">
        <v>152.08000000000001</v>
      </c>
      <c r="Z75" s="141">
        <v>16</v>
      </c>
      <c r="AA75" s="203">
        <v>1209185.43</v>
      </c>
      <c r="AB75" s="75"/>
      <c r="AC75" s="62"/>
      <c r="AD75" s="62"/>
      <c r="AE75" s="62"/>
      <c r="AF75" s="63"/>
      <c r="AG75" s="64"/>
      <c r="AH75" s="64"/>
      <c r="AI75" s="64"/>
      <c r="AJ75" s="65"/>
      <c r="AK75" s="63"/>
      <c r="AL75" s="64"/>
      <c r="AM75" s="64"/>
      <c r="AN75" s="64"/>
      <c r="AO75" s="65"/>
      <c r="AP75" s="63"/>
      <c r="AQ75" s="64"/>
      <c r="AR75" s="64"/>
      <c r="AS75" s="64"/>
      <c r="AT75" s="65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6"/>
      <c r="BF75" s="66"/>
      <c r="BG75" s="66"/>
      <c r="BH75" s="66"/>
      <c r="BI75" s="66"/>
      <c r="BJ75" s="66"/>
      <c r="BK75" s="66"/>
      <c r="BL75" s="66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</row>
    <row r="76" spans="1:256" ht="16.5" customHeight="1" x14ac:dyDescent="0.3">
      <c r="A76" s="201">
        <v>66</v>
      </c>
      <c r="B76" s="94" t="s">
        <v>76</v>
      </c>
      <c r="C76" s="94" t="s">
        <v>124</v>
      </c>
      <c r="D76" s="73"/>
      <c r="E76" s="73"/>
      <c r="F76" s="73">
        <v>2030784116.3</v>
      </c>
      <c r="G76" s="73">
        <v>0</v>
      </c>
      <c r="H76" s="73"/>
      <c r="I76" s="73"/>
      <c r="J76" s="73">
        <v>26103941186.34</v>
      </c>
      <c r="K76" s="87">
        <v>36057947.82</v>
      </c>
      <c r="L76" s="44">
        <v>173837724.83000001</v>
      </c>
      <c r="M76" s="73">
        <v>26103941186.34</v>
      </c>
      <c r="N76" s="73">
        <v>36057947.82</v>
      </c>
      <c r="O76" s="58">
        <v>25958694316.09</v>
      </c>
      <c r="P76" s="101">
        <f t="shared" si="21"/>
        <v>5.8060564373450002E-2</v>
      </c>
      <c r="Q76" s="137">
        <v>26067883238.52</v>
      </c>
      <c r="R76" s="101">
        <f t="shared" si="22"/>
        <v>5.9948398566063592E-2</v>
      </c>
      <c r="S76" s="138">
        <f t="shared" si="23"/>
        <v>4.2062563355631348E-3</v>
      </c>
      <c r="T76" s="139">
        <f t="shared" si="24"/>
        <v>1.3832326733272259E-3</v>
      </c>
      <c r="U76" s="139">
        <f t="shared" si="25"/>
        <v>6.6686551891993826E-3</v>
      </c>
      <c r="V76" s="140">
        <f t="shared" si="26"/>
        <v>24.354049230527711</v>
      </c>
      <c r="W76" s="140">
        <f t="shared" si="27"/>
        <v>0.16240875677917585</v>
      </c>
      <c r="X76" s="73">
        <v>24.2364</v>
      </c>
      <c r="Y76" s="73">
        <v>24.2364</v>
      </c>
      <c r="Z76" s="141">
        <v>1534</v>
      </c>
      <c r="AA76" s="203">
        <v>1070371624.52</v>
      </c>
      <c r="AB76" s="75"/>
      <c r="AC76" s="81"/>
      <c r="AD76" s="62"/>
      <c r="AE76" s="62"/>
      <c r="AF76" s="63"/>
      <c r="AG76" s="64"/>
      <c r="AH76" s="64"/>
      <c r="AI76" s="64"/>
      <c r="AJ76" s="65"/>
      <c r="AK76" s="63"/>
      <c r="AL76" s="64"/>
      <c r="AM76" s="64"/>
      <c r="AN76" s="64"/>
      <c r="AO76" s="65"/>
      <c r="AP76" s="63"/>
      <c r="AQ76" s="64"/>
      <c r="AR76" s="64"/>
      <c r="AS76" s="64"/>
      <c r="AT76" s="65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</row>
    <row r="77" spans="1:256" ht="16.5" customHeight="1" x14ac:dyDescent="0.3">
      <c r="A77" s="201">
        <v>67</v>
      </c>
      <c r="B77" s="94" t="s">
        <v>45</v>
      </c>
      <c r="C77" s="94" t="s">
        <v>125</v>
      </c>
      <c r="D77" s="90"/>
      <c r="E77" s="73"/>
      <c r="F77" s="73">
        <v>406270201.13</v>
      </c>
      <c r="G77" s="73">
        <v>1096161879.5999999</v>
      </c>
      <c r="H77" s="90"/>
      <c r="I77" s="73"/>
      <c r="J77" s="73">
        <v>1502432085</v>
      </c>
      <c r="K77" s="73">
        <v>3282300.1</v>
      </c>
      <c r="L77" s="44">
        <v>18049881.100000001</v>
      </c>
      <c r="M77" s="73">
        <v>1510104226.4000001</v>
      </c>
      <c r="N77" s="73">
        <v>15193201.9</v>
      </c>
      <c r="O77" s="58">
        <f>3610491.47*410.16</f>
        <v>1480879181.3352001</v>
      </c>
      <c r="P77" s="101">
        <f t="shared" si="21"/>
        <v>3.3122113150321603E-3</v>
      </c>
      <c r="Q77" s="137">
        <v>1494911024.5</v>
      </c>
      <c r="R77" s="101">
        <f t="shared" si="22"/>
        <v>3.4378518998850814E-3</v>
      </c>
      <c r="S77" s="138">
        <f t="shared" si="23"/>
        <v>9.4753463629277616E-3</v>
      </c>
      <c r="T77" s="139">
        <f t="shared" si="24"/>
        <v>2.1956491364412975E-3</v>
      </c>
      <c r="U77" s="139">
        <f t="shared" si="25"/>
        <v>1.2074217665253429E-2</v>
      </c>
      <c r="V77" s="140">
        <f t="shared" si="26"/>
        <v>1.0513588390990907</v>
      </c>
      <c r="W77" s="140">
        <f t="shared" si="27"/>
        <v>1.2694335467570577E-2</v>
      </c>
      <c r="X77" s="157">
        <v>446.9</v>
      </c>
      <c r="Y77" s="157">
        <v>446.9</v>
      </c>
      <c r="Z77" s="90">
        <v>234</v>
      </c>
      <c r="AA77" s="203">
        <v>1421884678.0999999</v>
      </c>
      <c r="AB77" s="76"/>
      <c r="AC77" s="77"/>
      <c r="AD77" s="77"/>
      <c r="AE77" s="77"/>
      <c r="AF77" s="63"/>
      <c r="AG77" s="64"/>
      <c r="AH77" s="64"/>
      <c r="AI77" s="64"/>
      <c r="AJ77" s="65"/>
      <c r="AK77" s="63"/>
      <c r="AL77" s="64"/>
      <c r="AM77" s="64"/>
      <c r="AN77" s="64"/>
      <c r="AO77" s="65"/>
      <c r="AP77" s="63"/>
      <c r="AQ77" s="64"/>
      <c r="AR77" s="64"/>
      <c r="AS77" s="64"/>
      <c r="AT77" s="65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</row>
    <row r="78" spans="1:256" ht="16.5" customHeight="1" x14ac:dyDescent="0.3">
      <c r="A78" s="201">
        <v>68</v>
      </c>
      <c r="B78" s="94" t="s">
        <v>126</v>
      </c>
      <c r="C78" s="94" t="s">
        <v>127</v>
      </c>
      <c r="D78" s="73"/>
      <c r="E78" s="90"/>
      <c r="F78" s="92">
        <v>140305144.11000001</v>
      </c>
      <c r="G78" s="87">
        <v>451596290.00999999</v>
      </c>
      <c r="H78" s="73"/>
      <c r="I78" s="88">
        <v>0</v>
      </c>
      <c r="J78" s="87">
        <v>591901434.21000004</v>
      </c>
      <c r="K78" s="87">
        <v>0</v>
      </c>
      <c r="L78" s="44">
        <v>0</v>
      </c>
      <c r="M78" s="88">
        <v>687290621.45000005</v>
      </c>
      <c r="N78" s="87">
        <v>4180732.93</v>
      </c>
      <c r="O78" s="58">
        <v>599776159.62</v>
      </c>
      <c r="P78" s="101">
        <f t="shared" si="21"/>
        <v>1.3414905195633453E-3</v>
      </c>
      <c r="Q78" s="167">
        <v>683109888.51999998</v>
      </c>
      <c r="R78" s="101">
        <f t="shared" si="22"/>
        <v>1.5709501031101454E-3</v>
      </c>
      <c r="S78" s="138">
        <f t="shared" si="23"/>
        <v>0.13894138265315131</v>
      </c>
      <c r="T78" s="139">
        <f t="shared" si="24"/>
        <v>0</v>
      </c>
      <c r="U78" s="139">
        <f t="shared" si="25"/>
        <v>0</v>
      </c>
      <c r="V78" s="140">
        <f t="shared" si="26"/>
        <v>174.26777331572112</v>
      </c>
      <c r="W78" s="140">
        <f t="shared" si="27"/>
        <v>0</v>
      </c>
      <c r="X78" s="88">
        <v>174.26779999999999</v>
      </c>
      <c r="Y78" s="88">
        <v>175.33430000000001</v>
      </c>
      <c r="Z78" s="90">
        <v>420</v>
      </c>
      <c r="AA78" s="205">
        <v>3919886.48</v>
      </c>
      <c r="AB78" s="74"/>
      <c r="AC78" s="74"/>
      <c r="AD78" s="74"/>
      <c r="AE78" s="78"/>
      <c r="AF78" s="63"/>
      <c r="AG78" s="64"/>
      <c r="AH78" s="64"/>
      <c r="AI78" s="64"/>
      <c r="AJ78" s="65"/>
      <c r="AK78" s="63"/>
      <c r="AL78" s="64"/>
      <c r="AM78" s="64"/>
      <c r="AN78" s="64"/>
      <c r="AO78" s="65"/>
      <c r="AP78" s="63"/>
      <c r="AQ78" s="64"/>
      <c r="AR78" s="64"/>
      <c r="AS78" s="64"/>
      <c r="AT78" s="65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</row>
    <row r="79" spans="1:256" ht="16.5" customHeight="1" x14ac:dyDescent="0.3">
      <c r="A79" s="201">
        <v>69</v>
      </c>
      <c r="B79" s="94" t="s">
        <v>74</v>
      </c>
      <c r="C79" s="94" t="s">
        <v>128</v>
      </c>
      <c r="D79" s="73"/>
      <c r="E79" s="73"/>
      <c r="F79" s="73">
        <v>77168282.469999999</v>
      </c>
      <c r="G79" s="73">
        <v>1028474299.8</v>
      </c>
      <c r="H79" s="73"/>
      <c r="I79" s="73"/>
      <c r="J79" s="73">
        <v>1105642582.26</v>
      </c>
      <c r="K79" s="73">
        <v>1847521</v>
      </c>
      <c r="L79" s="44">
        <v>13726004.16</v>
      </c>
      <c r="M79" s="73">
        <v>1163375499.1900001</v>
      </c>
      <c r="N79" s="73">
        <v>3693898.04</v>
      </c>
      <c r="O79" s="58">
        <v>1161230345.4200001</v>
      </c>
      <c r="P79" s="101">
        <f t="shared" si="21"/>
        <v>2.597268121489125E-3</v>
      </c>
      <c r="Q79" s="137">
        <v>1159681601.1400001</v>
      </c>
      <c r="R79" s="101">
        <f t="shared" si="22"/>
        <v>2.666923669971853E-3</v>
      </c>
      <c r="S79" s="138">
        <f t="shared" si="23"/>
        <v>-1.3337097898865303E-3</v>
      </c>
      <c r="T79" s="139">
        <f t="shared" si="24"/>
        <v>1.5931278017895895E-3</v>
      </c>
      <c r="U79" s="139">
        <f t="shared" si="25"/>
        <v>1.1836010976208424E-2</v>
      </c>
      <c r="V79" s="140">
        <f t="shared" si="26"/>
        <v>1.3553185571484232</v>
      </c>
      <c r="W79" s="140">
        <f t="shared" si="27"/>
        <v>1.6041565318667701E-2</v>
      </c>
      <c r="X79" s="73">
        <v>1.3552999999999999</v>
      </c>
      <c r="Y79" s="73">
        <v>1.3552999999999999</v>
      </c>
      <c r="Z79" s="141">
        <v>131</v>
      </c>
      <c r="AA79" s="203">
        <v>855652418.40999997</v>
      </c>
      <c r="AB79" s="121"/>
      <c r="AC79" s="61"/>
      <c r="AD79" s="61"/>
      <c r="AE79" s="61"/>
      <c r="AF79" s="63"/>
      <c r="AG79" s="64"/>
      <c r="AH79" s="64"/>
      <c r="AI79" s="64"/>
      <c r="AJ79" s="65"/>
      <c r="AK79" s="63"/>
      <c r="AL79" s="64"/>
      <c r="AM79" s="64"/>
      <c r="AN79" s="64"/>
      <c r="AO79" s="65"/>
      <c r="AP79" s="63"/>
      <c r="AQ79" s="64"/>
      <c r="AR79" s="64"/>
      <c r="AS79" s="64"/>
      <c r="AT79" s="65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</row>
    <row r="80" spans="1:256" s="38" customFormat="1" ht="16.5" customHeight="1" x14ac:dyDescent="0.3">
      <c r="A80" s="201">
        <v>70</v>
      </c>
      <c r="B80" s="94" t="s">
        <v>25</v>
      </c>
      <c r="C80" s="94" t="s">
        <v>129</v>
      </c>
      <c r="D80" s="73"/>
      <c r="E80" s="73"/>
      <c r="F80" s="73">
        <v>400587671.33999997</v>
      </c>
      <c r="G80" s="73">
        <v>8573877407.8699999</v>
      </c>
      <c r="H80" s="73"/>
      <c r="I80" s="73">
        <v>0</v>
      </c>
      <c r="J80" s="73">
        <v>8974465079.1100006</v>
      </c>
      <c r="K80" s="73">
        <v>13236890.810000001</v>
      </c>
      <c r="L80" s="44">
        <v>32821777.190000001</v>
      </c>
      <c r="M80" s="73">
        <v>9072581104.4300003</v>
      </c>
      <c r="N80" s="73">
        <v>15057101.939999999</v>
      </c>
      <c r="O80" s="58">
        <v>9296234356.3199997</v>
      </c>
      <c r="P80" s="136">
        <f t="shared" si="21"/>
        <v>2.0792440740798144E-2</v>
      </c>
      <c r="Q80" s="137">
        <v>9057524002.4899998</v>
      </c>
      <c r="R80" s="136">
        <f t="shared" si="22"/>
        <v>2.0829618345098354E-2</v>
      </c>
      <c r="S80" s="138">
        <f t="shared" si="23"/>
        <v>-2.5678177279138178E-2</v>
      </c>
      <c r="T80" s="139">
        <f t="shared" si="24"/>
        <v>1.4614248669240128E-3</v>
      </c>
      <c r="U80" s="139">
        <f t="shared" si="25"/>
        <v>3.623703031973968E-3</v>
      </c>
      <c r="V80" s="140">
        <f t="shared" si="26"/>
        <v>115.00097802425745</v>
      </c>
      <c r="W80" s="140">
        <f t="shared" si="27"/>
        <v>0.41672939274647336</v>
      </c>
      <c r="X80" s="73">
        <v>115</v>
      </c>
      <c r="Y80" s="73">
        <v>115</v>
      </c>
      <c r="Z80" s="141">
        <v>955</v>
      </c>
      <c r="AA80" s="203">
        <v>78760408.459999993</v>
      </c>
      <c r="AB80" s="75"/>
      <c r="AC80" s="62"/>
      <c r="AD80" s="62"/>
      <c r="AE80" s="62"/>
      <c r="AF80" s="63"/>
      <c r="AG80" s="64"/>
      <c r="AH80" s="64"/>
      <c r="AI80" s="64"/>
      <c r="AJ80" s="65"/>
      <c r="AK80" s="63"/>
      <c r="AL80" s="64"/>
      <c r="AM80" s="64"/>
      <c r="AN80" s="64"/>
      <c r="AO80" s="65"/>
      <c r="AP80" s="63"/>
      <c r="AQ80" s="64"/>
      <c r="AR80" s="64"/>
      <c r="AS80" s="64"/>
      <c r="AT80" s="65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6"/>
      <c r="BF80" s="66"/>
      <c r="BG80" s="66"/>
      <c r="BH80" s="66"/>
      <c r="BI80" s="66"/>
      <c r="BJ80" s="66"/>
      <c r="BK80" s="66"/>
      <c r="BL80" s="66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37"/>
      <c r="CT80" s="37"/>
      <c r="CU80" s="37"/>
      <c r="CV80" s="37"/>
      <c r="CW80" s="37"/>
      <c r="CX80" s="37"/>
      <c r="CY80" s="37"/>
      <c r="CZ80" s="37"/>
      <c r="DA80" s="37"/>
      <c r="DB80" s="37"/>
      <c r="DC80" s="37"/>
      <c r="DD80" s="37"/>
      <c r="DE80" s="37"/>
      <c r="DF80" s="37"/>
      <c r="DG80" s="37"/>
      <c r="DH80" s="37"/>
      <c r="DI80" s="37"/>
      <c r="DJ80" s="37"/>
      <c r="DK80" s="37"/>
      <c r="DL80" s="37"/>
      <c r="DM80" s="37"/>
      <c r="DN80" s="37"/>
      <c r="DO80" s="37"/>
      <c r="DP80" s="37"/>
      <c r="DQ80" s="37"/>
      <c r="DR80" s="37"/>
      <c r="DS80" s="37"/>
      <c r="DT80" s="37"/>
      <c r="DU80" s="37"/>
      <c r="DV80" s="37"/>
      <c r="DW80" s="37"/>
      <c r="DX80" s="37"/>
      <c r="DY80" s="37"/>
      <c r="DZ80" s="37"/>
      <c r="EA80" s="37"/>
      <c r="EB80" s="37"/>
      <c r="EC80" s="37"/>
      <c r="ED80" s="37"/>
      <c r="EE80" s="37"/>
      <c r="EF80" s="37"/>
      <c r="EG80" s="37"/>
      <c r="EH80" s="37"/>
      <c r="EI80" s="37"/>
      <c r="EJ80" s="37"/>
      <c r="EK80" s="37"/>
      <c r="EL80" s="37"/>
      <c r="EM80" s="37"/>
      <c r="EN80" s="37"/>
      <c r="EO80" s="37"/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  <c r="FE80" s="37"/>
      <c r="FF80" s="37"/>
      <c r="FG80" s="37"/>
      <c r="FH80" s="37"/>
      <c r="FI80" s="37"/>
      <c r="FJ80" s="37"/>
      <c r="FK80" s="37"/>
      <c r="FL80" s="37"/>
      <c r="FM80" s="37"/>
      <c r="FN80" s="37"/>
      <c r="FO80" s="37"/>
      <c r="FP80" s="37"/>
      <c r="FQ80" s="37"/>
      <c r="FR80" s="37"/>
      <c r="FS80" s="37"/>
      <c r="FT80" s="37"/>
      <c r="FU80" s="37"/>
      <c r="FV80" s="37"/>
      <c r="FW80" s="37"/>
      <c r="FX80" s="37"/>
      <c r="FY80" s="37"/>
      <c r="FZ80" s="37"/>
      <c r="GA80" s="37"/>
      <c r="GB80" s="37"/>
      <c r="GC80" s="37"/>
      <c r="GD80" s="37"/>
      <c r="GE80" s="37"/>
      <c r="GF80" s="37"/>
      <c r="GG80" s="37"/>
      <c r="GH80" s="37"/>
      <c r="GI80" s="37"/>
      <c r="GJ80" s="37"/>
      <c r="GK80" s="37"/>
      <c r="GL80" s="37"/>
      <c r="GM80" s="37"/>
      <c r="GN80" s="37"/>
      <c r="GO80" s="37"/>
      <c r="GP80" s="37"/>
      <c r="GQ80" s="37"/>
      <c r="GR80" s="37"/>
      <c r="GS80" s="37"/>
      <c r="GT80" s="37"/>
      <c r="GU80" s="37"/>
      <c r="GV80" s="37"/>
      <c r="GW80" s="37"/>
      <c r="GX80" s="37"/>
      <c r="GY80" s="37"/>
      <c r="GZ80" s="37"/>
      <c r="HA80" s="37"/>
      <c r="HB80" s="37"/>
      <c r="HC80" s="37"/>
      <c r="HD80" s="37"/>
      <c r="HE80" s="37"/>
      <c r="HF80" s="37"/>
      <c r="HG80" s="37"/>
      <c r="HH80" s="37"/>
      <c r="HI80" s="37"/>
      <c r="HJ80" s="37"/>
      <c r="HK80" s="37"/>
      <c r="HL80" s="37"/>
      <c r="HM80" s="37"/>
      <c r="HN80" s="37"/>
      <c r="HO80" s="37"/>
      <c r="HP80" s="37"/>
      <c r="HQ80" s="37"/>
      <c r="HR80" s="37"/>
      <c r="HS80" s="37"/>
      <c r="HT80" s="37"/>
      <c r="HU80" s="37"/>
      <c r="HV80" s="37"/>
      <c r="HW80" s="37"/>
      <c r="HX80" s="37"/>
      <c r="HY80" s="37"/>
      <c r="HZ80" s="37"/>
      <c r="IA80" s="37"/>
      <c r="IB80" s="37"/>
      <c r="IC80" s="37"/>
      <c r="ID80" s="37"/>
      <c r="IE80" s="37"/>
      <c r="IF80" s="37"/>
      <c r="IG80" s="37"/>
      <c r="IH80" s="37"/>
      <c r="II80" s="37"/>
      <c r="IJ80" s="37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</row>
    <row r="81" spans="1:256" ht="16.5" customHeight="1" x14ac:dyDescent="0.3">
      <c r="A81" s="201">
        <v>71</v>
      </c>
      <c r="B81" s="95" t="s">
        <v>51</v>
      </c>
      <c r="C81" s="95" t="s">
        <v>130</v>
      </c>
      <c r="D81" s="73"/>
      <c r="E81" s="73"/>
      <c r="F81" s="73">
        <v>59502263.710000001</v>
      </c>
      <c r="G81" s="73">
        <v>358830019.22000003</v>
      </c>
      <c r="H81" s="73"/>
      <c r="I81" s="73"/>
      <c r="J81" s="73">
        <v>418332282.93000001</v>
      </c>
      <c r="K81" s="73">
        <v>548861.31999999995</v>
      </c>
      <c r="L81" s="44">
        <v>3661601.2</v>
      </c>
      <c r="M81" s="39">
        <v>423470848.91000003</v>
      </c>
      <c r="N81" s="39"/>
      <c r="O81" s="58">
        <v>404769194.92000002</v>
      </c>
      <c r="P81" s="101">
        <f t="shared" si="21"/>
        <v>9.0532781086279318E-4</v>
      </c>
      <c r="Q81" s="137">
        <v>422921987.58999997</v>
      </c>
      <c r="R81" s="101">
        <f t="shared" si="22"/>
        <v>9.7259511416457301E-4</v>
      </c>
      <c r="S81" s="138">
        <f t="shared" si="23"/>
        <v>4.4847268265036169E-2</v>
      </c>
      <c r="T81" s="139">
        <f t="shared" si="24"/>
        <v>1.2977838374582014E-3</v>
      </c>
      <c r="U81" s="139">
        <f t="shared" si="25"/>
        <v>8.6578643519232782E-3</v>
      </c>
      <c r="V81" s="140">
        <f t="shared" si="26"/>
        <v>1.0976016577877863</v>
      </c>
      <c r="W81" s="140">
        <f t="shared" si="27"/>
        <v>9.502886265572769E-3</v>
      </c>
      <c r="X81" s="73">
        <v>1.1000000000000001</v>
      </c>
      <c r="Y81" s="73">
        <v>1.1000000000000001</v>
      </c>
      <c r="Z81" s="141">
        <v>184</v>
      </c>
      <c r="AA81" s="203">
        <v>385314639.95999998</v>
      </c>
      <c r="AB81" s="75"/>
      <c r="AC81" s="62"/>
      <c r="AD81" s="62"/>
      <c r="AE81" s="62"/>
      <c r="AF81" s="63"/>
      <c r="AG81" s="64"/>
      <c r="AH81" s="64"/>
      <c r="AI81" s="64"/>
      <c r="AJ81" s="65"/>
      <c r="AK81" s="63"/>
      <c r="AL81" s="64"/>
      <c r="AM81" s="64"/>
      <c r="AN81" s="64"/>
      <c r="AO81" s="65"/>
      <c r="AP81" s="63"/>
      <c r="AQ81" s="64"/>
      <c r="AR81" s="64"/>
      <c r="AS81" s="64"/>
      <c r="AT81" s="65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6"/>
      <c r="BF81" s="66"/>
      <c r="BG81" s="66"/>
      <c r="BH81" s="66"/>
      <c r="BI81" s="66"/>
      <c r="BJ81" s="66"/>
      <c r="BK81" s="66"/>
      <c r="BL81" s="66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</row>
    <row r="82" spans="1:256" ht="16.5" customHeight="1" x14ac:dyDescent="0.3">
      <c r="A82" s="201">
        <v>72</v>
      </c>
      <c r="B82" s="95" t="s">
        <v>67</v>
      </c>
      <c r="C82" s="95" t="s">
        <v>131</v>
      </c>
      <c r="D82" s="73">
        <v>126595368.68000001</v>
      </c>
      <c r="E82" s="73"/>
      <c r="F82" s="73">
        <v>68539599.150000006</v>
      </c>
      <c r="G82" s="87">
        <v>6844243.6799999997</v>
      </c>
      <c r="H82" s="73"/>
      <c r="I82" s="87"/>
      <c r="J82" s="87">
        <v>6844243.6799999997</v>
      </c>
      <c r="K82" s="88">
        <v>10908.03</v>
      </c>
      <c r="L82" s="44">
        <v>27430.080000000002</v>
      </c>
      <c r="M82" s="45">
        <v>7425015.3700000001</v>
      </c>
      <c r="N82" s="45">
        <v>75197.820000000007</v>
      </c>
      <c r="O82" s="102">
        <v>2700005093.3099999</v>
      </c>
      <c r="P82" s="101">
        <f t="shared" si="21"/>
        <v>6.0389716686020329E-3</v>
      </c>
      <c r="Q82" s="167">
        <v>7349817.5499999998</v>
      </c>
      <c r="R82" s="101">
        <f t="shared" si="22"/>
        <v>1.6902400085334452E-5</v>
      </c>
      <c r="S82" s="138">
        <f t="shared" si="23"/>
        <v>-0.99727785048694484</v>
      </c>
      <c r="T82" s="139">
        <f t="shared" si="24"/>
        <v>1.4841225548517189E-3</v>
      </c>
      <c r="U82" s="139">
        <f t="shared" si="25"/>
        <v>3.7320763152821393E-3</v>
      </c>
      <c r="V82" s="140">
        <f t="shared" si="26"/>
        <v>108.34526217256069</v>
      </c>
      <c r="W82" s="140">
        <f t="shared" si="27"/>
        <v>0.40435278682724768</v>
      </c>
      <c r="X82" s="88">
        <v>43954.18</v>
      </c>
      <c r="Y82" s="88">
        <v>43954.18</v>
      </c>
      <c r="Z82" s="141">
        <v>434</v>
      </c>
      <c r="AA82" s="205">
        <v>67837</v>
      </c>
      <c r="AB82" s="75"/>
      <c r="AC82" s="62"/>
      <c r="AD82" s="62"/>
      <c r="AE82" s="62"/>
      <c r="AF82" s="63"/>
      <c r="AG82" s="64"/>
      <c r="AH82" s="64"/>
      <c r="AI82" s="64"/>
      <c r="AJ82" s="65"/>
      <c r="AK82" s="63"/>
      <c r="AL82" s="64"/>
      <c r="AM82" s="64"/>
      <c r="AN82" s="64"/>
      <c r="AO82" s="65"/>
      <c r="AP82" s="63"/>
      <c r="AQ82" s="64"/>
      <c r="AR82" s="64"/>
      <c r="AS82" s="64"/>
      <c r="AT82" s="65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6"/>
      <c r="BF82" s="66"/>
      <c r="BG82" s="66"/>
      <c r="BH82" s="66"/>
      <c r="BI82" s="66"/>
      <c r="BJ82" s="66"/>
      <c r="BK82" s="66"/>
      <c r="BL82" s="66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</row>
    <row r="83" spans="1:256" s="38" customFormat="1" ht="16.5" customHeight="1" x14ac:dyDescent="0.3">
      <c r="A83" s="201">
        <v>73</v>
      </c>
      <c r="B83" s="94" t="s">
        <v>36</v>
      </c>
      <c r="C83" s="95" t="s">
        <v>132</v>
      </c>
      <c r="D83" s="73"/>
      <c r="E83" s="73"/>
      <c r="F83" s="73">
        <v>383553378.22000003</v>
      </c>
      <c r="G83" s="73">
        <v>507804676.86000001</v>
      </c>
      <c r="H83" s="73"/>
      <c r="I83" s="73"/>
      <c r="J83" s="73">
        <v>891358055.08000004</v>
      </c>
      <c r="K83" s="73">
        <v>5822678.79</v>
      </c>
      <c r="L83" s="44">
        <v>20561037.23</v>
      </c>
      <c r="M83" s="73">
        <v>1834133411</v>
      </c>
      <c r="N83" s="73">
        <v>18947374</v>
      </c>
      <c r="O83" s="58">
        <v>1887203291</v>
      </c>
      <c r="P83" s="101">
        <f t="shared" si="21"/>
        <v>4.2210169289976975E-3</v>
      </c>
      <c r="Q83" s="137">
        <v>1815186036</v>
      </c>
      <c r="R83" s="136">
        <f t="shared" si="22"/>
        <v>4.1743894186576517E-3</v>
      </c>
      <c r="S83" s="138">
        <f t="shared" si="23"/>
        <v>-3.8160835848182084E-2</v>
      </c>
      <c r="T83" s="139">
        <f t="shared" si="24"/>
        <v>3.2077586949881098E-3</v>
      </c>
      <c r="U83" s="139">
        <f t="shared" si="25"/>
        <v>1.1327234135906498E-2</v>
      </c>
      <c r="V83" s="140">
        <f t="shared" si="26"/>
        <v>0.95428991730933288</v>
      </c>
      <c r="W83" s="140">
        <f t="shared" si="27"/>
        <v>1.0809465326897664E-2</v>
      </c>
      <c r="X83" s="73">
        <v>0.96509999999999996</v>
      </c>
      <c r="Y83" s="73">
        <v>0.96989999999999998</v>
      </c>
      <c r="Z83" s="141">
        <v>504</v>
      </c>
      <c r="AA83" s="203">
        <v>1902132678</v>
      </c>
      <c r="AB83" s="75"/>
      <c r="AC83" s="62"/>
      <c r="AD83" s="62"/>
      <c r="AE83" s="62"/>
      <c r="AF83" s="63"/>
      <c r="AG83" s="64"/>
      <c r="AH83" s="64"/>
      <c r="AI83" s="64"/>
      <c r="AJ83" s="65"/>
      <c r="AK83" s="63"/>
      <c r="AL83" s="64"/>
      <c r="AM83" s="64"/>
      <c r="AN83" s="64"/>
      <c r="AO83" s="65"/>
      <c r="AP83" s="63"/>
      <c r="AQ83" s="64"/>
      <c r="AR83" s="64"/>
      <c r="AS83" s="64"/>
      <c r="AT83" s="65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6"/>
      <c r="BF83" s="66"/>
      <c r="BG83" s="66"/>
      <c r="BH83" s="66"/>
      <c r="BI83" s="66"/>
      <c r="BJ83" s="66"/>
      <c r="BK83" s="66"/>
      <c r="BL83" s="66"/>
      <c r="BM83" s="66"/>
      <c r="BN83" s="66"/>
      <c r="BO83" s="66"/>
      <c r="BP83" s="66"/>
      <c r="BQ83" s="66"/>
      <c r="BR83" s="66"/>
      <c r="BS83" s="66"/>
      <c r="BT83" s="66"/>
      <c r="BU83" s="66"/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37"/>
      <c r="CT83" s="37"/>
      <c r="CU83" s="37"/>
      <c r="CV83" s="37"/>
      <c r="CW83" s="37"/>
      <c r="CX83" s="37"/>
      <c r="CY83" s="37"/>
      <c r="CZ83" s="37"/>
      <c r="DA83" s="37"/>
      <c r="DB83" s="37"/>
      <c r="DC83" s="37"/>
      <c r="DD83" s="37"/>
      <c r="DE83" s="37"/>
      <c r="DF83" s="37"/>
      <c r="DG83" s="37"/>
      <c r="DH83" s="37"/>
      <c r="DI83" s="37"/>
      <c r="DJ83" s="37"/>
      <c r="DK83" s="37"/>
      <c r="DL83" s="37"/>
      <c r="DM83" s="37"/>
      <c r="DN83" s="37"/>
      <c r="DO83" s="37"/>
      <c r="DP83" s="37"/>
      <c r="DQ83" s="37"/>
      <c r="DR83" s="37"/>
      <c r="DS83" s="37"/>
      <c r="DT83" s="37"/>
      <c r="DU83" s="37"/>
      <c r="DV83" s="37"/>
      <c r="DW83" s="37"/>
      <c r="DX83" s="37"/>
      <c r="DY83" s="37"/>
      <c r="DZ83" s="37"/>
      <c r="EA83" s="37"/>
      <c r="EB83" s="37"/>
      <c r="EC83" s="37"/>
      <c r="ED83" s="37"/>
      <c r="EE83" s="37"/>
      <c r="EF83" s="37"/>
      <c r="EG83" s="37"/>
      <c r="EH83" s="37"/>
      <c r="EI83" s="37"/>
      <c r="EJ83" s="37"/>
      <c r="EK83" s="37"/>
      <c r="EL83" s="37"/>
      <c r="EM83" s="37"/>
      <c r="EN83" s="37"/>
      <c r="EO83" s="37"/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  <c r="FE83" s="37"/>
      <c r="FF83" s="37"/>
      <c r="FG83" s="37"/>
      <c r="FH83" s="37"/>
      <c r="FI83" s="37"/>
      <c r="FJ83" s="37"/>
      <c r="FK83" s="37"/>
      <c r="FL83" s="37"/>
      <c r="FM83" s="37"/>
      <c r="FN83" s="37"/>
      <c r="FO83" s="37"/>
      <c r="FP83" s="37"/>
      <c r="FQ83" s="37"/>
      <c r="FR83" s="37"/>
      <c r="FS83" s="37"/>
      <c r="FT83" s="37"/>
      <c r="FU83" s="37"/>
      <c r="FV83" s="37"/>
      <c r="FW83" s="37"/>
      <c r="FX83" s="37"/>
      <c r="FY83" s="37"/>
      <c r="FZ83" s="37"/>
      <c r="GA83" s="37"/>
      <c r="GB83" s="37"/>
      <c r="GC83" s="37"/>
      <c r="GD83" s="37"/>
      <c r="GE83" s="37"/>
      <c r="GF83" s="37"/>
      <c r="GG83" s="37"/>
      <c r="GH83" s="37"/>
      <c r="GI83" s="37"/>
      <c r="GJ83" s="37"/>
      <c r="GK83" s="37"/>
      <c r="GL83" s="37"/>
      <c r="GM83" s="37"/>
      <c r="GN83" s="37"/>
      <c r="GO83" s="37"/>
      <c r="GP83" s="37"/>
      <c r="GQ83" s="37"/>
      <c r="GR83" s="37"/>
      <c r="GS83" s="37"/>
      <c r="GT83" s="37"/>
      <c r="GU83" s="37"/>
      <c r="GV83" s="37"/>
      <c r="GW83" s="37"/>
      <c r="GX83" s="37"/>
      <c r="GY83" s="37"/>
      <c r="GZ83" s="37"/>
      <c r="HA83" s="37"/>
      <c r="HB83" s="37"/>
      <c r="HC83" s="37"/>
      <c r="HD83" s="37"/>
      <c r="HE83" s="37"/>
      <c r="HF83" s="37"/>
      <c r="HG83" s="37"/>
      <c r="HH83" s="37"/>
      <c r="HI83" s="37"/>
      <c r="HJ83" s="37"/>
      <c r="HK83" s="37"/>
      <c r="HL83" s="37"/>
      <c r="HM83" s="37"/>
      <c r="HN83" s="37"/>
      <c r="HO83" s="37"/>
      <c r="HP83" s="37"/>
      <c r="HQ83" s="37"/>
      <c r="HR83" s="37"/>
      <c r="HS83" s="37"/>
      <c r="HT83" s="37"/>
      <c r="HU83" s="37"/>
      <c r="HV83" s="37"/>
      <c r="HW83" s="37"/>
      <c r="HX83" s="37"/>
      <c r="HY83" s="37"/>
      <c r="HZ83" s="37"/>
      <c r="IA83" s="37"/>
      <c r="IB83" s="37"/>
      <c r="IC83" s="37"/>
      <c r="ID83" s="37"/>
      <c r="IE83" s="37"/>
      <c r="IF83" s="37"/>
      <c r="IG83" s="37"/>
      <c r="IH83" s="37"/>
      <c r="II83" s="37"/>
      <c r="IJ83" s="37"/>
      <c r="IK83" s="37"/>
      <c r="IL83" s="37"/>
      <c r="IM83" s="37"/>
      <c r="IN83" s="37"/>
      <c r="IO83" s="37"/>
      <c r="IP83" s="37"/>
      <c r="IQ83" s="37"/>
      <c r="IR83" s="37"/>
      <c r="IS83" s="37"/>
      <c r="IT83" s="37"/>
      <c r="IU83" s="37"/>
      <c r="IV83" s="37"/>
    </row>
    <row r="84" spans="1:256" ht="16.5" customHeight="1" x14ac:dyDescent="0.3">
      <c r="A84" s="201">
        <v>74</v>
      </c>
      <c r="B84" s="94" t="s">
        <v>133</v>
      </c>
      <c r="C84" s="95" t="s">
        <v>134</v>
      </c>
      <c r="D84" s="73"/>
      <c r="E84" s="73"/>
      <c r="F84" s="73"/>
      <c r="G84" s="73">
        <v>388916037</v>
      </c>
      <c r="H84" s="73"/>
      <c r="I84" s="73"/>
      <c r="J84" s="73">
        <v>388916037</v>
      </c>
      <c r="K84" s="73">
        <v>695241.1</v>
      </c>
      <c r="L84" s="44">
        <v>2460651.9</v>
      </c>
      <c r="M84" s="39">
        <v>493309458</v>
      </c>
      <c r="N84" s="39">
        <v>2349648.5</v>
      </c>
      <c r="O84" s="102">
        <v>479900963.15259999</v>
      </c>
      <c r="P84" s="101">
        <f>(O84/$O$89)</f>
        <v>1.0733714271110948E-3</v>
      </c>
      <c r="Q84" s="137">
        <v>482759809.5</v>
      </c>
      <c r="R84" s="101">
        <f t="shared" si="22"/>
        <v>1.1102043540235694E-3</v>
      </c>
      <c r="S84" s="138">
        <f t="shared" si="23"/>
        <v>5.9571590117666572E-3</v>
      </c>
      <c r="T84" s="139">
        <f t="shared" si="24"/>
        <v>1.4401387321783671E-3</v>
      </c>
      <c r="U84" s="139">
        <f t="shared" si="25"/>
        <v>5.0970520983271697E-3</v>
      </c>
      <c r="V84" s="140">
        <f t="shared" si="26"/>
        <v>105.46018360949395</v>
      </c>
      <c r="W84" s="140">
        <f t="shared" si="27"/>
        <v>0.53753605015673978</v>
      </c>
      <c r="X84" s="73">
        <v>43238.6</v>
      </c>
      <c r="Y84" s="73">
        <v>43238.6</v>
      </c>
      <c r="Z84" s="141">
        <v>31</v>
      </c>
      <c r="AA84" s="203">
        <v>4577650</v>
      </c>
      <c r="AB84" s="75"/>
      <c r="AC84" s="62"/>
      <c r="AD84" s="62"/>
      <c r="AE84" s="62"/>
      <c r="AF84" s="63"/>
      <c r="AG84" s="64"/>
      <c r="AH84" s="64"/>
      <c r="AI84" s="64"/>
      <c r="AJ84" s="65"/>
      <c r="AK84" s="63"/>
      <c r="AL84" s="64"/>
      <c r="AM84" s="64"/>
      <c r="AN84" s="64"/>
      <c r="AO84" s="65"/>
      <c r="AP84" s="63"/>
      <c r="AQ84" s="64"/>
      <c r="AR84" s="64"/>
      <c r="AS84" s="64"/>
      <c r="AT84" s="65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</row>
    <row r="85" spans="1:256" ht="16.5" customHeight="1" x14ac:dyDescent="0.3">
      <c r="A85" s="201">
        <v>75</v>
      </c>
      <c r="B85" s="94" t="s">
        <v>84</v>
      </c>
      <c r="C85" s="95" t="s">
        <v>135</v>
      </c>
      <c r="D85" s="73"/>
      <c r="E85" s="73"/>
      <c r="F85" s="73">
        <v>288134511</v>
      </c>
      <c r="G85" s="73">
        <v>864334566.89999998</v>
      </c>
      <c r="H85" s="73"/>
      <c r="I85" s="73"/>
      <c r="J85" s="73">
        <v>1152469082</v>
      </c>
      <c r="K85" s="73" t="s">
        <v>189</v>
      </c>
      <c r="L85" s="178">
        <v>10386001.1</v>
      </c>
      <c r="M85" s="39">
        <v>1279976679.4000001</v>
      </c>
      <c r="N85" s="39">
        <v>23499449.300000001</v>
      </c>
      <c r="O85" s="102">
        <v>1246200926.2079999</v>
      </c>
      <c r="P85" s="101">
        <f>(O85/$O$89)</f>
        <v>2.7873177370675633E-3</v>
      </c>
      <c r="Q85" s="137">
        <v>1256477230.0999999</v>
      </c>
      <c r="R85" s="101">
        <f t="shared" si="22"/>
        <v>2.8895249027321821E-3</v>
      </c>
      <c r="S85" s="138">
        <f t="shared" si="23"/>
        <v>8.2461051632092674E-3</v>
      </c>
      <c r="T85" s="139" t="e">
        <f t="shared" si="24"/>
        <v>#VALUE!</v>
      </c>
      <c r="U85" s="139">
        <f t="shared" si="25"/>
        <v>8.265968416453837E-3</v>
      </c>
      <c r="V85" s="140">
        <f t="shared" si="26"/>
        <v>439.47003580586227</v>
      </c>
      <c r="W85" s="140">
        <f t="shared" si="27"/>
        <v>3.6326454359490943</v>
      </c>
      <c r="X85" s="73">
        <v>438.7</v>
      </c>
      <c r="Y85" s="73">
        <v>438.7</v>
      </c>
      <c r="Z85" s="141">
        <v>121</v>
      </c>
      <c r="AA85" s="203">
        <v>2859073.72</v>
      </c>
      <c r="AB85" s="75"/>
      <c r="AC85" s="82"/>
      <c r="AD85" s="82"/>
      <c r="AE85" s="82"/>
      <c r="AF85" s="83"/>
      <c r="AG85" s="64"/>
      <c r="AH85" s="64"/>
      <c r="AI85" s="64"/>
      <c r="AJ85" s="65"/>
      <c r="AK85" s="63"/>
      <c r="AL85" s="64"/>
      <c r="AM85" s="64"/>
      <c r="AN85" s="64"/>
      <c r="AO85" s="65"/>
      <c r="AP85" s="63"/>
      <c r="AQ85" s="64"/>
      <c r="AR85" s="64"/>
      <c r="AS85" s="64"/>
      <c r="AT85" s="65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6"/>
      <c r="BF85" s="66"/>
      <c r="BG85" s="66"/>
      <c r="BH85" s="66"/>
      <c r="BI85" s="66"/>
      <c r="BJ85" s="66"/>
      <c r="BK85" s="66"/>
      <c r="BL85" s="66"/>
      <c r="BM85" s="66"/>
      <c r="BN85" s="66"/>
      <c r="BO85" s="66"/>
      <c r="BP85" s="66"/>
      <c r="BQ85" s="66"/>
      <c r="BR85" s="66"/>
      <c r="BS85" s="66"/>
      <c r="BT85" s="66"/>
      <c r="BU85" s="66"/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</row>
    <row r="86" spans="1:256" ht="16.5" customHeight="1" x14ac:dyDescent="0.3">
      <c r="A86" s="201">
        <v>76</v>
      </c>
      <c r="B86" s="94" t="s">
        <v>92</v>
      </c>
      <c r="C86" s="95" t="s">
        <v>136</v>
      </c>
      <c r="D86" s="73"/>
      <c r="E86" s="73"/>
      <c r="F86" s="73"/>
      <c r="G86" s="73">
        <v>96205959.099999994</v>
      </c>
      <c r="H86" s="73"/>
      <c r="I86" s="73"/>
      <c r="J86" s="88"/>
      <c r="K86" s="88">
        <v>41545.769999999997</v>
      </c>
      <c r="L86" s="178">
        <v>408501.85</v>
      </c>
      <c r="M86" s="39">
        <v>109173134.3</v>
      </c>
      <c r="N86" s="39">
        <v>728160.88</v>
      </c>
      <c r="O86" s="58">
        <v>108409395.3</v>
      </c>
      <c r="P86" s="101">
        <f>(O86/$O$89)</f>
        <v>2.4247408586344153E-4</v>
      </c>
      <c r="Q86" s="137">
        <v>108444973.42</v>
      </c>
      <c r="R86" s="101">
        <f>(Q86/$Q$89)</f>
        <v>2.4939126930957633E-4</v>
      </c>
      <c r="S86" s="138">
        <f>((Q86-O86)/O86)</f>
        <v>3.2818299467080199E-4</v>
      </c>
      <c r="T86" s="139">
        <f>(K86/Q86)</f>
        <v>3.8310461692951002E-4</v>
      </c>
      <c r="U86" s="139">
        <f>L86/Q86</f>
        <v>3.7669044227425842E-3</v>
      </c>
      <c r="V86" s="140">
        <f t="shared" si="26"/>
        <v>414.72732057288181</v>
      </c>
      <c r="W86" s="140">
        <f>L86/AA86</f>
        <v>1.56223817809817</v>
      </c>
      <c r="X86" s="73">
        <v>414.51</v>
      </c>
      <c r="Y86" s="73">
        <v>414.51</v>
      </c>
      <c r="Z86" s="141">
        <v>5</v>
      </c>
      <c r="AA86" s="221">
        <v>261485</v>
      </c>
      <c r="AB86" s="126"/>
      <c r="AC86" s="64"/>
      <c r="AD86" s="64"/>
      <c r="AE86" s="64"/>
      <c r="AF86" s="84"/>
      <c r="AG86" s="64"/>
      <c r="AH86" s="64"/>
      <c r="AI86" s="64"/>
      <c r="AJ86" s="65"/>
      <c r="AK86" s="63"/>
      <c r="AL86" s="64"/>
      <c r="AM86" s="64"/>
      <c r="AN86" s="64"/>
      <c r="AO86" s="65"/>
      <c r="AP86" s="63"/>
      <c r="AQ86" s="64"/>
      <c r="AR86" s="64"/>
      <c r="AS86" s="64"/>
      <c r="AT86" s="65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6"/>
      <c r="BF86" s="66"/>
      <c r="BG86" s="66"/>
      <c r="BH86" s="66"/>
      <c r="BI86" s="66"/>
      <c r="BJ86" s="66"/>
      <c r="BK86" s="66"/>
      <c r="BL86" s="66"/>
      <c r="BM86" s="66"/>
      <c r="BN86" s="66"/>
      <c r="BO86" s="66"/>
      <c r="BP86" s="66"/>
      <c r="BQ86" s="66"/>
      <c r="BR86" s="66"/>
      <c r="BS86" s="66"/>
      <c r="BT86" s="66"/>
      <c r="BU86" s="66"/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  <c r="DT86" s="36"/>
      <c r="DU86" s="36"/>
      <c r="DV86" s="36"/>
      <c r="DW86" s="36"/>
      <c r="DX86" s="36"/>
      <c r="DY86" s="36"/>
      <c r="DZ86" s="36"/>
      <c r="EA86" s="36"/>
      <c r="EB86" s="36"/>
      <c r="EC86" s="36"/>
      <c r="ED86" s="36"/>
      <c r="EE86" s="36"/>
      <c r="EF86" s="36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36"/>
      <c r="FC86" s="36"/>
      <c r="FD86" s="36"/>
      <c r="FE86" s="36"/>
      <c r="FF86" s="36"/>
      <c r="FG86" s="36"/>
      <c r="FH86" s="36"/>
      <c r="FI86" s="36"/>
      <c r="FJ86" s="36"/>
      <c r="FK86" s="36"/>
      <c r="FL86" s="36"/>
      <c r="FM86" s="36"/>
      <c r="FN86" s="36"/>
      <c r="FO86" s="36"/>
      <c r="FP86" s="36"/>
      <c r="FQ86" s="36"/>
      <c r="FR86" s="36"/>
      <c r="FS86" s="36"/>
      <c r="FT86" s="36"/>
      <c r="FU86" s="36"/>
      <c r="FV86" s="36"/>
      <c r="FW86" s="36"/>
      <c r="FX86" s="36"/>
      <c r="FY86" s="36"/>
      <c r="FZ86" s="36"/>
      <c r="GA86" s="36"/>
      <c r="GB86" s="36"/>
      <c r="GC86" s="36"/>
      <c r="GD86" s="36"/>
      <c r="GE86" s="36"/>
      <c r="GF86" s="36"/>
      <c r="GG86" s="36"/>
      <c r="GH86" s="36"/>
      <c r="GI86" s="36"/>
      <c r="GJ86" s="36"/>
      <c r="GK86" s="36"/>
      <c r="GL86" s="36"/>
      <c r="GM86" s="36"/>
      <c r="GN86" s="36"/>
      <c r="GO86" s="36"/>
      <c r="GP86" s="36"/>
      <c r="GQ86" s="36"/>
      <c r="GR86" s="36"/>
      <c r="GS86" s="36"/>
      <c r="GT86" s="36"/>
      <c r="GU86" s="36"/>
      <c r="GV86" s="36"/>
      <c r="GW86" s="36"/>
      <c r="GX86" s="36"/>
      <c r="GY86" s="36"/>
      <c r="GZ86" s="36"/>
      <c r="HA86" s="36"/>
      <c r="HB86" s="36"/>
      <c r="HC86" s="36"/>
      <c r="HD86" s="36"/>
      <c r="HE86" s="36"/>
      <c r="HF86" s="36"/>
      <c r="HG86" s="36"/>
      <c r="HH86" s="36"/>
      <c r="HI86" s="36"/>
      <c r="HJ86" s="36"/>
      <c r="HK86" s="36"/>
      <c r="HL86" s="36"/>
      <c r="HM86" s="36"/>
      <c r="HN86" s="36"/>
      <c r="HO86" s="36"/>
      <c r="HP86" s="36"/>
      <c r="HQ86" s="36"/>
      <c r="HR86" s="36"/>
      <c r="HS86" s="36"/>
      <c r="HT86" s="36"/>
      <c r="HU86" s="36"/>
      <c r="HV86" s="36"/>
      <c r="HW86" s="36"/>
      <c r="HX86" s="36"/>
      <c r="HY86" s="36"/>
      <c r="HZ86" s="36"/>
      <c r="IA86" s="36"/>
      <c r="IB86" s="36"/>
      <c r="IC86" s="36"/>
      <c r="ID86" s="36"/>
      <c r="IE86" s="36"/>
      <c r="IF86" s="36"/>
      <c r="IG86" s="36"/>
      <c r="IH86" s="36"/>
      <c r="II86" s="36"/>
      <c r="IJ86" s="36"/>
      <c r="IK86" s="36"/>
      <c r="IL86" s="36"/>
      <c r="IM86" s="36"/>
      <c r="IN86" s="36"/>
      <c r="IO86" s="36"/>
      <c r="IP86" s="36"/>
      <c r="IQ86" s="36"/>
      <c r="IR86" s="36"/>
      <c r="IS86" s="36"/>
      <c r="IT86" s="36"/>
      <c r="IU86" s="36"/>
      <c r="IV86" s="36"/>
    </row>
    <row r="87" spans="1:256" s="38" customFormat="1" ht="16.5" customHeight="1" x14ac:dyDescent="0.3">
      <c r="A87" s="201">
        <v>77</v>
      </c>
      <c r="B87" s="94" t="s">
        <v>133</v>
      </c>
      <c r="C87" s="95" t="s">
        <v>173</v>
      </c>
      <c r="D87" s="73"/>
      <c r="E87" s="73"/>
      <c r="F87" s="73"/>
      <c r="G87" s="73">
        <v>276128594.67000002</v>
      </c>
      <c r="H87" s="73"/>
      <c r="I87" s="73"/>
      <c r="J87" s="88">
        <f>SUM(D87:I87)</f>
        <v>276128594.67000002</v>
      </c>
      <c r="K87" s="88">
        <v>418631.15</v>
      </c>
      <c r="L87" s="178">
        <v>2590153.61</v>
      </c>
      <c r="M87" s="73">
        <v>295947626.56999999</v>
      </c>
      <c r="N87" s="73">
        <v>3441779</v>
      </c>
      <c r="O87" s="58">
        <v>285949720.27999997</v>
      </c>
      <c r="P87" s="136">
        <f>(O87/$O$89)</f>
        <v>6.3957000069900585E-4</v>
      </c>
      <c r="Q87" s="137">
        <v>292505847.56999999</v>
      </c>
      <c r="R87" s="136">
        <f>(Q87/$Q$89)</f>
        <v>6.7267667929090216E-4</v>
      </c>
      <c r="S87" s="138">
        <f>((Q87-O87)/O87)</f>
        <v>2.2927552730530064E-2</v>
      </c>
      <c r="T87" s="139">
        <f>(K87/Q87)</f>
        <v>1.4311889949475858E-3</v>
      </c>
      <c r="U87" s="139">
        <f>L87/Q87</f>
        <v>8.8550489896792456E-3</v>
      </c>
      <c r="V87" s="140">
        <f t="shared" si="26"/>
        <v>1013.3933189093681</v>
      </c>
      <c r="W87" s="140">
        <f>L87/AA87</f>
        <v>8.9736474847560963</v>
      </c>
      <c r="X87" s="73">
        <v>1013.39</v>
      </c>
      <c r="Y87" s="73">
        <v>1013.39</v>
      </c>
      <c r="Z87" s="141">
        <v>118</v>
      </c>
      <c r="AA87" s="221">
        <v>288640</v>
      </c>
      <c r="AB87" s="126"/>
      <c r="AC87" s="64"/>
      <c r="AD87" s="64"/>
      <c r="AE87" s="64"/>
      <c r="AF87" s="84"/>
      <c r="AG87" s="64"/>
      <c r="AH87" s="64"/>
      <c r="AI87" s="64"/>
      <c r="AJ87" s="65"/>
      <c r="AK87" s="63"/>
      <c r="AL87" s="64"/>
      <c r="AM87" s="64"/>
      <c r="AN87" s="64"/>
      <c r="AO87" s="65"/>
      <c r="AP87" s="63"/>
      <c r="AQ87" s="64"/>
      <c r="AR87" s="64"/>
      <c r="AS87" s="64"/>
      <c r="AT87" s="65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6"/>
      <c r="BF87" s="66"/>
      <c r="BG87" s="66"/>
      <c r="BH87" s="66"/>
      <c r="BI87" s="66"/>
      <c r="BJ87" s="66"/>
      <c r="BK87" s="66"/>
      <c r="BL87" s="66"/>
      <c r="BM87" s="66"/>
      <c r="BN87" s="66"/>
      <c r="BO87" s="66"/>
      <c r="BP87" s="66"/>
      <c r="BQ87" s="66"/>
      <c r="BR87" s="66"/>
      <c r="BS87" s="66"/>
      <c r="BT87" s="66"/>
      <c r="BU87" s="66"/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37"/>
      <c r="CT87" s="37"/>
      <c r="CU87" s="37"/>
      <c r="CV87" s="37"/>
      <c r="CW87" s="37"/>
      <c r="CX87" s="37"/>
      <c r="CY87" s="37"/>
      <c r="CZ87" s="37"/>
      <c r="DA87" s="37"/>
      <c r="DB87" s="37"/>
      <c r="DC87" s="37"/>
      <c r="DD87" s="37"/>
      <c r="DE87" s="37"/>
      <c r="DF87" s="37"/>
      <c r="DG87" s="37"/>
      <c r="DH87" s="37"/>
      <c r="DI87" s="37"/>
      <c r="DJ87" s="37"/>
      <c r="DK87" s="37"/>
      <c r="DL87" s="37"/>
      <c r="DM87" s="37"/>
      <c r="DN87" s="37"/>
      <c r="DO87" s="37"/>
      <c r="DP87" s="37"/>
      <c r="DQ87" s="37"/>
      <c r="DR87" s="37"/>
      <c r="DS87" s="37"/>
      <c r="DT87" s="37"/>
      <c r="DU87" s="37"/>
      <c r="DV87" s="37"/>
      <c r="DW87" s="37"/>
      <c r="DX87" s="37"/>
      <c r="DY87" s="37"/>
      <c r="DZ87" s="37"/>
      <c r="EA87" s="37"/>
      <c r="EB87" s="37"/>
      <c r="EC87" s="37"/>
      <c r="ED87" s="37"/>
      <c r="EE87" s="37"/>
      <c r="EF87" s="37"/>
      <c r="EG87" s="37"/>
      <c r="EH87" s="37"/>
      <c r="EI87" s="37"/>
      <c r="EJ87" s="37"/>
      <c r="EK87" s="37"/>
      <c r="EL87" s="37"/>
      <c r="EM87" s="37"/>
      <c r="EN87" s="37"/>
      <c r="EO87" s="37"/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  <c r="FE87" s="37"/>
      <c r="FF87" s="37"/>
      <c r="FG87" s="37"/>
      <c r="FH87" s="37"/>
      <c r="FI87" s="37"/>
      <c r="FJ87" s="37"/>
      <c r="FK87" s="37"/>
      <c r="FL87" s="37"/>
      <c r="FM87" s="37"/>
      <c r="FN87" s="37"/>
      <c r="FO87" s="37"/>
      <c r="FP87" s="37"/>
      <c r="FQ87" s="37"/>
      <c r="FR87" s="37"/>
      <c r="FS87" s="37"/>
      <c r="FT87" s="37"/>
      <c r="FU87" s="37"/>
      <c r="FV87" s="37"/>
      <c r="FW87" s="37"/>
      <c r="FX87" s="37"/>
      <c r="FY87" s="37"/>
      <c r="FZ87" s="37"/>
      <c r="GA87" s="37"/>
      <c r="GB87" s="37"/>
      <c r="GC87" s="37"/>
      <c r="GD87" s="37"/>
      <c r="GE87" s="37"/>
      <c r="GF87" s="37"/>
      <c r="GG87" s="37"/>
      <c r="GH87" s="37"/>
      <c r="GI87" s="37"/>
      <c r="GJ87" s="37"/>
      <c r="GK87" s="37"/>
      <c r="GL87" s="37"/>
      <c r="GM87" s="37"/>
      <c r="GN87" s="37"/>
      <c r="GO87" s="37"/>
      <c r="GP87" s="37"/>
      <c r="GQ87" s="37"/>
      <c r="GR87" s="37"/>
      <c r="GS87" s="37"/>
      <c r="GT87" s="37"/>
      <c r="GU87" s="37"/>
      <c r="GV87" s="37"/>
      <c r="GW87" s="37"/>
      <c r="GX87" s="37"/>
      <c r="GY87" s="37"/>
      <c r="GZ87" s="37"/>
      <c r="HA87" s="37"/>
      <c r="HB87" s="37"/>
      <c r="HC87" s="37"/>
      <c r="HD87" s="37"/>
      <c r="HE87" s="37"/>
      <c r="HF87" s="37"/>
      <c r="HG87" s="37"/>
      <c r="HH87" s="37"/>
      <c r="HI87" s="37"/>
      <c r="HJ87" s="37"/>
      <c r="HK87" s="37"/>
      <c r="HL87" s="37"/>
      <c r="HM87" s="37"/>
      <c r="HN87" s="37"/>
      <c r="HO87" s="37"/>
      <c r="HP87" s="37"/>
      <c r="HQ87" s="37"/>
      <c r="HR87" s="37"/>
      <c r="HS87" s="37"/>
      <c r="HT87" s="37"/>
      <c r="HU87" s="37"/>
      <c r="HV87" s="37"/>
      <c r="HW87" s="37"/>
      <c r="HX87" s="37"/>
      <c r="HY87" s="37"/>
      <c r="HZ87" s="37"/>
      <c r="IA87" s="37"/>
      <c r="IB87" s="37"/>
      <c r="IC87" s="37"/>
      <c r="ID87" s="37"/>
      <c r="IE87" s="37"/>
      <c r="IF87" s="37"/>
      <c r="IG87" s="37"/>
      <c r="IH87" s="37"/>
      <c r="II87" s="37"/>
      <c r="IJ87" s="37"/>
      <c r="IK87" s="37"/>
      <c r="IL87" s="37"/>
      <c r="IM87" s="37"/>
      <c r="IN87" s="37"/>
      <c r="IO87" s="37"/>
      <c r="IP87" s="37"/>
      <c r="IQ87" s="37"/>
      <c r="IR87" s="37"/>
      <c r="IS87" s="37"/>
      <c r="IT87" s="37"/>
      <c r="IU87" s="37"/>
      <c r="IV87" s="37"/>
    </row>
    <row r="88" spans="1:256" ht="16.5" customHeight="1" x14ac:dyDescent="0.3">
      <c r="A88" s="204">
        <v>78</v>
      </c>
      <c r="B88" s="49" t="s">
        <v>168</v>
      </c>
      <c r="C88" s="50" t="s">
        <v>169</v>
      </c>
      <c r="D88" s="39"/>
      <c r="E88" s="39"/>
      <c r="F88" s="39">
        <v>1524261488.8299999</v>
      </c>
      <c r="G88" s="39">
        <v>462767865.14999998</v>
      </c>
      <c r="H88" s="39"/>
      <c r="I88" s="39">
        <v>0</v>
      </c>
      <c r="J88" s="45">
        <v>1987029353.98</v>
      </c>
      <c r="K88" s="45">
        <v>1562162.06</v>
      </c>
      <c r="L88" s="178">
        <v>9441562.9299999997</v>
      </c>
      <c r="M88" s="39">
        <v>2012575340.1300001</v>
      </c>
      <c r="N88" s="39">
        <v>16428474.73</v>
      </c>
      <c r="O88" s="58">
        <v>3582599356.5</v>
      </c>
      <c r="P88" s="101">
        <f>(O88/$O$89)</f>
        <v>8.0130278522298082E-3</v>
      </c>
      <c r="Q88" s="137">
        <v>1996146865.4000001</v>
      </c>
      <c r="R88" s="101">
        <f t="shared" si="22"/>
        <v>4.5905456453238166E-3</v>
      </c>
      <c r="S88" s="138">
        <f t="shared" si="23"/>
        <v>-0.44282163123310436</v>
      </c>
      <c r="T88" s="139">
        <f t="shared" si="24"/>
        <v>7.8258873987559251E-4</v>
      </c>
      <c r="U88" s="139">
        <f t="shared" si="25"/>
        <v>4.7298939239663823E-3</v>
      </c>
      <c r="V88" s="140">
        <f t="shared" si="26"/>
        <v>1.0040738760806609</v>
      </c>
      <c r="W88" s="140">
        <f t="shared" si="27"/>
        <v>4.7491629256872928E-3</v>
      </c>
      <c r="X88" s="39">
        <v>1.0056</v>
      </c>
      <c r="Y88" s="39">
        <v>1.0056</v>
      </c>
      <c r="Z88" s="112">
        <v>546</v>
      </c>
      <c r="AA88" s="207">
        <v>1988047805</v>
      </c>
      <c r="AB88" s="127"/>
      <c r="AC88" s="17"/>
      <c r="AD88" s="17"/>
      <c r="AE88" s="18"/>
      <c r="AF88" s="9"/>
      <c r="AG88" s="19"/>
      <c r="AH88" s="7"/>
      <c r="AI88" s="7"/>
      <c r="AJ88" s="8"/>
      <c r="AK88" s="6"/>
      <c r="AL88" s="7"/>
      <c r="AM88" s="7"/>
      <c r="AN88" s="7"/>
      <c r="AO88" s="8"/>
      <c r="AP88" s="6"/>
      <c r="AQ88" s="7"/>
      <c r="AR88" s="7"/>
      <c r="AS88" s="7"/>
      <c r="AT88" s="8"/>
    </row>
    <row r="89" spans="1:256" ht="16.5" customHeight="1" x14ac:dyDescent="0.3">
      <c r="A89" s="204"/>
      <c r="B89" s="148"/>
      <c r="C89" s="244" t="s">
        <v>53</v>
      </c>
      <c r="D89" s="42"/>
      <c r="E89" s="42"/>
      <c r="F89" s="42"/>
      <c r="G89" s="42"/>
      <c r="H89" s="42"/>
      <c r="I89" s="42"/>
      <c r="J89" s="42"/>
      <c r="K89" s="42"/>
      <c r="L89" s="177"/>
      <c r="M89" s="42"/>
      <c r="N89" s="42"/>
      <c r="O89" s="149">
        <f>SUM(O61:O88)</f>
        <v>447096830632.26337</v>
      </c>
      <c r="P89" s="150">
        <f>(O89/$O$128)</f>
        <v>0.35734528333820825</v>
      </c>
      <c r="Q89" s="151">
        <f>SUM(Q61:Q88)</f>
        <v>434838692309.57013</v>
      </c>
      <c r="R89" s="150">
        <f>(Q89/$Q$128)</f>
        <v>0.34675573967978063</v>
      </c>
      <c r="S89" s="138">
        <f t="shared" si="23"/>
        <v>-2.7417189035668969E-2</v>
      </c>
      <c r="T89" s="139"/>
      <c r="U89" s="139"/>
      <c r="V89" s="140"/>
      <c r="W89" s="140"/>
      <c r="X89" s="42"/>
      <c r="Y89" s="42"/>
      <c r="Z89" s="154">
        <f>SUM(Z61:Z88)</f>
        <v>37686</v>
      </c>
      <c r="AA89" s="209"/>
      <c r="AB89" s="14"/>
      <c r="AC89" s="5"/>
      <c r="AD89" s="5"/>
      <c r="AE89" s="5"/>
      <c r="AF89" s="20"/>
      <c r="AG89" s="7"/>
      <c r="AH89" s="7"/>
      <c r="AI89" s="7"/>
      <c r="AJ89" s="8"/>
      <c r="AK89" s="6"/>
      <c r="AL89" s="7"/>
      <c r="AM89" s="7"/>
      <c r="AN89" s="7"/>
      <c r="AO89" s="8"/>
      <c r="AP89" s="6"/>
      <c r="AQ89" s="7"/>
      <c r="AR89" s="7"/>
      <c r="AS89" s="7"/>
      <c r="AT89" s="8"/>
    </row>
    <row r="90" spans="1:256" ht="16.5" customHeight="1" x14ac:dyDescent="0.3">
      <c r="A90" s="217"/>
      <c r="B90" s="171"/>
      <c r="C90" s="245" t="s">
        <v>137</v>
      </c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138"/>
      <c r="Q90" s="43"/>
      <c r="R90" s="138"/>
      <c r="S90" s="138"/>
      <c r="T90" s="173"/>
      <c r="U90" s="173"/>
      <c r="V90" s="174"/>
      <c r="W90" s="174"/>
      <c r="X90" s="43"/>
      <c r="Y90" s="43"/>
      <c r="Z90" s="43"/>
      <c r="AA90" s="218"/>
      <c r="AB90" s="3"/>
      <c r="AC90" s="10"/>
      <c r="AD90" s="10"/>
      <c r="AE90" s="10"/>
      <c r="AF90" s="6"/>
      <c r="AG90" s="7"/>
      <c r="AH90" s="7"/>
      <c r="AI90" s="7"/>
      <c r="AJ90" s="8"/>
      <c r="AK90" s="6"/>
      <c r="AL90" s="7"/>
      <c r="AM90" s="7"/>
      <c r="AN90" s="7"/>
      <c r="AO90" s="8"/>
      <c r="AP90" s="6"/>
      <c r="AQ90" s="7"/>
      <c r="AR90" s="7"/>
      <c r="AS90" s="7"/>
      <c r="AT90" s="8"/>
    </row>
    <row r="91" spans="1:256" s="38" customFormat="1" ht="16.5" customHeight="1" x14ac:dyDescent="0.3">
      <c r="A91" s="201">
        <v>79</v>
      </c>
      <c r="B91" s="95" t="s">
        <v>114</v>
      </c>
      <c r="C91" s="95" t="s">
        <v>138</v>
      </c>
      <c r="D91" s="73"/>
      <c r="E91" s="73"/>
      <c r="F91" s="179" t="s">
        <v>176</v>
      </c>
      <c r="G91" s="179" t="s">
        <v>181</v>
      </c>
      <c r="H91" s="73">
        <v>1775390000</v>
      </c>
      <c r="I91" s="179" t="s">
        <v>183</v>
      </c>
      <c r="J91" s="179" t="s">
        <v>182</v>
      </c>
      <c r="K91" s="180" t="s">
        <v>184</v>
      </c>
      <c r="L91" s="181">
        <v>17816929.289999999</v>
      </c>
      <c r="M91" s="73">
        <v>2422500698.1500001</v>
      </c>
      <c r="N91" s="73">
        <v>84056020.230000004</v>
      </c>
      <c r="O91" s="102">
        <v>2320627748.6199999</v>
      </c>
      <c r="P91" s="136">
        <f>(O91/$O$95)</f>
        <v>5.6477064100267572E-2</v>
      </c>
      <c r="Q91" s="137">
        <v>2338444677.9099998</v>
      </c>
      <c r="R91" s="136">
        <f>(Q91/$Q$95)</f>
        <v>5.677630866354498E-2</v>
      </c>
      <c r="S91" s="138">
        <f>((Q91-O91)/O91)</f>
        <v>7.6776334768017393E-3</v>
      </c>
      <c r="T91" s="139">
        <f>(K91/Q91)</f>
        <v>1.4375093205131518E-3</v>
      </c>
      <c r="U91" s="139">
        <f>L91/Q91</f>
        <v>7.6191365390452575E-3</v>
      </c>
      <c r="V91" s="140">
        <f>Q91/AA91</f>
        <v>116.92223389549999</v>
      </c>
      <c r="W91" s="140">
        <f>L91/AA91</f>
        <v>0.89084646449999993</v>
      </c>
      <c r="X91" s="39">
        <v>68.599999999999994</v>
      </c>
      <c r="Y91" s="39">
        <v>68.599999999999994</v>
      </c>
      <c r="Z91" s="112">
        <v>2603</v>
      </c>
      <c r="AA91" s="113">
        <v>20000000</v>
      </c>
      <c r="AB91" s="74"/>
      <c r="AC91" s="74"/>
      <c r="AD91" s="74"/>
      <c r="AE91" s="78"/>
      <c r="AF91" s="63"/>
      <c r="AG91" s="64"/>
      <c r="AH91" s="64"/>
      <c r="AI91" s="64"/>
      <c r="AJ91" s="65"/>
      <c r="AK91" s="63"/>
      <c r="AL91" s="64"/>
      <c r="AM91" s="64"/>
      <c r="AN91" s="64"/>
      <c r="AO91" s="65"/>
      <c r="AP91" s="63"/>
      <c r="AQ91" s="64"/>
      <c r="AR91" s="64"/>
      <c r="AS91" s="64"/>
      <c r="AT91" s="65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6"/>
      <c r="BF91" s="66"/>
      <c r="BG91" s="66"/>
      <c r="BH91" s="66"/>
      <c r="BI91" s="66"/>
      <c r="BJ91" s="66"/>
      <c r="BK91" s="66"/>
      <c r="BL91" s="66"/>
      <c r="BM91" s="66"/>
      <c r="BN91" s="66"/>
      <c r="BO91" s="66"/>
      <c r="BP91" s="66"/>
      <c r="BQ91" s="66"/>
      <c r="BR91" s="66"/>
      <c r="BS91" s="66"/>
      <c r="BT91" s="66"/>
      <c r="BU91" s="66"/>
      <c r="BV91" s="66"/>
      <c r="BW91" s="66"/>
      <c r="BX91" s="66"/>
      <c r="BY91" s="66"/>
      <c r="BZ91" s="66"/>
      <c r="CA91" s="66"/>
      <c r="CB91" s="66"/>
      <c r="CC91" s="66"/>
      <c r="CD91" s="66"/>
      <c r="CE91" s="66"/>
      <c r="CF91" s="66"/>
      <c r="CG91" s="66"/>
      <c r="CH91" s="66"/>
      <c r="CI91" s="66"/>
      <c r="CJ91" s="66"/>
      <c r="CK91" s="66"/>
      <c r="CL91" s="66"/>
      <c r="CM91" s="66"/>
      <c r="CN91" s="66"/>
      <c r="CO91" s="66"/>
      <c r="CP91" s="66"/>
      <c r="CQ91" s="66"/>
      <c r="CR91" s="66"/>
      <c r="CS91" s="66"/>
      <c r="CT91" s="66"/>
      <c r="CU91" s="66"/>
      <c r="CV91" s="66"/>
      <c r="CW91" s="66"/>
      <c r="CX91" s="66"/>
      <c r="CY91" s="66"/>
      <c r="CZ91" s="66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  <c r="HY91" s="37"/>
      <c r="HZ91" s="37"/>
      <c r="IA91" s="37"/>
      <c r="IB91" s="37"/>
      <c r="IC91" s="37"/>
      <c r="ID91" s="37"/>
      <c r="IE91" s="37"/>
      <c r="IF91" s="37"/>
      <c r="IG91" s="37"/>
      <c r="IH91" s="37"/>
      <c r="II91" s="37"/>
      <c r="IJ91" s="37"/>
      <c r="IK91" s="37"/>
      <c r="IL91" s="37"/>
      <c r="IM91" s="37"/>
      <c r="IN91" s="37"/>
      <c r="IO91" s="37"/>
      <c r="IP91" s="37"/>
      <c r="IQ91" s="37"/>
      <c r="IR91" s="37"/>
      <c r="IS91" s="37"/>
      <c r="IT91" s="37"/>
      <c r="IU91" s="37"/>
      <c r="IV91" s="37"/>
    </row>
    <row r="92" spans="1:256" ht="16.5" customHeight="1" x14ac:dyDescent="0.3">
      <c r="A92" s="201">
        <v>80</v>
      </c>
      <c r="B92" s="95" t="s">
        <v>114</v>
      </c>
      <c r="C92" s="95" t="s">
        <v>139</v>
      </c>
      <c r="D92" s="88"/>
      <c r="E92" s="73"/>
      <c r="F92" s="73"/>
      <c r="G92" s="88">
        <v>392900728.39999998</v>
      </c>
      <c r="H92" s="92">
        <v>9932058627.3999996</v>
      </c>
      <c r="I92" s="179" t="s">
        <v>185</v>
      </c>
      <c r="J92" s="179" t="s">
        <v>186</v>
      </c>
      <c r="K92" s="182">
        <v>14963569.130000001</v>
      </c>
      <c r="L92" s="181">
        <v>26205930.120000001</v>
      </c>
      <c r="M92" s="183">
        <v>10876114856.25</v>
      </c>
      <c r="N92" s="183">
        <v>1135044434.6500001</v>
      </c>
      <c r="O92" s="108" t="s">
        <v>203</v>
      </c>
      <c r="P92" s="101">
        <f>(O92/$O$95)</f>
        <v>0.23643043349365031</v>
      </c>
      <c r="Q92" s="184" t="s">
        <v>187</v>
      </c>
      <c r="R92" s="101">
        <f>(Q92/$Q$95)</f>
        <v>0.2365084905438529</v>
      </c>
      <c r="S92" s="138">
        <f>((Q92-O92)/O92)</f>
        <v>2.6975086502006875E-3</v>
      </c>
      <c r="T92" s="139">
        <f>(K92/Q92)</f>
        <v>1.5361319117666061E-3</v>
      </c>
      <c r="U92" s="139">
        <f>L92/Q92</f>
        <v>2.6902515827022938E-3</v>
      </c>
      <c r="V92" s="140">
        <f>Q92/AA92</f>
        <v>51.779207687212853</v>
      </c>
      <c r="W92" s="140">
        <f>L92/AA92</f>
        <v>0.13929909543159516</v>
      </c>
      <c r="X92" s="179" t="s">
        <v>197</v>
      </c>
      <c r="Y92" s="179" t="s">
        <v>197</v>
      </c>
      <c r="Z92" s="141">
        <v>5328</v>
      </c>
      <c r="AA92" s="203">
        <v>188127066</v>
      </c>
      <c r="AB92" s="121"/>
      <c r="AC92" s="85"/>
      <c r="AD92" s="61"/>
      <c r="AE92" s="61"/>
      <c r="AF92" s="63"/>
      <c r="AG92" s="64"/>
      <c r="AH92" s="64"/>
      <c r="AI92" s="64"/>
      <c r="AJ92" s="65"/>
      <c r="AK92" s="63"/>
      <c r="AL92" s="64"/>
      <c r="AM92" s="64"/>
      <c r="AN92" s="64"/>
      <c r="AO92" s="65"/>
      <c r="AP92" s="63"/>
      <c r="AQ92" s="64"/>
      <c r="AR92" s="64"/>
      <c r="AS92" s="64"/>
      <c r="AT92" s="65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6"/>
      <c r="BF92" s="66"/>
      <c r="BG92" s="66"/>
      <c r="BH92" s="66"/>
      <c r="BI92" s="66"/>
      <c r="BJ92" s="66"/>
      <c r="BK92" s="66"/>
      <c r="BL92" s="66"/>
      <c r="BM92" s="66"/>
      <c r="BN92" s="66"/>
      <c r="BO92" s="66"/>
      <c r="BP92" s="66"/>
      <c r="BQ92" s="66"/>
      <c r="BR92" s="66"/>
      <c r="BS92" s="66"/>
      <c r="BT92" s="66"/>
      <c r="BU92" s="66"/>
      <c r="BV92" s="66"/>
      <c r="BW92" s="66"/>
      <c r="BX92" s="66"/>
      <c r="BY92" s="66"/>
      <c r="BZ92" s="66"/>
      <c r="CA92" s="66"/>
      <c r="CB92" s="66"/>
      <c r="CC92" s="66"/>
      <c r="CD92" s="66"/>
      <c r="CE92" s="66"/>
      <c r="CF92" s="66"/>
      <c r="CG92" s="66"/>
      <c r="CH92" s="66"/>
      <c r="CI92" s="66"/>
      <c r="CJ92" s="66"/>
      <c r="CK92" s="66"/>
      <c r="CL92" s="66"/>
      <c r="CM92" s="66"/>
      <c r="CN92" s="66"/>
      <c r="CO92" s="66"/>
      <c r="CP92" s="66"/>
      <c r="CQ92" s="66"/>
      <c r="CR92" s="66"/>
      <c r="CS92" s="66"/>
      <c r="CT92" s="66"/>
      <c r="CU92" s="66"/>
      <c r="CV92" s="66"/>
      <c r="CW92" s="66"/>
      <c r="CX92" s="66"/>
      <c r="CY92" s="66"/>
      <c r="CZ92" s="66"/>
    </row>
    <row r="93" spans="1:256" s="38" customFormat="1" ht="16.5" customHeight="1" x14ac:dyDescent="0.3">
      <c r="A93" s="201">
        <v>81</v>
      </c>
      <c r="B93" s="94" t="s">
        <v>84</v>
      </c>
      <c r="C93" s="95" t="s">
        <v>140</v>
      </c>
      <c r="D93" s="73"/>
      <c r="E93" s="73"/>
      <c r="F93" s="143">
        <v>3073657907.9499998</v>
      </c>
      <c r="G93" s="73">
        <v>395683226.61000001</v>
      </c>
      <c r="H93" s="73">
        <v>26522225000</v>
      </c>
      <c r="I93" s="73">
        <v>0</v>
      </c>
      <c r="J93" s="73">
        <v>29991566134.560001</v>
      </c>
      <c r="K93" s="96">
        <v>13945002.720000001</v>
      </c>
      <c r="L93" s="181">
        <v>114476466.12</v>
      </c>
      <c r="M93" s="73">
        <v>31542464355.900002</v>
      </c>
      <c r="N93" s="73">
        <v>155321503.16999999</v>
      </c>
      <c r="O93" s="58">
        <v>31353610891.900002</v>
      </c>
      <c r="P93" s="136">
        <f>(O93/$O$94)</f>
        <v>4.2281188008639372</v>
      </c>
      <c r="Q93" s="137">
        <v>31387142852.73</v>
      </c>
      <c r="R93" s="136">
        <f>(Q93/$Q$94)</f>
        <v>4.206606720242819</v>
      </c>
      <c r="S93" s="138">
        <f>((Q93-O93)/O93)</f>
        <v>1.0694768441698297E-3</v>
      </c>
      <c r="T93" s="139">
        <f>(K93/Q93)</f>
        <v>4.4429028744128227E-4</v>
      </c>
      <c r="U93" s="139">
        <f>L93/Q93</f>
        <v>3.6472407398510003E-3</v>
      </c>
      <c r="V93" s="140">
        <f>Q93/AA93</f>
        <v>11.763108206547352</v>
      </c>
      <c r="W93" s="140">
        <f>L93/AA93</f>
        <v>4.2902887478195137E-2</v>
      </c>
      <c r="X93" s="73">
        <v>11.76</v>
      </c>
      <c r="Y93" s="73">
        <v>11.76</v>
      </c>
      <c r="Z93" s="141">
        <v>28836</v>
      </c>
      <c r="AA93" s="203">
        <v>2668269500</v>
      </c>
      <c r="AB93" s="75"/>
      <c r="AC93" s="86"/>
      <c r="AD93" s="62"/>
      <c r="AE93" s="62"/>
      <c r="AF93" s="63"/>
      <c r="AG93" s="64"/>
      <c r="AH93" s="64"/>
      <c r="AI93" s="64"/>
      <c r="AJ93" s="65"/>
      <c r="AK93" s="63"/>
      <c r="AL93" s="64"/>
      <c r="AM93" s="64"/>
      <c r="AN93" s="64"/>
      <c r="AO93" s="65"/>
      <c r="AP93" s="63"/>
      <c r="AQ93" s="64"/>
      <c r="AR93" s="64"/>
      <c r="AS93" s="64"/>
      <c r="AT93" s="65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  <c r="BP93" s="66"/>
      <c r="BQ93" s="66"/>
      <c r="BR93" s="66"/>
      <c r="BS93" s="66"/>
      <c r="BT93" s="66"/>
      <c r="BU93" s="66"/>
      <c r="BV93" s="66"/>
      <c r="BW93" s="66"/>
      <c r="BX93" s="66"/>
      <c r="BY93" s="66"/>
      <c r="BZ93" s="66"/>
      <c r="CA93" s="66"/>
      <c r="CB93" s="66"/>
      <c r="CC93" s="66"/>
      <c r="CD93" s="66"/>
      <c r="CE93" s="66"/>
      <c r="CF93" s="66"/>
      <c r="CG93" s="66"/>
      <c r="CH93" s="66"/>
      <c r="CI93" s="66"/>
      <c r="CJ93" s="66"/>
      <c r="CK93" s="66"/>
      <c r="CL93" s="66"/>
      <c r="CM93" s="66"/>
      <c r="CN93" s="66"/>
      <c r="CO93" s="66"/>
      <c r="CP93" s="66"/>
      <c r="CQ93" s="66"/>
      <c r="CR93" s="66"/>
      <c r="CS93" s="66"/>
      <c r="CT93" s="66"/>
      <c r="CU93" s="66"/>
      <c r="CV93" s="66"/>
      <c r="CW93" s="66"/>
      <c r="CX93" s="66"/>
      <c r="CY93" s="66"/>
      <c r="CZ93" s="66"/>
      <c r="DA93" s="37"/>
      <c r="DB93" s="37"/>
      <c r="DC93" s="37"/>
      <c r="DD93" s="37"/>
      <c r="DE93" s="37"/>
      <c r="DF93" s="37"/>
      <c r="DG93" s="37"/>
      <c r="DH93" s="37"/>
      <c r="DI93" s="37"/>
      <c r="DJ93" s="37"/>
      <c r="DK93" s="37"/>
      <c r="DL93" s="37"/>
      <c r="DM93" s="37"/>
      <c r="DN93" s="37"/>
      <c r="DO93" s="37"/>
      <c r="DP93" s="37"/>
      <c r="DQ93" s="37"/>
      <c r="DR93" s="37"/>
      <c r="DS93" s="37"/>
      <c r="DT93" s="37"/>
      <c r="DU93" s="37"/>
      <c r="DV93" s="37"/>
      <c r="DW93" s="37"/>
      <c r="DX93" s="37"/>
      <c r="DY93" s="37"/>
      <c r="DZ93" s="37"/>
      <c r="EA93" s="37"/>
      <c r="EB93" s="37"/>
      <c r="EC93" s="37"/>
      <c r="ED93" s="37"/>
      <c r="EE93" s="37"/>
      <c r="EF93" s="37"/>
      <c r="EG93" s="37"/>
      <c r="EH93" s="37"/>
      <c r="EI93" s="37"/>
      <c r="EJ93" s="37"/>
      <c r="EK93" s="37"/>
      <c r="EL93" s="37"/>
      <c r="EM93" s="37"/>
      <c r="EN93" s="37"/>
      <c r="EO93" s="37"/>
      <c r="EP93" s="37"/>
      <c r="EQ93" s="37"/>
      <c r="ER93" s="37"/>
      <c r="ES93" s="37"/>
      <c r="ET93" s="37"/>
      <c r="EU93" s="37"/>
      <c r="EV93" s="37"/>
      <c r="EW93" s="37"/>
      <c r="EX93" s="37"/>
      <c r="EY93" s="37"/>
      <c r="EZ93" s="37"/>
      <c r="FA93" s="37"/>
      <c r="FB93" s="37"/>
      <c r="FC93" s="37"/>
      <c r="FD93" s="37"/>
      <c r="FE93" s="37"/>
      <c r="FF93" s="37"/>
      <c r="FG93" s="37"/>
      <c r="FH93" s="37"/>
      <c r="FI93" s="37"/>
      <c r="FJ93" s="37"/>
      <c r="FK93" s="37"/>
      <c r="FL93" s="37"/>
      <c r="FM93" s="37"/>
      <c r="FN93" s="37"/>
      <c r="FO93" s="37"/>
      <c r="FP93" s="37"/>
      <c r="FQ93" s="37"/>
      <c r="FR93" s="37"/>
      <c r="FS93" s="37"/>
      <c r="FT93" s="37"/>
      <c r="FU93" s="37"/>
      <c r="FV93" s="37"/>
      <c r="FW93" s="37"/>
      <c r="FX93" s="37"/>
      <c r="FY93" s="37"/>
      <c r="FZ93" s="37"/>
      <c r="GA93" s="37"/>
      <c r="GB93" s="37"/>
      <c r="GC93" s="37"/>
      <c r="GD93" s="37"/>
      <c r="GE93" s="37"/>
      <c r="GF93" s="37"/>
      <c r="GG93" s="37"/>
      <c r="GH93" s="37"/>
      <c r="GI93" s="37"/>
      <c r="GJ93" s="37"/>
      <c r="GK93" s="37"/>
      <c r="GL93" s="37"/>
      <c r="GM93" s="37"/>
      <c r="GN93" s="37"/>
      <c r="GO93" s="37"/>
      <c r="GP93" s="37"/>
      <c r="GQ93" s="37"/>
      <c r="GR93" s="37"/>
      <c r="GS93" s="37"/>
      <c r="GT93" s="37"/>
      <c r="GU93" s="37"/>
      <c r="GV93" s="37"/>
      <c r="GW93" s="37"/>
      <c r="GX93" s="37"/>
      <c r="GY93" s="37"/>
      <c r="GZ93" s="37"/>
      <c r="HA93" s="37"/>
      <c r="HB93" s="37"/>
      <c r="HC93" s="37"/>
      <c r="HD93" s="37"/>
      <c r="HE93" s="37"/>
      <c r="HF93" s="37"/>
      <c r="HG93" s="37"/>
      <c r="HH93" s="37"/>
      <c r="HI93" s="37"/>
      <c r="HJ93" s="37"/>
      <c r="HK93" s="37"/>
      <c r="HL93" s="37"/>
      <c r="HM93" s="37"/>
      <c r="HN93" s="37"/>
      <c r="HO93" s="37"/>
      <c r="HP93" s="37"/>
      <c r="HQ93" s="37"/>
      <c r="HR93" s="37"/>
      <c r="HS93" s="37"/>
      <c r="HT93" s="37"/>
      <c r="HU93" s="37"/>
      <c r="HV93" s="37"/>
      <c r="HW93" s="37"/>
      <c r="HX93" s="37"/>
      <c r="HY93" s="37"/>
      <c r="HZ93" s="37"/>
      <c r="IA93" s="37"/>
      <c r="IB93" s="37"/>
      <c r="IC93" s="37"/>
      <c r="ID93" s="37"/>
      <c r="IE93" s="37"/>
      <c r="IF93" s="37"/>
      <c r="IG93" s="37"/>
      <c r="IH93" s="37"/>
      <c r="II93" s="37"/>
      <c r="IJ93" s="37"/>
      <c r="IK93" s="37"/>
      <c r="IL93" s="37"/>
      <c r="IM93" s="37"/>
      <c r="IN93" s="37"/>
      <c r="IO93" s="37"/>
      <c r="IP93" s="37"/>
      <c r="IQ93" s="37"/>
      <c r="IR93" s="37"/>
      <c r="IS93" s="37"/>
      <c r="IT93" s="37"/>
      <c r="IU93" s="37"/>
      <c r="IV93" s="37"/>
    </row>
    <row r="94" spans="1:256" ht="16.5" customHeight="1" x14ac:dyDescent="0.3">
      <c r="A94" s="201">
        <v>82</v>
      </c>
      <c r="B94" s="95" t="s">
        <v>31</v>
      </c>
      <c r="C94" s="95" t="s">
        <v>141</v>
      </c>
      <c r="D94" s="73"/>
      <c r="E94" s="73"/>
      <c r="F94" s="87">
        <v>7470213580</v>
      </c>
      <c r="G94" s="73"/>
      <c r="H94" s="73"/>
      <c r="I94" s="73"/>
      <c r="J94" s="87">
        <v>7470213580</v>
      </c>
      <c r="K94" s="89">
        <v>2735241</v>
      </c>
      <c r="L94" s="181">
        <v>45893231</v>
      </c>
      <c r="M94" s="57">
        <v>7740720726</v>
      </c>
      <c r="N94" s="41">
        <v>9328459</v>
      </c>
      <c r="O94" s="58">
        <v>7415499036</v>
      </c>
      <c r="P94" s="101">
        <f>(O94/$O$95)</f>
        <v>0.18047082934378172</v>
      </c>
      <c r="Q94" s="137">
        <v>7461392267</v>
      </c>
      <c r="R94" s="101">
        <f>(Q94/$Q$95)</f>
        <v>0.18115900470632554</v>
      </c>
      <c r="S94" s="138">
        <f>((Q94-O94)/O94)</f>
        <v>6.1888256983383414E-3</v>
      </c>
      <c r="T94" s="139">
        <f>(K94/Q94)</f>
        <v>3.6658587326889833E-4</v>
      </c>
      <c r="U94" s="139">
        <f>L94/Q94</f>
        <v>6.150759718528011E-3</v>
      </c>
      <c r="V94" s="140">
        <f>Q94/AA94</f>
        <v>100.62565430883345</v>
      </c>
      <c r="W94" s="140">
        <f>L94/AA94</f>
        <v>0.61892422117329737</v>
      </c>
      <c r="X94" s="39">
        <v>100.63</v>
      </c>
      <c r="Y94" s="39">
        <v>100.63</v>
      </c>
      <c r="Z94" s="112">
        <v>61</v>
      </c>
      <c r="AA94" s="223">
        <v>74150000</v>
      </c>
      <c r="AB94" s="14"/>
      <c r="AC94" s="5"/>
      <c r="AD94" s="5"/>
      <c r="AE94" s="5"/>
      <c r="AF94" s="6"/>
      <c r="AG94" s="7"/>
      <c r="AH94" s="7"/>
      <c r="AI94" s="7"/>
      <c r="AJ94" s="8"/>
      <c r="AK94" s="6"/>
      <c r="AL94" s="7"/>
      <c r="AM94" s="7"/>
      <c r="AN94" s="7"/>
      <c r="AO94" s="8"/>
      <c r="AP94" s="6"/>
      <c r="AQ94" s="7"/>
      <c r="AR94" s="7"/>
      <c r="AS94" s="7"/>
      <c r="AT94" s="8"/>
    </row>
    <row r="95" spans="1:256" ht="16.5" customHeight="1" x14ac:dyDescent="0.3">
      <c r="A95" s="204"/>
      <c r="B95" s="169"/>
      <c r="C95" s="244" t="s">
        <v>53</v>
      </c>
      <c r="D95" s="42"/>
      <c r="E95" s="42"/>
      <c r="F95" s="42"/>
      <c r="G95" s="42"/>
      <c r="H95" s="42"/>
      <c r="I95" s="42"/>
      <c r="J95" s="60"/>
      <c r="K95" s="42"/>
      <c r="L95" s="177"/>
      <c r="M95" s="42"/>
      <c r="N95" s="42"/>
      <c r="O95" s="58">
        <f>SUM(O91:O94)</f>
        <v>41089737676.520004</v>
      </c>
      <c r="P95" s="150">
        <f>(O95/$O$128)</f>
        <v>3.2841261548520406E-2</v>
      </c>
      <c r="Q95" s="151">
        <f>SUM(Q91:Q94)</f>
        <v>41186979797.639999</v>
      </c>
      <c r="R95" s="150">
        <f>(Q95/$Q$128)</f>
        <v>3.2843953165831281E-2</v>
      </c>
      <c r="S95" s="138">
        <f>((Q95-O95)/O95)</f>
        <v>2.3665792633074507E-3</v>
      </c>
      <c r="T95" s="152"/>
      <c r="U95" s="152"/>
      <c r="V95" s="153"/>
      <c r="W95" s="153"/>
      <c r="X95" s="42">
        <v>0</v>
      </c>
      <c r="Y95" s="42"/>
      <c r="Z95" s="154">
        <f>SUM(Z91:Z94)</f>
        <v>36828</v>
      </c>
      <c r="AA95" s="209"/>
      <c r="AB95" s="14"/>
      <c r="AC95" s="5"/>
      <c r="AD95" s="5"/>
      <c r="AE95" s="5"/>
      <c r="AF95" s="6"/>
      <c r="AG95" s="7"/>
      <c r="AH95" s="7"/>
      <c r="AI95" s="7"/>
      <c r="AJ95" s="8"/>
      <c r="AK95" s="6"/>
      <c r="AL95" s="7"/>
      <c r="AM95" s="7"/>
      <c r="AN95" s="7"/>
      <c r="AO95" s="8"/>
      <c r="AP95" s="6"/>
      <c r="AQ95" s="7"/>
      <c r="AR95" s="7"/>
      <c r="AS95" s="7"/>
      <c r="AT95" s="8"/>
    </row>
    <row r="96" spans="1:256" ht="16.5" customHeight="1" x14ac:dyDescent="0.3">
      <c r="A96" s="217"/>
      <c r="B96" s="171"/>
      <c r="C96" s="245" t="s">
        <v>142</v>
      </c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138"/>
      <c r="Q96" s="43"/>
      <c r="R96" s="138"/>
      <c r="S96" s="138"/>
      <c r="T96" s="173"/>
      <c r="U96" s="173"/>
      <c r="V96" s="174"/>
      <c r="W96" s="174"/>
      <c r="X96" s="43"/>
      <c r="Y96" s="43"/>
      <c r="Z96" s="43"/>
      <c r="AA96" s="218"/>
      <c r="AB96" s="3"/>
      <c r="AC96" s="10"/>
      <c r="AD96" s="10"/>
      <c r="AE96" s="10"/>
      <c r="AF96" s="6"/>
      <c r="AG96" s="7"/>
      <c r="AH96" s="7"/>
      <c r="AI96" s="7"/>
      <c r="AJ96" s="8"/>
      <c r="AK96" s="6"/>
      <c r="AL96" s="7"/>
      <c r="AM96" s="7"/>
      <c r="AN96" s="7"/>
      <c r="AO96" s="8"/>
      <c r="AP96" s="6"/>
      <c r="AQ96" s="7"/>
      <c r="AR96" s="7"/>
      <c r="AS96" s="7"/>
      <c r="AT96" s="8"/>
    </row>
    <row r="97" spans="1:256" s="38" customFormat="1" ht="16.5" customHeight="1" x14ac:dyDescent="0.3">
      <c r="A97" s="201">
        <v>83</v>
      </c>
      <c r="B97" s="95" t="s">
        <v>25</v>
      </c>
      <c r="C97" s="95" t="s">
        <v>143</v>
      </c>
      <c r="D97" s="73">
        <v>833313444.57000005</v>
      </c>
      <c r="E97" s="73"/>
      <c r="F97" s="73">
        <v>492384463.60000002</v>
      </c>
      <c r="G97" s="73">
        <v>287633465.11000001</v>
      </c>
      <c r="H97" s="90"/>
      <c r="I97" s="88">
        <v>0</v>
      </c>
      <c r="J97" s="88">
        <v>1614692189.03</v>
      </c>
      <c r="K97" s="73">
        <v>2183652.04</v>
      </c>
      <c r="L97" s="185">
        <v>99143729.969999999</v>
      </c>
      <c r="M97" s="73">
        <v>1624960954.8800001</v>
      </c>
      <c r="N97" s="73">
        <v>4629785.01</v>
      </c>
      <c r="O97" s="58">
        <v>1731058307.26</v>
      </c>
      <c r="P97" s="136">
        <f t="shared" ref="P97:P116" si="28">(O97/$O$117)</f>
        <v>5.7429441777597755E-2</v>
      </c>
      <c r="Q97" s="137">
        <v>1620331169.8699999</v>
      </c>
      <c r="R97" s="136">
        <f t="shared" ref="R97:R116" si="29">(Q97/$Q$117)</f>
        <v>5.6119053274390679E-2</v>
      </c>
      <c r="S97" s="138">
        <f t="shared" ref="S97:S117" si="30">((Q97-O97)/O97)</f>
        <v>-6.3964995821119502E-2</v>
      </c>
      <c r="T97" s="139">
        <f t="shared" ref="T97:T116" si="31">(K97/Q97)</f>
        <v>1.3476578619265813E-3</v>
      </c>
      <c r="U97" s="139">
        <f t="shared" ref="U97:U116" si="32">L97/Q97</f>
        <v>6.1187325044147832E-2</v>
      </c>
      <c r="V97" s="140">
        <f t="shared" ref="V97:V116" si="33">Q97/AA97</f>
        <v>3301.7020277048691</v>
      </c>
      <c r="W97" s="140">
        <f t="shared" ref="W97:W116" si="34">L97/AA97</f>
        <v>202.02231516809982</v>
      </c>
      <c r="X97" s="73">
        <v>3279.2</v>
      </c>
      <c r="Y97" s="73">
        <v>3314.01</v>
      </c>
      <c r="Z97" s="141">
        <v>1254</v>
      </c>
      <c r="AA97" s="203">
        <v>490756.33</v>
      </c>
      <c r="AB97" s="74"/>
      <c r="AC97" s="74"/>
      <c r="AD97" s="74"/>
      <c r="AE97" s="78"/>
      <c r="AF97" s="63"/>
      <c r="AG97" s="64"/>
      <c r="AH97" s="64"/>
      <c r="AI97" s="64"/>
      <c r="AJ97" s="65"/>
      <c r="AK97" s="63"/>
      <c r="AL97" s="64"/>
      <c r="AM97" s="64"/>
      <c r="AN97" s="64"/>
      <c r="AO97" s="65"/>
      <c r="AP97" s="63"/>
      <c r="AQ97" s="64"/>
      <c r="AR97" s="64"/>
      <c r="AS97" s="64"/>
      <c r="AT97" s="65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6"/>
      <c r="BF97" s="66"/>
      <c r="BG97" s="66"/>
      <c r="BH97" s="66"/>
      <c r="BI97" s="66"/>
      <c r="BJ97" s="66"/>
      <c r="BK97" s="66"/>
      <c r="BL97" s="66"/>
      <c r="BM97" s="66"/>
      <c r="BN97" s="66"/>
      <c r="BO97" s="66"/>
      <c r="BP97" s="66"/>
      <c r="BQ97" s="66"/>
      <c r="BR97" s="66"/>
      <c r="BS97" s="66"/>
      <c r="BT97" s="66"/>
      <c r="BU97" s="66"/>
      <c r="BV97" s="66"/>
      <c r="BW97" s="66"/>
      <c r="BX97" s="66"/>
      <c r="BY97" s="66"/>
      <c r="BZ97" s="66"/>
      <c r="CA97" s="66"/>
      <c r="CB97" s="66"/>
      <c r="CC97" s="66"/>
      <c r="CD97" s="66"/>
      <c r="CE97" s="66"/>
      <c r="CF97" s="66"/>
      <c r="CG97" s="66"/>
      <c r="CH97" s="66"/>
      <c r="CI97" s="66"/>
      <c r="CJ97" s="66"/>
      <c r="CK97" s="66"/>
      <c r="CL97" s="66"/>
      <c r="CM97" s="66"/>
      <c r="CN97" s="66"/>
      <c r="CO97" s="66"/>
      <c r="CP97" s="66"/>
      <c r="CQ97" s="66"/>
      <c r="CR97" s="66"/>
      <c r="CS97" s="66"/>
      <c r="CT97" s="66"/>
      <c r="CU97" s="66"/>
      <c r="CV97" s="66"/>
      <c r="CW97" s="66"/>
      <c r="CX97" s="66"/>
      <c r="CY97" s="66"/>
      <c r="CZ97" s="66"/>
      <c r="DA97" s="66"/>
      <c r="DB97" s="66"/>
      <c r="DC97" s="66"/>
      <c r="DD97" s="66"/>
      <c r="DE97" s="66"/>
      <c r="DF97" s="66"/>
      <c r="DG97" s="66"/>
      <c r="DH97" s="66"/>
      <c r="DI97" s="66"/>
      <c r="DJ97" s="66"/>
      <c r="DK97" s="66"/>
      <c r="DL97" s="66"/>
      <c r="DM97" s="66"/>
      <c r="DN97" s="66"/>
      <c r="DO97" s="66"/>
      <c r="DP97" s="66"/>
      <c r="DQ97" s="66"/>
      <c r="DR97" s="66"/>
      <c r="DS97" s="66"/>
      <c r="DT97" s="66"/>
      <c r="DU97" s="66"/>
      <c r="DV97" s="66"/>
      <c r="DW97" s="66"/>
      <c r="DX97" s="66"/>
      <c r="DY97" s="66"/>
      <c r="DZ97" s="37"/>
      <c r="EA97" s="37"/>
      <c r="EB97" s="37"/>
      <c r="EC97" s="37"/>
      <c r="ED97" s="37"/>
      <c r="EE97" s="37"/>
      <c r="EF97" s="37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37"/>
      <c r="FC97" s="37"/>
      <c r="FD97" s="37"/>
      <c r="FE97" s="37"/>
      <c r="FF97" s="37"/>
      <c r="FG97" s="37"/>
      <c r="FH97" s="37"/>
      <c r="FI97" s="37"/>
      <c r="FJ97" s="37"/>
      <c r="FK97" s="37"/>
      <c r="FL97" s="37"/>
      <c r="FM97" s="37"/>
      <c r="FN97" s="37"/>
      <c r="FO97" s="37"/>
      <c r="FP97" s="37"/>
      <c r="FQ97" s="37"/>
      <c r="FR97" s="37"/>
      <c r="FS97" s="37"/>
      <c r="FT97" s="37"/>
      <c r="FU97" s="37"/>
      <c r="FV97" s="37"/>
      <c r="FW97" s="37"/>
      <c r="FX97" s="37"/>
      <c r="FY97" s="37"/>
      <c r="FZ97" s="37"/>
      <c r="GA97" s="37"/>
      <c r="GB97" s="37"/>
      <c r="GC97" s="37"/>
      <c r="GD97" s="37"/>
      <c r="GE97" s="37"/>
      <c r="GF97" s="37"/>
      <c r="GG97" s="37"/>
      <c r="GH97" s="37"/>
      <c r="GI97" s="37"/>
      <c r="GJ97" s="37"/>
      <c r="GK97" s="37"/>
      <c r="GL97" s="37"/>
      <c r="GM97" s="37"/>
      <c r="GN97" s="37"/>
      <c r="GO97" s="37"/>
      <c r="GP97" s="37"/>
      <c r="GQ97" s="37"/>
      <c r="GR97" s="37"/>
      <c r="GS97" s="37"/>
      <c r="GT97" s="37"/>
      <c r="GU97" s="37"/>
      <c r="GV97" s="37"/>
      <c r="GW97" s="37"/>
      <c r="GX97" s="37"/>
      <c r="GY97" s="37"/>
      <c r="GZ97" s="37"/>
      <c r="HA97" s="37"/>
      <c r="HB97" s="37"/>
      <c r="HC97" s="37"/>
      <c r="HD97" s="37"/>
      <c r="HE97" s="37"/>
      <c r="HF97" s="37"/>
      <c r="HG97" s="37"/>
      <c r="HH97" s="37"/>
      <c r="HI97" s="37"/>
      <c r="HJ97" s="37"/>
      <c r="HK97" s="37"/>
      <c r="HL97" s="37"/>
      <c r="HM97" s="37"/>
      <c r="HN97" s="37"/>
      <c r="HO97" s="37"/>
      <c r="HP97" s="37"/>
      <c r="HQ97" s="37"/>
      <c r="HR97" s="37"/>
      <c r="HS97" s="37"/>
      <c r="HT97" s="37"/>
      <c r="HU97" s="37"/>
      <c r="HV97" s="37"/>
      <c r="HW97" s="37"/>
      <c r="HX97" s="37"/>
      <c r="HY97" s="37"/>
      <c r="HZ97" s="37"/>
      <c r="IA97" s="37"/>
      <c r="IB97" s="37"/>
      <c r="IC97" s="37"/>
      <c r="ID97" s="37"/>
      <c r="IE97" s="37"/>
      <c r="IF97" s="37"/>
      <c r="IG97" s="37"/>
      <c r="IH97" s="37"/>
      <c r="II97" s="37"/>
      <c r="IJ97" s="37"/>
      <c r="IK97" s="37"/>
      <c r="IL97" s="37"/>
      <c r="IM97" s="37"/>
      <c r="IN97" s="37"/>
      <c r="IO97" s="37"/>
      <c r="IP97" s="37"/>
      <c r="IQ97" s="37"/>
      <c r="IR97" s="37"/>
      <c r="IS97" s="37"/>
      <c r="IT97" s="37"/>
      <c r="IU97" s="37"/>
      <c r="IV97" s="37"/>
    </row>
    <row r="98" spans="1:256" ht="16.5" customHeight="1" x14ac:dyDescent="0.3">
      <c r="A98" s="201">
        <v>84</v>
      </c>
      <c r="B98" s="95" t="s">
        <v>31</v>
      </c>
      <c r="C98" s="95" t="s">
        <v>188</v>
      </c>
      <c r="D98" s="73">
        <v>99806643.200000003</v>
      </c>
      <c r="E98" s="73"/>
      <c r="F98" s="73">
        <v>32936736.460000001</v>
      </c>
      <c r="G98" s="186">
        <v>52000000</v>
      </c>
      <c r="H98" s="73"/>
      <c r="I98" s="73"/>
      <c r="J98" s="73">
        <v>186425595.93000001</v>
      </c>
      <c r="K98" s="73">
        <v>327055.26</v>
      </c>
      <c r="L98" s="185">
        <v>233797.47</v>
      </c>
      <c r="M98" s="186">
        <v>186425593.93000001</v>
      </c>
      <c r="N98" s="73">
        <v>747168.44</v>
      </c>
      <c r="O98" s="58">
        <v>178269191.41</v>
      </c>
      <c r="P98" s="101">
        <f t="shared" si="28"/>
        <v>5.9142433884997502E-3</v>
      </c>
      <c r="Q98" s="137">
        <v>185678425.49000001</v>
      </c>
      <c r="R98" s="101">
        <f t="shared" si="29"/>
        <v>6.4308442901918009E-3</v>
      </c>
      <c r="S98" s="138">
        <f t="shared" si="30"/>
        <v>4.1562055795493963E-2</v>
      </c>
      <c r="T98" s="139">
        <f t="shared" si="31"/>
        <v>1.7614069008658954E-3</v>
      </c>
      <c r="U98" s="139">
        <f t="shared" si="32"/>
        <v>1.2591525880457852E-3</v>
      </c>
      <c r="V98" s="140">
        <f t="shared" si="33"/>
        <v>138.02593694224763</v>
      </c>
      <c r="W98" s="140">
        <f t="shared" si="34"/>
        <v>0.17379571571827543</v>
      </c>
      <c r="X98" s="73">
        <v>137.15</v>
      </c>
      <c r="Y98" s="73">
        <v>138.75</v>
      </c>
      <c r="Z98" s="90">
        <v>739</v>
      </c>
      <c r="AA98" s="203">
        <v>1345243</v>
      </c>
      <c r="AB98" s="121"/>
      <c r="AC98" s="61"/>
      <c r="AD98" s="61"/>
      <c r="AE98" s="61"/>
      <c r="AF98" s="63"/>
      <c r="AG98" s="64"/>
      <c r="AH98" s="64"/>
      <c r="AI98" s="64"/>
      <c r="AJ98" s="65"/>
      <c r="AK98" s="63"/>
      <c r="AL98" s="64"/>
      <c r="AM98" s="64"/>
      <c r="AN98" s="64"/>
      <c r="AO98" s="65"/>
      <c r="AP98" s="63"/>
      <c r="AQ98" s="64"/>
      <c r="AR98" s="64"/>
      <c r="AS98" s="64"/>
      <c r="AT98" s="65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6"/>
      <c r="BF98" s="66"/>
      <c r="BG98" s="66"/>
      <c r="BH98" s="66"/>
      <c r="BI98" s="66"/>
      <c r="BJ98" s="66"/>
      <c r="BK98" s="66"/>
      <c r="BL98" s="66"/>
      <c r="BM98" s="66"/>
      <c r="BN98" s="66"/>
      <c r="BO98" s="66"/>
      <c r="BP98" s="66"/>
      <c r="BQ98" s="66"/>
      <c r="BR98" s="66"/>
      <c r="BS98" s="66"/>
      <c r="BT98" s="66"/>
      <c r="BU98" s="66"/>
      <c r="BV98" s="66"/>
      <c r="BW98" s="66"/>
      <c r="BX98" s="66"/>
      <c r="BY98" s="66"/>
      <c r="BZ98" s="66"/>
      <c r="CA98" s="66"/>
      <c r="CB98" s="66"/>
      <c r="CC98" s="66"/>
      <c r="CD98" s="66"/>
      <c r="CE98" s="66"/>
      <c r="CF98" s="66"/>
      <c r="CG98" s="66"/>
      <c r="CH98" s="66"/>
      <c r="CI98" s="66"/>
      <c r="CJ98" s="66"/>
      <c r="CK98" s="66"/>
      <c r="CL98" s="66"/>
      <c r="CM98" s="66"/>
      <c r="CN98" s="66"/>
      <c r="CO98" s="66"/>
      <c r="CP98" s="66"/>
      <c r="CQ98" s="66"/>
      <c r="CR98" s="66"/>
      <c r="CS98" s="66"/>
      <c r="CT98" s="66"/>
      <c r="CU98" s="66"/>
      <c r="CV98" s="66"/>
      <c r="CW98" s="66"/>
      <c r="CX98" s="66"/>
      <c r="CY98" s="66"/>
      <c r="CZ98" s="66"/>
      <c r="DA98" s="66"/>
      <c r="DB98" s="66"/>
      <c r="DC98" s="66"/>
      <c r="DD98" s="66"/>
      <c r="DE98" s="66"/>
      <c r="DF98" s="66"/>
      <c r="DG98" s="66"/>
      <c r="DH98" s="66"/>
      <c r="DI98" s="66"/>
      <c r="DJ98" s="66"/>
      <c r="DK98" s="66"/>
      <c r="DL98" s="66"/>
      <c r="DM98" s="66"/>
      <c r="DN98" s="66"/>
      <c r="DO98" s="66"/>
      <c r="DP98" s="66"/>
      <c r="DQ98" s="66"/>
      <c r="DR98" s="66"/>
      <c r="DS98" s="66"/>
      <c r="DT98" s="66"/>
      <c r="DU98" s="66"/>
      <c r="DV98" s="66"/>
      <c r="DW98" s="66"/>
      <c r="DX98" s="66"/>
      <c r="DY98" s="66"/>
    </row>
    <row r="99" spans="1:256" ht="16.5" customHeight="1" x14ac:dyDescent="0.3">
      <c r="A99" s="201">
        <v>85</v>
      </c>
      <c r="B99" s="95" t="s">
        <v>34</v>
      </c>
      <c r="C99" s="95" t="s">
        <v>144</v>
      </c>
      <c r="D99" s="73">
        <v>443169867.55000001</v>
      </c>
      <c r="E99" s="73"/>
      <c r="F99" s="73">
        <v>168485202</v>
      </c>
      <c r="G99" s="73">
        <v>293015317</v>
      </c>
      <c r="H99" s="73"/>
      <c r="I99" s="73">
        <v>0</v>
      </c>
      <c r="J99" s="73">
        <v>904670388</v>
      </c>
      <c r="K99" s="73">
        <v>1583974</v>
      </c>
      <c r="L99" s="185">
        <v>1685820</v>
      </c>
      <c r="M99" s="73">
        <v>1003290185</v>
      </c>
      <c r="N99" s="73">
        <v>78903422</v>
      </c>
      <c r="O99" s="58">
        <v>935449643.54999995</v>
      </c>
      <c r="P99" s="101">
        <f t="shared" si="28"/>
        <v>3.1034397059197586E-2</v>
      </c>
      <c r="Q99" s="137">
        <v>924386763.49000001</v>
      </c>
      <c r="R99" s="101">
        <f t="shared" si="29"/>
        <v>3.201549843085405E-2</v>
      </c>
      <c r="S99" s="138">
        <f t="shared" si="30"/>
        <v>-1.1826270004248102E-2</v>
      </c>
      <c r="T99" s="139"/>
      <c r="U99" s="139">
        <f t="shared" si="32"/>
        <v>1.8237171566966484E-3</v>
      </c>
      <c r="V99" s="140">
        <f t="shared" si="33"/>
        <v>1.3066325077120127</v>
      </c>
      <c r="W99" s="140">
        <f t="shared" si="34"/>
        <v>2.3829281218119632E-3</v>
      </c>
      <c r="X99" s="73">
        <v>1.31</v>
      </c>
      <c r="Y99" s="73">
        <v>1.33</v>
      </c>
      <c r="Z99" s="141">
        <v>1436</v>
      </c>
      <c r="AA99" s="203">
        <v>707457344</v>
      </c>
      <c r="AB99" s="75"/>
      <c r="AC99" s="62"/>
      <c r="AD99" s="62"/>
      <c r="AE99" s="62"/>
      <c r="AF99" s="63"/>
      <c r="AG99" s="64"/>
      <c r="AH99" s="64"/>
      <c r="AI99" s="64"/>
      <c r="AJ99" s="65"/>
      <c r="AK99" s="63"/>
      <c r="AL99" s="64"/>
      <c r="AM99" s="64"/>
      <c r="AN99" s="64"/>
      <c r="AO99" s="65"/>
      <c r="AP99" s="63"/>
      <c r="AQ99" s="64"/>
      <c r="AR99" s="64"/>
      <c r="AS99" s="64"/>
      <c r="AT99" s="65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6"/>
      <c r="BF99" s="66"/>
      <c r="BG99" s="66"/>
      <c r="BH99" s="66"/>
      <c r="BI99" s="66"/>
      <c r="BJ99" s="66"/>
      <c r="BK99" s="66"/>
      <c r="BL99" s="66"/>
      <c r="BM99" s="66"/>
      <c r="BN99" s="66"/>
      <c r="BO99" s="66"/>
      <c r="BP99" s="66"/>
      <c r="BQ99" s="66"/>
      <c r="BR99" s="66"/>
      <c r="BS99" s="66"/>
      <c r="BT99" s="66"/>
      <c r="BU99" s="66"/>
      <c r="BV99" s="66"/>
      <c r="BW99" s="66"/>
      <c r="BX99" s="66"/>
      <c r="BY99" s="66"/>
      <c r="BZ99" s="66"/>
      <c r="CA99" s="66"/>
      <c r="CB99" s="66"/>
      <c r="CC99" s="66"/>
      <c r="CD99" s="66"/>
      <c r="CE99" s="66"/>
      <c r="CF99" s="66"/>
      <c r="CG99" s="66"/>
      <c r="CH99" s="66"/>
      <c r="CI99" s="66"/>
      <c r="CJ99" s="66"/>
      <c r="CK99" s="66"/>
      <c r="CL99" s="66"/>
      <c r="CM99" s="66"/>
      <c r="CN99" s="66"/>
      <c r="CO99" s="66"/>
      <c r="CP99" s="66"/>
      <c r="CQ99" s="66"/>
      <c r="CR99" s="66"/>
      <c r="CS99" s="66"/>
      <c r="CT99" s="66"/>
      <c r="CU99" s="66"/>
      <c r="CV99" s="66"/>
      <c r="CW99" s="66"/>
      <c r="CX99" s="66"/>
      <c r="CY99" s="66"/>
      <c r="CZ99" s="66"/>
      <c r="DA99" s="66"/>
      <c r="DB99" s="66"/>
      <c r="DC99" s="66"/>
      <c r="DD99" s="66"/>
      <c r="DE99" s="66"/>
      <c r="DF99" s="66"/>
      <c r="DG99" s="66"/>
      <c r="DH99" s="66"/>
      <c r="DI99" s="66"/>
      <c r="DJ99" s="66"/>
      <c r="DK99" s="66"/>
      <c r="DL99" s="66"/>
      <c r="DM99" s="66"/>
      <c r="DN99" s="66"/>
      <c r="DO99" s="66"/>
      <c r="DP99" s="66"/>
      <c r="DQ99" s="66"/>
      <c r="DR99" s="66"/>
      <c r="DS99" s="66"/>
      <c r="DT99" s="66"/>
      <c r="DU99" s="66"/>
      <c r="DV99" s="66"/>
      <c r="DW99" s="66"/>
      <c r="DX99" s="66"/>
      <c r="DY99" s="66"/>
    </row>
    <row r="100" spans="1:256" ht="16.5" customHeight="1" x14ac:dyDescent="0.3">
      <c r="A100" s="201">
        <v>86</v>
      </c>
      <c r="B100" s="94" t="s">
        <v>36</v>
      </c>
      <c r="C100" s="95" t="s">
        <v>190</v>
      </c>
      <c r="D100" s="73">
        <v>2328396333.4000001</v>
      </c>
      <c r="E100" s="90"/>
      <c r="F100" s="73">
        <v>307038893.56</v>
      </c>
      <c r="G100" s="73">
        <v>534324354.92000002</v>
      </c>
      <c r="H100" s="73"/>
      <c r="I100" s="73"/>
      <c r="J100" s="87">
        <v>3227759581.8800001</v>
      </c>
      <c r="K100" s="88">
        <v>11224623.09</v>
      </c>
      <c r="L100" s="178">
        <v>97725869.469999999</v>
      </c>
      <c r="M100" s="73">
        <v>4432011.7560000001</v>
      </c>
      <c r="N100" s="73">
        <v>17008724</v>
      </c>
      <c r="O100" s="58">
        <v>4325228554</v>
      </c>
      <c r="P100" s="101">
        <f t="shared" si="28"/>
        <v>0.14349341115488956</v>
      </c>
      <c r="Q100" s="137">
        <v>4415003032</v>
      </c>
      <c r="R100" s="101">
        <f t="shared" si="29"/>
        <v>0.15291058702480109</v>
      </c>
      <c r="S100" s="138">
        <f t="shared" si="30"/>
        <v>2.0756007891646781E-2</v>
      </c>
      <c r="T100" s="139">
        <f t="shared" si="31"/>
        <v>2.5423817398637747E-3</v>
      </c>
      <c r="U100" s="139">
        <f t="shared" si="32"/>
        <v>2.2134949571196581E-2</v>
      </c>
      <c r="V100" s="140">
        <f t="shared" si="33"/>
        <v>431.51487635519038</v>
      </c>
      <c r="W100" s="140">
        <f t="shared" si="34"/>
        <v>9.5515600273432657</v>
      </c>
      <c r="X100" s="73">
        <v>428.99</v>
      </c>
      <c r="Y100" s="73">
        <v>441.93</v>
      </c>
      <c r="Z100" s="89">
        <v>35643</v>
      </c>
      <c r="AA100" s="203">
        <v>10231404</v>
      </c>
      <c r="AB100" s="75"/>
      <c r="AC100" s="62"/>
      <c r="AD100" s="62"/>
      <c r="AE100" s="62"/>
      <c r="AF100" s="63"/>
      <c r="AG100" s="64"/>
      <c r="AH100" s="64"/>
      <c r="AI100" s="64"/>
      <c r="AJ100" s="65"/>
      <c r="AK100" s="63"/>
      <c r="AL100" s="64"/>
      <c r="AM100" s="64"/>
      <c r="AN100" s="64"/>
      <c r="AO100" s="65"/>
      <c r="AP100" s="63"/>
      <c r="AQ100" s="64"/>
      <c r="AR100" s="64"/>
      <c r="AS100" s="64"/>
      <c r="AT100" s="65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6"/>
      <c r="BF100" s="66"/>
      <c r="BG100" s="66"/>
      <c r="BH100" s="66"/>
      <c r="BI100" s="66"/>
      <c r="BJ100" s="66"/>
      <c r="BK100" s="66"/>
      <c r="BL100" s="66"/>
      <c r="BM100" s="66"/>
      <c r="BN100" s="66"/>
      <c r="BO100" s="66"/>
      <c r="BP100" s="66"/>
      <c r="BQ100" s="66"/>
      <c r="BR100" s="66"/>
      <c r="BS100" s="66"/>
      <c r="BT100" s="66"/>
      <c r="BU100" s="66"/>
      <c r="BV100" s="66"/>
      <c r="BW100" s="66"/>
      <c r="BX100" s="66"/>
      <c r="BY100" s="66"/>
      <c r="BZ100" s="66"/>
      <c r="CA100" s="66"/>
      <c r="CB100" s="66"/>
      <c r="CC100" s="66"/>
      <c r="CD100" s="66"/>
      <c r="CE100" s="66"/>
      <c r="CF100" s="66"/>
      <c r="CG100" s="66"/>
      <c r="CH100" s="66"/>
      <c r="CI100" s="66"/>
      <c r="CJ100" s="66"/>
      <c r="CK100" s="66"/>
      <c r="CL100" s="66"/>
      <c r="CM100" s="66"/>
      <c r="CN100" s="66"/>
      <c r="CO100" s="66"/>
      <c r="CP100" s="66"/>
      <c r="CQ100" s="66"/>
      <c r="CR100" s="66"/>
      <c r="CS100" s="66"/>
      <c r="CT100" s="66"/>
      <c r="CU100" s="66"/>
      <c r="CV100" s="66"/>
      <c r="CW100" s="66"/>
      <c r="CX100" s="66"/>
      <c r="CY100" s="66"/>
      <c r="CZ100" s="66"/>
      <c r="DA100" s="66"/>
      <c r="DB100" s="66"/>
      <c r="DC100" s="66"/>
      <c r="DD100" s="66"/>
      <c r="DE100" s="66"/>
      <c r="DF100" s="66"/>
      <c r="DG100" s="66"/>
      <c r="DH100" s="66"/>
      <c r="DI100" s="66"/>
      <c r="DJ100" s="66"/>
      <c r="DK100" s="66"/>
      <c r="DL100" s="66"/>
      <c r="DM100" s="66"/>
      <c r="DN100" s="66"/>
      <c r="DO100" s="66"/>
      <c r="DP100" s="66"/>
      <c r="DQ100" s="66"/>
      <c r="DR100" s="66"/>
      <c r="DS100" s="66"/>
      <c r="DT100" s="66"/>
      <c r="DU100" s="66"/>
      <c r="DV100" s="66"/>
      <c r="DW100" s="66"/>
      <c r="DX100" s="66"/>
      <c r="DY100" s="66"/>
    </row>
    <row r="101" spans="1:256" ht="16.5" customHeight="1" x14ac:dyDescent="0.3">
      <c r="A101" s="201">
        <v>87</v>
      </c>
      <c r="B101" s="95" t="s">
        <v>76</v>
      </c>
      <c r="C101" s="95" t="s">
        <v>145</v>
      </c>
      <c r="D101" s="73">
        <v>0</v>
      </c>
      <c r="E101" s="135"/>
      <c r="F101" s="73">
        <v>301445888.44999999</v>
      </c>
      <c r="G101" s="73">
        <v>0</v>
      </c>
      <c r="H101" s="73">
        <v>2370301021.9000001</v>
      </c>
      <c r="I101" s="73">
        <v>0</v>
      </c>
      <c r="J101" s="73">
        <v>0</v>
      </c>
      <c r="K101" s="73">
        <v>24603980.16</v>
      </c>
      <c r="L101" s="44">
        <v>5835340.1699999999</v>
      </c>
      <c r="M101" s="73">
        <v>2449172074.1999998</v>
      </c>
      <c r="N101" s="187" t="s">
        <v>180</v>
      </c>
      <c r="O101" s="58">
        <v>2416490253.5</v>
      </c>
      <c r="P101" s="101">
        <f t="shared" si="28"/>
        <v>8.0169273176692993E-2</v>
      </c>
      <c r="Q101" s="137">
        <v>2424568427.9200001</v>
      </c>
      <c r="R101" s="101">
        <f t="shared" si="29"/>
        <v>8.39732563959531E-2</v>
      </c>
      <c r="S101" s="138">
        <f t="shared" si="30"/>
        <v>3.3429368930000015E-3</v>
      </c>
      <c r="T101" s="139">
        <f t="shared" si="31"/>
        <v>1.0147777178269774E-2</v>
      </c>
      <c r="U101" s="139">
        <f t="shared" si="32"/>
        <v>2.406754168207184E-3</v>
      </c>
      <c r="V101" s="140">
        <f t="shared" si="33"/>
        <v>12.958460593525283</v>
      </c>
      <c r="W101" s="140">
        <f t="shared" si="34"/>
        <v>3.1187829047015517E-2</v>
      </c>
      <c r="X101" s="73">
        <v>12.958500000000001</v>
      </c>
      <c r="Y101" s="73">
        <v>13.071999999999999</v>
      </c>
      <c r="Z101" s="141">
        <v>6484</v>
      </c>
      <c r="AA101" s="203">
        <v>187103121.58000001</v>
      </c>
      <c r="AB101" s="75"/>
      <c r="AC101" s="62"/>
      <c r="AD101" s="62"/>
      <c r="AE101" s="62"/>
      <c r="AF101" s="63"/>
      <c r="AG101" s="64"/>
      <c r="AH101" s="64"/>
      <c r="AI101" s="64"/>
      <c r="AJ101" s="65"/>
      <c r="AK101" s="63"/>
      <c r="AL101" s="64"/>
      <c r="AM101" s="64"/>
      <c r="AN101" s="64"/>
      <c r="AO101" s="65"/>
      <c r="AP101" s="63"/>
      <c r="AQ101" s="64"/>
      <c r="AR101" s="64"/>
      <c r="AS101" s="64"/>
      <c r="AT101" s="65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6"/>
      <c r="BF101" s="66"/>
      <c r="BG101" s="66"/>
      <c r="BH101" s="66"/>
      <c r="BI101" s="66"/>
      <c r="BJ101" s="66"/>
      <c r="BK101" s="66"/>
      <c r="BL101" s="66"/>
      <c r="BM101" s="66"/>
      <c r="BN101" s="66"/>
      <c r="BO101" s="66"/>
      <c r="BP101" s="66"/>
      <c r="BQ101" s="66"/>
      <c r="BR101" s="66"/>
      <c r="BS101" s="66"/>
      <c r="BT101" s="66"/>
      <c r="BU101" s="66"/>
      <c r="BV101" s="66"/>
      <c r="BW101" s="66"/>
      <c r="BX101" s="66"/>
      <c r="BY101" s="66"/>
      <c r="BZ101" s="66"/>
      <c r="CA101" s="66"/>
      <c r="CB101" s="66"/>
      <c r="CC101" s="66"/>
      <c r="CD101" s="66"/>
      <c r="CE101" s="66"/>
      <c r="CF101" s="66"/>
      <c r="CG101" s="66"/>
      <c r="CH101" s="66"/>
      <c r="CI101" s="66"/>
      <c r="CJ101" s="66"/>
      <c r="CK101" s="66"/>
      <c r="CL101" s="66"/>
      <c r="CM101" s="66"/>
      <c r="CN101" s="66"/>
      <c r="CO101" s="66"/>
      <c r="CP101" s="66"/>
      <c r="CQ101" s="66"/>
      <c r="CR101" s="66"/>
      <c r="CS101" s="66"/>
      <c r="CT101" s="66"/>
      <c r="CU101" s="66"/>
      <c r="CV101" s="66"/>
      <c r="CW101" s="66"/>
      <c r="CX101" s="66"/>
      <c r="CY101" s="66"/>
      <c r="CZ101" s="66"/>
      <c r="DA101" s="66"/>
      <c r="DB101" s="66"/>
      <c r="DC101" s="66"/>
      <c r="DD101" s="66"/>
      <c r="DE101" s="66"/>
      <c r="DF101" s="66"/>
      <c r="DG101" s="66"/>
      <c r="DH101" s="66"/>
      <c r="DI101" s="66"/>
      <c r="DJ101" s="66"/>
      <c r="DK101" s="66"/>
      <c r="DL101" s="66"/>
      <c r="DM101" s="66"/>
      <c r="DN101" s="66"/>
      <c r="DO101" s="66"/>
      <c r="DP101" s="66"/>
      <c r="DQ101" s="66"/>
      <c r="DR101" s="66"/>
      <c r="DS101" s="66"/>
      <c r="DT101" s="66"/>
      <c r="DU101" s="66"/>
      <c r="DV101" s="66"/>
      <c r="DW101" s="66"/>
      <c r="DX101" s="66"/>
      <c r="DY101" s="66"/>
    </row>
    <row r="102" spans="1:256" ht="16.5" customHeight="1" x14ac:dyDescent="0.3">
      <c r="A102" s="201">
        <v>88</v>
      </c>
      <c r="B102" s="95" t="s">
        <v>111</v>
      </c>
      <c r="C102" s="95" t="s">
        <v>146</v>
      </c>
      <c r="D102" s="73">
        <v>469851074.24000001</v>
      </c>
      <c r="E102" s="73"/>
      <c r="F102" s="73">
        <v>101413249.93000001</v>
      </c>
      <c r="G102" s="73">
        <v>538923889.66999996</v>
      </c>
      <c r="H102" s="73">
        <v>31121667.41</v>
      </c>
      <c r="I102" s="73"/>
      <c r="J102" s="73">
        <v>1141309881.25</v>
      </c>
      <c r="K102" s="73">
        <v>1746575.26</v>
      </c>
      <c r="L102" s="44">
        <v>28179199.43</v>
      </c>
      <c r="M102" s="73">
        <v>1182552927.6800001</v>
      </c>
      <c r="N102" s="73">
        <v>26786642.199999999</v>
      </c>
      <c r="O102" s="58">
        <v>1128310116.05</v>
      </c>
      <c r="P102" s="101">
        <f t="shared" si="28"/>
        <v>3.7432719536370611E-2</v>
      </c>
      <c r="Q102" s="137">
        <v>1155766285.48</v>
      </c>
      <c r="R102" s="101">
        <f t="shared" si="29"/>
        <v>4.0029168699384179E-2</v>
      </c>
      <c r="S102" s="138">
        <f t="shared" si="30"/>
        <v>2.4333885728259636E-2</v>
      </c>
      <c r="T102" s="139">
        <f t="shared" si="31"/>
        <v>1.5111837764627575E-3</v>
      </c>
      <c r="U102" s="139">
        <f t="shared" si="32"/>
        <v>2.4381399409221325E-2</v>
      </c>
      <c r="V102" s="140">
        <f t="shared" si="33"/>
        <v>2.2464368978545837</v>
      </c>
      <c r="W102" s="140">
        <f t="shared" si="34"/>
        <v>5.4771275254204742E-2</v>
      </c>
      <c r="X102" s="73">
        <v>2.1143000000000001</v>
      </c>
      <c r="Y102" s="73">
        <v>2.1549999999999998</v>
      </c>
      <c r="Z102" s="141">
        <v>2794</v>
      </c>
      <c r="AA102" s="203">
        <v>514488649.37349999</v>
      </c>
      <c r="AB102" s="75"/>
      <c r="AC102" s="62"/>
      <c r="AD102" s="62"/>
      <c r="AE102" s="62"/>
      <c r="AF102" s="63"/>
      <c r="AG102" s="64"/>
      <c r="AH102" s="64"/>
      <c r="AI102" s="64"/>
      <c r="AJ102" s="65"/>
      <c r="AK102" s="63"/>
      <c r="AL102" s="64"/>
      <c r="AM102" s="64"/>
      <c r="AN102" s="64"/>
      <c r="AO102" s="65"/>
      <c r="AP102" s="63"/>
      <c r="AQ102" s="64"/>
      <c r="AR102" s="64"/>
      <c r="AS102" s="64"/>
      <c r="AT102" s="65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6"/>
      <c r="BF102" s="66"/>
      <c r="BG102" s="66"/>
      <c r="BH102" s="66"/>
      <c r="BI102" s="66"/>
      <c r="BJ102" s="66"/>
      <c r="BK102" s="66"/>
      <c r="BL102" s="66"/>
      <c r="BM102" s="66"/>
      <c r="BN102" s="66"/>
      <c r="BO102" s="66"/>
      <c r="BP102" s="66"/>
      <c r="BQ102" s="66"/>
      <c r="BR102" s="66"/>
      <c r="BS102" s="66"/>
      <c r="BT102" s="66"/>
      <c r="BU102" s="66"/>
      <c r="BV102" s="66"/>
      <c r="BW102" s="66"/>
      <c r="BX102" s="66"/>
      <c r="BY102" s="66"/>
      <c r="BZ102" s="66"/>
      <c r="CA102" s="66"/>
      <c r="CB102" s="66"/>
      <c r="CC102" s="66"/>
      <c r="CD102" s="66"/>
      <c r="CE102" s="66"/>
      <c r="CF102" s="66"/>
      <c r="CG102" s="66"/>
      <c r="CH102" s="66"/>
      <c r="CI102" s="66"/>
      <c r="CJ102" s="66"/>
      <c r="CK102" s="66"/>
      <c r="CL102" s="66"/>
      <c r="CM102" s="66"/>
      <c r="CN102" s="66"/>
      <c r="CO102" s="66"/>
      <c r="CP102" s="66"/>
      <c r="CQ102" s="66"/>
      <c r="CR102" s="66"/>
      <c r="CS102" s="66"/>
      <c r="CT102" s="66"/>
      <c r="CU102" s="66"/>
      <c r="CV102" s="66"/>
      <c r="CW102" s="66"/>
      <c r="CX102" s="66"/>
      <c r="CY102" s="66"/>
      <c r="CZ102" s="66"/>
      <c r="DA102" s="66"/>
      <c r="DB102" s="66"/>
      <c r="DC102" s="66"/>
      <c r="DD102" s="66"/>
      <c r="DE102" s="66"/>
      <c r="DF102" s="66"/>
      <c r="DG102" s="66"/>
      <c r="DH102" s="66"/>
      <c r="DI102" s="66"/>
      <c r="DJ102" s="66"/>
      <c r="DK102" s="66"/>
      <c r="DL102" s="66"/>
      <c r="DM102" s="66"/>
      <c r="DN102" s="66"/>
      <c r="DO102" s="66"/>
      <c r="DP102" s="66"/>
      <c r="DQ102" s="66"/>
      <c r="DR102" s="66"/>
      <c r="DS102" s="66"/>
      <c r="DT102" s="66"/>
      <c r="DU102" s="66"/>
      <c r="DV102" s="66"/>
      <c r="DW102" s="66"/>
      <c r="DX102" s="66"/>
      <c r="DY102" s="66"/>
    </row>
    <row r="103" spans="1:256" ht="16.5" customHeight="1" x14ac:dyDescent="0.3">
      <c r="A103" s="201">
        <v>89</v>
      </c>
      <c r="B103" s="95" t="s">
        <v>59</v>
      </c>
      <c r="C103" s="95" t="s">
        <v>147</v>
      </c>
      <c r="D103" s="73">
        <v>72717401.879999995</v>
      </c>
      <c r="E103" s="73"/>
      <c r="F103" s="73">
        <v>44274950.530000001</v>
      </c>
      <c r="G103" s="73">
        <v>35323712.649999999</v>
      </c>
      <c r="H103" s="73"/>
      <c r="I103" s="73"/>
      <c r="J103" s="73">
        <v>152909957.24000001</v>
      </c>
      <c r="K103" s="73">
        <v>360332.79</v>
      </c>
      <c r="L103" s="44">
        <v>470356.17</v>
      </c>
      <c r="M103" s="73"/>
      <c r="N103" s="73">
        <v>8068489.4500000002</v>
      </c>
      <c r="O103" s="58">
        <v>143701642.34999999</v>
      </c>
      <c r="P103" s="101">
        <f t="shared" si="28"/>
        <v>4.7674333487629705E-3</v>
      </c>
      <c r="Q103" s="137">
        <v>144841467.78999999</v>
      </c>
      <c r="R103" s="101">
        <f t="shared" si="29"/>
        <v>5.0164844066414487E-3</v>
      </c>
      <c r="S103" s="138">
        <f t="shared" si="30"/>
        <v>7.9318887478254194E-3</v>
      </c>
      <c r="T103" s="139">
        <f t="shared" si="31"/>
        <v>2.4877736707448481E-3</v>
      </c>
      <c r="U103" s="139">
        <f t="shared" si="32"/>
        <v>3.2473861054898388E-3</v>
      </c>
      <c r="V103" s="140">
        <f t="shared" si="33"/>
        <v>3.21121014986287</v>
      </c>
      <c r="W103" s="140">
        <f t="shared" si="34"/>
        <v>1.0428039222472627E-2</v>
      </c>
      <c r="X103" s="88">
        <v>3.1429</v>
      </c>
      <c r="Y103" s="73">
        <v>3.1985000000000001</v>
      </c>
      <c r="Z103" s="141">
        <v>11820</v>
      </c>
      <c r="AA103" s="203">
        <v>45104948.299999997</v>
      </c>
      <c r="AB103" s="75"/>
      <c r="AC103" s="62"/>
      <c r="AD103" s="62"/>
      <c r="AE103" s="62"/>
      <c r="AF103" s="63"/>
      <c r="AG103" s="64"/>
      <c r="AH103" s="64"/>
      <c r="AI103" s="64"/>
      <c r="AJ103" s="65"/>
      <c r="AK103" s="63"/>
      <c r="AL103" s="64"/>
      <c r="AM103" s="64"/>
      <c r="AN103" s="64"/>
      <c r="AO103" s="65"/>
      <c r="AP103" s="63"/>
      <c r="AQ103" s="64"/>
      <c r="AR103" s="64"/>
      <c r="AS103" s="64"/>
      <c r="AT103" s="65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6"/>
      <c r="BF103" s="66"/>
      <c r="BG103" s="66"/>
      <c r="BH103" s="66"/>
      <c r="BI103" s="66"/>
      <c r="BJ103" s="66"/>
      <c r="BK103" s="66"/>
      <c r="BL103" s="66"/>
      <c r="BM103" s="66"/>
      <c r="BN103" s="66"/>
      <c r="BO103" s="66"/>
      <c r="BP103" s="66"/>
      <c r="BQ103" s="66"/>
      <c r="BR103" s="66"/>
      <c r="BS103" s="66"/>
      <c r="BT103" s="66"/>
      <c r="BU103" s="66"/>
      <c r="BV103" s="66"/>
      <c r="BW103" s="66"/>
      <c r="BX103" s="66"/>
      <c r="BY103" s="66"/>
      <c r="BZ103" s="66"/>
      <c r="CA103" s="66"/>
      <c r="CB103" s="66"/>
      <c r="CC103" s="66"/>
      <c r="CD103" s="66"/>
      <c r="CE103" s="66"/>
      <c r="CF103" s="66"/>
      <c r="CG103" s="66"/>
      <c r="CH103" s="66"/>
      <c r="CI103" s="66"/>
      <c r="CJ103" s="66"/>
      <c r="CK103" s="66"/>
      <c r="CL103" s="66"/>
      <c r="CM103" s="66"/>
      <c r="CN103" s="66"/>
      <c r="CO103" s="66"/>
      <c r="CP103" s="66"/>
      <c r="CQ103" s="66"/>
      <c r="CR103" s="66"/>
      <c r="CS103" s="66"/>
      <c r="CT103" s="66"/>
      <c r="CU103" s="66"/>
      <c r="CV103" s="66"/>
      <c r="CW103" s="66"/>
      <c r="CX103" s="66"/>
      <c r="CY103" s="66"/>
      <c r="CZ103" s="66"/>
      <c r="DA103" s="66"/>
      <c r="DB103" s="66"/>
      <c r="DC103" s="66"/>
      <c r="DD103" s="66"/>
      <c r="DE103" s="66"/>
      <c r="DF103" s="66"/>
      <c r="DG103" s="66"/>
      <c r="DH103" s="66"/>
      <c r="DI103" s="66"/>
      <c r="DJ103" s="66"/>
      <c r="DK103" s="66"/>
      <c r="DL103" s="66"/>
      <c r="DM103" s="66"/>
      <c r="DN103" s="66"/>
      <c r="DO103" s="66"/>
      <c r="DP103" s="66"/>
      <c r="DQ103" s="66"/>
      <c r="DR103" s="66"/>
      <c r="DS103" s="66"/>
      <c r="DT103" s="66"/>
      <c r="DU103" s="66"/>
      <c r="DV103" s="66"/>
      <c r="DW103" s="66"/>
      <c r="DX103" s="66"/>
      <c r="DY103" s="66"/>
    </row>
    <row r="104" spans="1:256" s="38" customFormat="1" ht="16.5" customHeight="1" x14ac:dyDescent="0.3">
      <c r="A104" s="201">
        <v>90</v>
      </c>
      <c r="B104" s="94" t="s">
        <v>56</v>
      </c>
      <c r="C104" s="94" t="s">
        <v>148</v>
      </c>
      <c r="D104" s="73">
        <v>1879500531.0999999</v>
      </c>
      <c r="E104" s="73"/>
      <c r="F104" s="73">
        <v>1068149834.22</v>
      </c>
      <c r="G104" s="73">
        <v>1281022954.5999999</v>
      </c>
      <c r="H104" s="73"/>
      <c r="I104" s="73"/>
      <c r="J104" s="73">
        <v>4192972233.8000002</v>
      </c>
      <c r="K104" s="88">
        <v>14276440.41</v>
      </c>
      <c r="L104" s="44">
        <v>-251809375.53999999</v>
      </c>
      <c r="M104" s="73">
        <v>4671416316.2399998</v>
      </c>
      <c r="N104" s="88">
        <v>478444082.43000001</v>
      </c>
      <c r="O104" s="58">
        <v>4712627595.6300001</v>
      </c>
      <c r="P104" s="136">
        <f t="shared" si="28"/>
        <v>0.15634572849895559</v>
      </c>
      <c r="Q104" s="137">
        <v>4192972233.8000002</v>
      </c>
      <c r="R104" s="136">
        <f t="shared" si="29"/>
        <v>0.14522070336124054</v>
      </c>
      <c r="S104" s="138">
        <f t="shared" si="30"/>
        <v>-0.11026870918293526</v>
      </c>
      <c r="T104" s="139">
        <f t="shared" si="31"/>
        <v>3.404849737595703E-3</v>
      </c>
      <c r="U104" s="139">
        <f t="shared" si="32"/>
        <v>-6.0055102084897567E-2</v>
      </c>
      <c r="V104" s="140">
        <f t="shared" si="33"/>
        <v>191.9591948744598</v>
      </c>
      <c r="W104" s="140">
        <f t="shared" si="34"/>
        <v>-11.528129044320428</v>
      </c>
      <c r="X104" s="73">
        <v>191.96</v>
      </c>
      <c r="Y104" s="73">
        <v>191.38</v>
      </c>
      <c r="Z104" s="141">
        <v>5531</v>
      </c>
      <c r="AA104" s="203">
        <v>21843039.280000001</v>
      </c>
      <c r="AB104" s="75"/>
      <c r="AC104" s="62"/>
      <c r="AD104" s="62"/>
      <c r="AE104" s="62"/>
      <c r="AF104" s="63"/>
      <c r="AG104" s="64"/>
      <c r="AH104" s="64"/>
      <c r="AI104" s="64"/>
      <c r="AJ104" s="65"/>
      <c r="AK104" s="63"/>
      <c r="AL104" s="64"/>
      <c r="AM104" s="64"/>
      <c r="AN104" s="64"/>
      <c r="AO104" s="65"/>
      <c r="AP104" s="63"/>
      <c r="AQ104" s="64"/>
      <c r="AR104" s="64"/>
      <c r="AS104" s="64"/>
      <c r="AT104" s="65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6"/>
      <c r="BF104" s="66"/>
      <c r="BG104" s="66"/>
      <c r="BH104" s="66"/>
      <c r="BI104" s="66"/>
      <c r="BJ104" s="66"/>
      <c r="BK104" s="66"/>
      <c r="BL104" s="66"/>
      <c r="BM104" s="66"/>
      <c r="BN104" s="66"/>
      <c r="BO104" s="66"/>
      <c r="BP104" s="66"/>
      <c r="BQ104" s="66"/>
      <c r="BR104" s="66"/>
      <c r="BS104" s="66"/>
      <c r="BT104" s="66"/>
      <c r="BU104" s="66"/>
      <c r="BV104" s="66"/>
      <c r="BW104" s="66"/>
      <c r="BX104" s="66"/>
      <c r="BY104" s="66"/>
      <c r="BZ104" s="66"/>
      <c r="CA104" s="66"/>
      <c r="CB104" s="66"/>
      <c r="CC104" s="66"/>
      <c r="CD104" s="66"/>
      <c r="CE104" s="66"/>
      <c r="CF104" s="66"/>
      <c r="CG104" s="66"/>
      <c r="CH104" s="66"/>
      <c r="CI104" s="66"/>
      <c r="CJ104" s="66"/>
      <c r="CK104" s="66"/>
      <c r="CL104" s="66"/>
      <c r="CM104" s="66"/>
      <c r="CN104" s="66"/>
      <c r="CO104" s="66"/>
      <c r="CP104" s="66"/>
      <c r="CQ104" s="66"/>
      <c r="CR104" s="66"/>
      <c r="CS104" s="66"/>
      <c r="CT104" s="66"/>
      <c r="CU104" s="66"/>
      <c r="CV104" s="66"/>
      <c r="CW104" s="66"/>
      <c r="CX104" s="66"/>
      <c r="CY104" s="66"/>
      <c r="CZ104" s="66"/>
      <c r="DA104" s="66"/>
      <c r="DB104" s="66"/>
      <c r="DC104" s="66"/>
      <c r="DD104" s="66"/>
      <c r="DE104" s="66"/>
      <c r="DF104" s="66"/>
      <c r="DG104" s="66"/>
      <c r="DH104" s="66"/>
      <c r="DI104" s="66"/>
      <c r="DJ104" s="66"/>
      <c r="DK104" s="66"/>
      <c r="DL104" s="66"/>
      <c r="DM104" s="66"/>
      <c r="DN104" s="66"/>
      <c r="DO104" s="66"/>
      <c r="DP104" s="66"/>
      <c r="DQ104" s="66"/>
      <c r="DR104" s="66"/>
      <c r="DS104" s="66"/>
      <c r="DT104" s="66"/>
      <c r="DU104" s="66"/>
      <c r="DV104" s="66"/>
      <c r="DW104" s="66"/>
      <c r="DX104" s="66"/>
      <c r="DY104" s="66"/>
      <c r="DZ104" s="37"/>
      <c r="EA104" s="37"/>
      <c r="EB104" s="37"/>
      <c r="EC104" s="37"/>
      <c r="ED104" s="37"/>
      <c r="EE104" s="37"/>
      <c r="EF104" s="37"/>
      <c r="EG104" s="37"/>
      <c r="EH104" s="37"/>
      <c r="EI104" s="37"/>
      <c r="EJ104" s="37"/>
      <c r="EK104" s="37"/>
      <c r="EL104" s="37"/>
      <c r="EM104" s="37"/>
      <c r="EN104" s="37"/>
      <c r="EO104" s="37"/>
      <c r="EP104" s="37"/>
      <c r="EQ104" s="37"/>
      <c r="ER104" s="37"/>
      <c r="ES104" s="37"/>
      <c r="ET104" s="37"/>
      <c r="EU104" s="37"/>
      <c r="EV104" s="37"/>
      <c r="EW104" s="37"/>
      <c r="EX104" s="37"/>
      <c r="EY104" s="37"/>
      <c r="EZ104" s="37"/>
      <c r="FA104" s="37"/>
      <c r="FB104" s="37"/>
      <c r="FC104" s="37"/>
      <c r="FD104" s="37"/>
      <c r="FE104" s="37"/>
      <c r="FF104" s="37"/>
      <c r="FG104" s="37"/>
      <c r="FH104" s="37"/>
      <c r="FI104" s="37"/>
      <c r="FJ104" s="37"/>
      <c r="FK104" s="37"/>
      <c r="FL104" s="37"/>
      <c r="FM104" s="37"/>
      <c r="FN104" s="37"/>
      <c r="FO104" s="37"/>
      <c r="FP104" s="37"/>
      <c r="FQ104" s="37"/>
      <c r="FR104" s="37"/>
      <c r="FS104" s="37"/>
      <c r="FT104" s="37"/>
      <c r="FU104" s="37"/>
      <c r="FV104" s="37"/>
      <c r="FW104" s="37"/>
      <c r="FX104" s="37"/>
      <c r="FY104" s="37"/>
      <c r="FZ104" s="37"/>
      <c r="GA104" s="37"/>
      <c r="GB104" s="37"/>
      <c r="GC104" s="37"/>
      <c r="GD104" s="37"/>
      <c r="GE104" s="37"/>
      <c r="GF104" s="37"/>
      <c r="GG104" s="37"/>
      <c r="GH104" s="37"/>
      <c r="GI104" s="37"/>
      <c r="GJ104" s="37"/>
      <c r="GK104" s="37"/>
      <c r="GL104" s="37"/>
      <c r="GM104" s="37"/>
      <c r="GN104" s="37"/>
      <c r="GO104" s="37"/>
      <c r="GP104" s="37"/>
      <c r="GQ104" s="37"/>
      <c r="GR104" s="37"/>
      <c r="GS104" s="37"/>
      <c r="GT104" s="37"/>
      <c r="GU104" s="37"/>
      <c r="GV104" s="37"/>
      <c r="GW104" s="37"/>
      <c r="GX104" s="37"/>
      <c r="GY104" s="37"/>
      <c r="GZ104" s="37"/>
      <c r="HA104" s="37"/>
      <c r="HB104" s="37"/>
      <c r="HC104" s="37"/>
      <c r="HD104" s="37"/>
      <c r="HE104" s="37"/>
      <c r="HF104" s="37"/>
      <c r="HG104" s="37"/>
      <c r="HH104" s="37"/>
      <c r="HI104" s="37"/>
      <c r="HJ104" s="37"/>
      <c r="HK104" s="37"/>
      <c r="HL104" s="37"/>
      <c r="HM104" s="37"/>
      <c r="HN104" s="37"/>
      <c r="HO104" s="37"/>
      <c r="HP104" s="37"/>
      <c r="HQ104" s="37"/>
      <c r="HR104" s="37"/>
      <c r="HS104" s="37"/>
      <c r="HT104" s="37"/>
      <c r="HU104" s="37"/>
      <c r="HV104" s="37"/>
      <c r="HW104" s="37"/>
      <c r="HX104" s="37"/>
      <c r="HY104" s="37"/>
      <c r="HZ104" s="37"/>
      <c r="IA104" s="37"/>
      <c r="IB104" s="37"/>
      <c r="IC104" s="37"/>
      <c r="ID104" s="37"/>
      <c r="IE104" s="37"/>
      <c r="IF104" s="37"/>
      <c r="IG104" s="37"/>
      <c r="IH104" s="37"/>
      <c r="II104" s="37"/>
      <c r="IJ104" s="37"/>
      <c r="IK104" s="37"/>
      <c r="IL104" s="37"/>
      <c r="IM104" s="37"/>
      <c r="IN104" s="37"/>
      <c r="IO104" s="37"/>
      <c r="IP104" s="37"/>
      <c r="IQ104" s="37"/>
      <c r="IR104" s="37"/>
      <c r="IS104" s="37"/>
      <c r="IT104" s="37"/>
      <c r="IU104" s="37"/>
      <c r="IV104" s="37"/>
    </row>
    <row r="105" spans="1:256" ht="16.5" customHeight="1" x14ac:dyDescent="0.3">
      <c r="A105" s="204">
        <v>91</v>
      </c>
      <c r="B105" s="50" t="s">
        <v>90</v>
      </c>
      <c r="C105" s="188" t="s">
        <v>149</v>
      </c>
      <c r="D105" s="39">
        <v>2714139149.25</v>
      </c>
      <c r="E105" s="39">
        <v>154414432.55000001</v>
      </c>
      <c r="F105" s="40">
        <v>500048609.63999999</v>
      </c>
      <c r="G105" s="39">
        <v>1078896111.55</v>
      </c>
      <c r="H105" s="39"/>
      <c r="I105" s="39"/>
      <c r="J105" s="39">
        <v>4447498302.9899998</v>
      </c>
      <c r="K105" s="39">
        <v>5143569.72</v>
      </c>
      <c r="L105" s="46">
        <v>125487601.34999999</v>
      </c>
      <c r="M105" s="39">
        <v>5035648144</v>
      </c>
      <c r="N105" s="39">
        <v>27777941.789999999</v>
      </c>
      <c r="O105" s="58">
        <v>4880897579.96</v>
      </c>
      <c r="P105" s="101">
        <f t="shared" si="28"/>
        <v>0.16192823905187456</v>
      </c>
      <c r="Q105" s="137">
        <v>5007870202.21</v>
      </c>
      <c r="R105" s="101">
        <f t="shared" si="29"/>
        <v>0.17344413283835328</v>
      </c>
      <c r="S105" s="138">
        <f t="shared" si="30"/>
        <v>2.6014195170028658E-2</v>
      </c>
      <c r="T105" s="139">
        <f t="shared" si="31"/>
        <v>1.0270972513884474E-3</v>
      </c>
      <c r="U105" s="139">
        <f t="shared" si="32"/>
        <v>2.5058077842077784E-2</v>
      </c>
      <c r="V105" s="140">
        <f t="shared" si="33"/>
        <v>173.36004013312791</v>
      </c>
      <c r="W105" s="140">
        <f t="shared" si="34"/>
        <v>4.3440693803616472</v>
      </c>
      <c r="X105" s="39">
        <v>173.36</v>
      </c>
      <c r="Y105" s="39">
        <v>173.36</v>
      </c>
      <c r="Z105" s="112">
        <v>25</v>
      </c>
      <c r="AA105" s="224">
        <v>28887108</v>
      </c>
      <c r="AB105" s="14"/>
      <c r="AC105" s="5"/>
      <c r="AD105" s="5"/>
      <c r="AE105" s="5"/>
      <c r="AF105" s="6"/>
      <c r="AG105" s="7"/>
      <c r="AH105" s="7"/>
      <c r="AI105" s="7"/>
      <c r="AJ105" s="8"/>
      <c r="AK105" s="6"/>
      <c r="AL105" s="7"/>
      <c r="AM105" s="7"/>
      <c r="AN105" s="7"/>
      <c r="AO105" s="8"/>
      <c r="AP105" s="6"/>
      <c r="AQ105" s="7"/>
      <c r="AR105" s="7"/>
      <c r="AS105" s="7"/>
      <c r="AT105" s="8"/>
    </row>
    <row r="106" spans="1:256" ht="16.5" customHeight="1" x14ac:dyDescent="0.3">
      <c r="A106" s="201">
        <v>92</v>
      </c>
      <c r="B106" s="50" t="s">
        <v>80</v>
      </c>
      <c r="C106" s="50" t="s">
        <v>171</v>
      </c>
      <c r="D106" s="40">
        <v>838598244.10000002</v>
      </c>
      <c r="E106" s="40"/>
      <c r="F106" s="40"/>
      <c r="G106" s="40">
        <v>613361205</v>
      </c>
      <c r="H106" s="40">
        <v>34625970</v>
      </c>
      <c r="I106" s="39">
        <v>0</v>
      </c>
      <c r="J106" s="40">
        <v>1866155974</v>
      </c>
      <c r="K106" s="39">
        <v>5790316.0599999996</v>
      </c>
      <c r="L106" s="44">
        <v>46659123.460000001</v>
      </c>
      <c r="M106" s="39">
        <v>1866155974</v>
      </c>
      <c r="N106" s="40">
        <v>34625970</v>
      </c>
      <c r="O106" s="58">
        <v>1840791841</v>
      </c>
      <c r="P106" s="101">
        <f t="shared" si="28"/>
        <v>6.1069952071526781E-2</v>
      </c>
      <c r="Q106" s="137">
        <v>1789637025</v>
      </c>
      <c r="R106" s="101">
        <f t="shared" si="29"/>
        <v>6.1982844874763979E-2</v>
      </c>
      <c r="S106" s="138">
        <f t="shared" si="30"/>
        <v>-2.7789571238109372E-2</v>
      </c>
      <c r="T106" s="139">
        <f t="shared" si="31"/>
        <v>3.2354695276825755E-3</v>
      </c>
      <c r="U106" s="139">
        <f t="shared" si="32"/>
        <v>2.6071836248470554E-2</v>
      </c>
      <c r="V106" s="140">
        <f t="shared" si="33"/>
        <v>1.107997669308479</v>
      </c>
      <c r="W106" s="140">
        <f t="shared" si="34"/>
        <v>2.8887533797897689E-2</v>
      </c>
      <c r="X106" s="111">
        <v>1.1000000000000001</v>
      </c>
      <c r="Y106" s="39">
        <v>1.1200000000000001</v>
      </c>
      <c r="Z106" s="189">
        <v>10357</v>
      </c>
      <c r="AA106" s="225">
        <v>1615199268.53</v>
      </c>
      <c r="AB106" s="14"/>
      <c r="AC106" s="5"/>
      <c r="AD106" s="5"/>
      <c r="AE106" s="5"/>
      <c r="AF106" s="6"/>
      <c r="AG106" s="7"/>
      <c r="AH106" s="7"/>
      <c r="AI106" s="7"/>
      <c r="AJ106" s="8"/>
      <c r="AK106" s="6"/>
      <c r="AL106" s="7"/>
      <c r="AM106" s="7"/>
      <c r="AN106" s="7"/>
      <c r="AO106" s="8"/>
      <c r="AP106" s="6"/>
      <c r="AQ106" s="7"/>
      <c r="AR106" s="7"/>
      <c r="AS106" s="7"/>
      <c r="AT106" s="8"/>
    </row>
    <row r="107" spans="1:256" ht="16.5" customHeight="1" x14ac:dyDescent="0.3">
      <c r="A107" s="204">
        <v>93</v>
      </c>
      <c r="B107" s="50" t="s">
        <v>84</v>
      </c>
      <c r="C107" s="50" t="s">
        <v>150</v>
      </c>
      <c r="D107" s="39">
        <v>901665667.95000005</v>
      </c>
      <c r="E107" s="39"/>
      <c r="F107" s="39">
        <v>434982989.89999998</v>
      </c>
      <c r="G107" s="39">
        <v>665081388.13</v>
      </c>
      <c r="H107" s="39"/>
      <c r="I107" s="39">
        <v>0</v>
      </c>
      <c r="J107" s="39">
        <v>2001730045.97</v>
      </c>
      <c r="K107" s="39">
        <v>5295527.5199999996</v>
      </c>
      <c r="L107" s="44">
        <v>7257517</v>
      </c>
      <c r="M107" s="39">
        <v>2162086278.77</v>
      </c>
      <c r="N107" s="39">
        <v>23354090.73</v>
      </c>
      <c r="O107" s="58">
        <v>2110757946.3800001</v>
      </c>
      <c r="P107" s="101">
        <f t="shared" si="28"/>
        <v>7.0026324405042223E-2</v>
      </c>
      <c r="Q107" s="137">
        <v>2138732188.04</v>
      </c>
      <c r="R107" s="101">
        <f t="shared" si="29"/>
        <v>7.4073515236950271E-2</v>
      </c>
      <c r="S107" s="138">
        <f t="shared" si="30"/>
        <v>1.325317368008792E-2</v>
      </c>
      <c r="T107" s="139">
        <f t="shared" si="31"/>
        <v>2.4760124477543792E-3</v>
      </c>
      <c r="U107" s="139">
        <f t="shared" si="32"/>
        <v>3.3933734389863051E-3</v>
      </c>
      <c r="V107" s="140">
        <f t="shared" si="33"/>
        <v>3913.5296040783387</v>
      </c>
      <c r="W107" s="140">
        <f t="shared" si="34"/>
        <v>13.280067411166026</v>
      </c>
      <c r="X107" s="114" t="s">
        <v>195</v>
      </c>
      <c r="Y107" s="114" t="s">
        <v>196</v>
      </c>
      <c r="Z107" s="112">
        <v>800</v>
      </c>
      <c r="AA107" s="113">
        <v>546497</v>
      </c>
      <c r="AB107" s="3"/>
      <c r="AC107" s="10"/>
      <c r="AD107" s="5"/>
      <c r="AE107" s="5"/>
      <c r="AF107" s="6"/>
      <c r="AG107" s="7"/>
      <c r="AH107" s="7"/>
      <c r="AI107" s="7"/>
      <c r="AJ107" s="8"/>
      <c r="AK107" s="6"/>
      <c r="AL107" s="7"/>
      <c r="AM107" s="7"/>
      <c r="AN107" s="7"/>
      <c r="AO107" s="8"/>
      <c r="AP107" s="6"/>
      <c r="AQ107" s="7"/>
      <c r="AR107" s="7"/>
      <c r="AS107" s="7"/>
      <c r="AT107" s="8"/>
    </row>
    <row r="108" spans="1:256" ht="18" customHeight="1" x14ac:dyDescent="0.35">
      <c r="A108" s="204">
        <v>94</v>
      </c>
      <c r="B108" s="50" t="s">
        <v>34</v>
      </c>
      <c r="C108" s="50" t="s">
        <v>151</v>
      </c>
      <c r="D108" s="39">
        <v>251911849</v>
      </c>
      <c r="E108" s="39"/>
      <c r="F108" s="39">
        <v>104313469</v>
      </c>
      <c r="G108" s="39"/>
      <c r="H108" s="39"/>
      <c r="I108" s="39">
        <v>0</v>
      </c>
      <c r="J108" s="39">
        <v>356225318</v>
      </c>
      <c r="K108" s="45">
        <v>1026831</v>
      </c>
      <c r="L108" s="44">
        <v>13880261</v>
      </c>
      <c r="M108" s="39">
        <v>568695498</v>
      </c>
      <c r="N108" s="39">
        <v>5819859</v>
      </c>
      <c r="O108" s="58">
        <v>552420224</v>
      </c>
      <c r="P108" s="101">
        <f t="shared" si="28"/>
        <v>1.832704592209353E-2</v>
      </c>
      <c r="Q108" s="137">
        <v>562875639</v>
      </c>
      <c r="R108" s="101">
        <f t="shared" si="29"/>
        <v>1.9494809801401291E-2</v>
      </c>
      <c r="S108" s="138">
        <f t="shared" si="30"/>
        <v>1.892656087840839E-2</v>
      </c>
      <c r="T108" s="139">
        <f t="shared" si="31"/>
        <v>1.8242590882495094E-3</v>
      </c>
      <c r="U108" s="139">
        <f t="shared" si="32"/>
        <v>2.4659551841077279E-2</v>
      </c>
      <c r="V108" s="140">
        <f t="shared" si="33"/>
        <v>1.0646897473765105</v>
      </c>
      <c r="W108" s="140">
        <f t="shared" si="34"/>
        <v>2.6254772020094533E-2</v>
      </c>
      <c r="X108" s="39">
        <v>1.06</v>
      </c>
      <c r="Y108" s="45">
        <v>1.08</v>
      </c>
      <c r="Z108" s="112">
        <v>150</v>
      </c>
      <c r="AA108" s="113">
        <v>528675739</v>
      </c>
      <c r="AB108" s="117"/>
      <c r="AC108" s="11"/>
      <c r="AD108" s="14"/>
      <c r="AE108" s="5"/>
      <c r="AF108" s="6"/>
      <c r="AG108" s="7"/>
      <c r="AH108" s="7"/>
      <c r="AI108" s="7"/>
      <c r="AJ108" s="8"/>
      <c r="AK108" s="6"/>
      <c r="AL108" s="7"/>
      <c r="AM108" s="7"/>
      <c r="AN108" s="7"/>
      <c r="AO108" s="8"/>
      <c r="AP108" s="6"/>
      <c r="AQ108" s="7"/>
      <c r="AR108" s="7"/>
      <c r="AS108" s="7"/>
      <c r="AT108" s="8"/>
    </row>
    <row r="109" spans="1:256" ht="16.5" customHeight="1" x14ac:dyDescent="0.3">
      <c r="A109" s="204">
        <v>95</v>
      </c>
      <c r="B109" s="49" t="s">
        <v>29</v>
      </c>
      <c r="C109" s="50" t="s">
        <v>152</v>
      </c>
      <c r="D109" s="40">
        <v>246708646.30000001</v>
      </c>
      <c r="E109" s="40"/>
      <c r="F109" s="40">
        <v>954796325.50999999</v>
      </c>
      <c r="G109" s="40"/>
      <c r="H109" s="39"/>
      <c r="I109" s="39">
        <v>0</v>
      </c>
      <c r="J109" s="40">
        <v>1201504971.8099999</v>
      </c>
      <c r="K109" s="40">
        <v>1974171.44</v>
      </c>
      <c r="L109" s="46">
        <v>2970729.92</v>
      </c>
      <c r="M109" s="40">
        <v>1218973127.23</v>
      </c>
      <c r="N109" s="40">
        <v>32606994.359999999</v>
      </c>
      <c r="O109" s="58">
        <v>1143461795.9300001</v>
      </c>
      <c r="P109" s="101">
        <f t="shared" si="28"/>
        <v>3.7935390367186579E-2</v>
      </c>
      <c r="Q109" s="137">
        <v>1186366132.8699999</v>
      </c>
      <c r="R109" s="101">
        <f t="shared" si="29"/>
        <v>4.1088973323154636E-2</v>
      </c>
      <c r="S109" s="138">
        <f t="shared" si="30"/>
        <v>3.752144329850992E-2</v>
      </c>
      <c r="T109" s="139">
        <f t="shared" si="31"/>
        <v>1.6640490530728312E-3</v>
      </c>
      <c r="U109" s="139">
        <f t="shared" si="32"/>
        <v>2.5040582647225043E-3</v>
      </c>
      <c r="V109" s="140">
        <f t="shared" si="33"/>
        <v>1590.4097229975198</v>
      </c>
      <c r="W109" s="140">
        <f t="shared" si="34"/>
        <v>3.9824786111669681</v>
      </c>
      <c r="X109" s="114">
        <v>552.20000000000005</v>
      </c>
      <c r="Y109" s="114">
        <v>552.20000000000005</v>
      </c>
      <c r="Z109" s="112">
        <v>830</v>
      </c>
      <c r="AA109" s="226">
        <v>745950</v>
      </c>
      <c r="AB109" s="30"/>
      <c r="AC109" s="22"/>
      <c r="AD109" s="5"/>
      <c r="AE109" s="5"/>
      <c r="AF109" s="6"/>
      <c r="AG109" s="7"/>
      <c r="AH109" s="7"/>
      <c r="AI109" s="7"/>
      <c r="AJ109" s="8"/>
      <c r="AK109" s="6"/>
      <c r="AL109" s="7"/>
      <c r="AM109" s="7"/>
      <c r="AN109" s="7"/>
      <c r="AO109" s="8"/>
      <c r="AP109" s="6"/>
      <c r="AQ109" s="7"/>
      <c r="AR109" s="7"/>
      <c r="AS109" s="7"/>
      <c r="AT109" s="8"/>
    </row>
    <row r="110" spans="1:256" ht="16.5" customHeight="1" x14ac:dyDescent="0.3">
      <c r="A110" s="204">
        <v>96</v>
      </c>
      <c r="B110" s="49" t="s">
        <v>74</v>
      </c>
      <c r="C110" s="50" t="s">
        <v>153</v>
      </c>
      <c r="D110" s="40">
        <v>144224923.72999999</v>
      </c>
      <c r="E110" s="40"/>
      <c r="F110" s="40">
        <v>81288147.269999996</v>
      </c>
      <c r="G110" s="40"/>
      <c r="H110" s="39"/>
      <c r="I110" s="39">
        <v>0</v>
      </c>
      <c r="J110" s="40">
        <v>262055801.72999999</v>
      </c>
      <c r="K110" s="40">
        <v>566686.06999999995</v>
      </c>
      <c r="L110" s="46">
        <v>3271180.4</v>
      </c>
      <c r="M110" s="40">
        <v>272478704.27999997</v>
      </c>
      <c r="N110" s="40">
        <v>688361.24</v>
      </c>
      <c r="O110" s="109">
        <v>279115206.92000002</v>
      </c>
      <c r="P110" s="101">
        <f t="shared" si="28"/>
        <v>9.2599021406889661E-3</v>
      </c>
      <c r="Q110" s="190">
        <v>271790343.04000002</v>
      </c>
      <c r="R110" s="101">
        <f t="shared" si="29"/>
        <v>9.4132712029173678E-3</v>
      </c>
      <c r="S110" s="138">
        <f t="shared" si="30"/>
        <v>-2.6243155866815408E-2</v>
      </c>
      <c r="T110" s="139">
        <f t="shared" si="31"/>
        <v>2.0850117913004712E-3</v>
      </c>
      <c r="U110" s="139">
        <f t="shared" si="32"/>
        <v>1.2035675599844886E-2</v>
      </c>
      <c r="V110" s="140">
        <f t="shared" si="33"/>
        <v>1.2012505865119361</v>
      </c>
      <c r="W110" s="140">
        <f t="shared" si="34"/>
        <v>1.4457862373381069E-2</v>
      </c>
      <c r="X110" s="39">
        <v>1.1932</v>
      </c>
      <c r="Y110" s="39">
        <v>1.2071000000000001</v>
      </c>
      <c r="Z110" s="112">
        <v>87</v>
      </c>
      <c r="AA110" s="226">
        <v>226256158.44999999</v>
      </c>
      <c r="AB110" s="14"/>
      <c r="AC110" s="23"/>
      <c r="AD110" s="5"/>
      <c r="AE110" s="5"/>
      <c r="AF110" s="6"/>
      <c r="AG110" s="7"/>
      <c r="AH110" s="7"/>
      <c r="AI110" s="7"/>
      <c r="AJ110" s="8"/>
      <c r="AK110" s="6"/>
      <c r="AL110" s="7"/>
      <c r="AM110" s="7"/>
      <c r="AN110" s="7"/>
      <c r="AO110" s="8"/>
      <c r="AP110" s="6"/>
      <c r="AQ110" s="7"/>
      <c r="AR110" s="7"/>
      <c r="AS110" s="7"/>
      <c r="AT110" s="8"/>
    </row>
    <row r="111" spans="1:256" ht="16.5" customHeight="1" x14ac:dyDescent="0.3">
      <c r="A111" s="204">
        <v>97</v>
      </c>
      <c r="B111" s="49" t="s">
        <v>67</v>
      </c>
      <c r="C111" s="50" t="s">
        <v>154</v>
      </c>
      <c r="D111" s="40">
        <v>126595368.68000001</v>
      </c>
      <c r="E111" s="40"/>
      <c r="F111" s="191">
        <v>68539599.150000006</v>
      </c>
      <c r="G111" s="191" t="s">
        <v>192</v>
      </c>
      <c r="H111" s="39"/>
      <c r="I111" s="39">
        <v>0</v>
      </c>
      <c r="J111" s="40">
        <v>303371904.22000003</v>
      </c>
      <c r="K111" s="40">
        <v>611976.44999999995</v>
      </c>
      <c r="L111" s="46">
        <v>862211.84</v>
      </c>
      <c r="M111" s="40">
        <v>310811025.58999997</v>
      </c>
      <c r="N111" s="40">
        <v>4386340.75</v>
      </c>
      <c r="O111" s="58">
        <v>299564324.58999997</v>
      </c>
      <c r="P111" s="101">
        <f t="shared" si="28"/>
        <v>9.9383203128020556E-3</v>
      </c>
      <c r="Q111" s="137">
        <v>306424684.83999997</v>
      </c>
      <c r="R111" s="101">
        <f t="shared" si="29"/>
        <v>1.0612807759850721E-2</v>
      </c>
      <c r="S111" s="138">
        <f t="shared" si="30"/>
        <v>2.2901125691083081E-2</v>
      </c>
      <c r="T111" s="139">
        <f t="shared" si="31"/>
        <v>1.9971512749357781E-3</v>
      </c>
      <c r="U111" s="139">
        <f t="shared" si="32"/>
        <v>2.8137806210038366E-3</v>
      </c>
      <c r="V111" s="140">
        <f t="shared" si="33"/>
        <v>118.43397020218728</v>
      </c>
      <c r="W111" s="140">
        <f t="shared" si="34"/>
        <v>0.33324721022346038</v>
      </c>
      <c r="X111" s="39">
        <v>118.66</v>
      </c>
      <c r="Y111" s="39">
        <v>119.42</v>
      </c>
      <c r="Z111" s="112">
        <v>575</v>
      </c>
      <c r="AA111" s="226">
        <v>2587304</v>
      </c>
      <c r="AB111" s="14"/>
      <c r="AC111" s="5"/>
      <c r="AD111" s="5"/>
      <c r="AE111" s="5"/>
      <c r="AF111" s="6"/>
      <c r="AG111" s="7"/>
      <c r="AH111" s="7"/>
      <c r="AI111" s="7"/>
      <c r="AJ111" s="8"/>
      <c r="AK111" s="6"/>
      <c r="AL111" s="7"/>
      <c r="AM111" s="7"/>
      <c r="AN111" s="7"/>
      <c r="AO111" s="8"/>
      <c r="AP111" s="6"/>
      <c r="AQ111" s="7"/>
      <c r="AR111" s="7"/>
      <c r="AS111" s="7"/>
      <c r="AT111" s="8"/>
    </row>
    <row r="112" spans="1:256" ht="16.5" customHeight="1" x14ac:dyDescent="0.3">
      <c r="A112" s="204">
        <v>98</v>
      </c>
      <c r="B112" s="49" t="s">
        <v>65</v>
      </c>
      <c r="C112" s="50" t="s">
        <v>155</v>
      </c>
      <c r="D112" s="40">
        <v>45254974.799999997</v>
      </c>
      <c r="E112" s="40"/>
      <c r="F112" s="40">
        <v>0</v>
      </c>
      <c r="G112" s="40"/>
      <c r="H112" s="39"/>
      <c r="I112" s="39">
        <v>0</v>
      </c>
      <c r="J112" s="40">
        <v>2116682681.6099999</v>
      </c>
      <c r="K112" s="40">
        <v>289324.87</v>
      </c>
      <c r="L112" s="46">
        <v>1357443.53</v>
      </c>
      <c r="M112" s="40">
        <v>211682681.61000001</v>
      </c>
      <c r="N112" s="40">
        <v>2184896.7999999998</v>
      </c>
      <c r="O112" s="58">
        <v>1143461795.9300001</v>
      </c>
      <c r="P112" s="101">
        <f t="shared" si="28"/>
        <v>3.7935390367186579E-2</v>
      </c>
      <c r="Q112" s="137">
        <v>211393356.74000001</v>
      </c>
      <c r="R112" s="101">
        <f t="shared" si="29"/>
        <v>7.321463210323927E-3</v>
      </c>
      <c r="S112" s="138">
        <f t="shared" si="30"/>
        <v>-0.81512862301790356</v>
      </c>
      <c r="T112" s="139">
        <f t="shared" si="31"/>
        <v>1.3686563970685731E-3</v>
      </c>
      <c r="U112" s="139">
        <f t="shared" si="32"/>
        <v>6.4214105444645869E-3</v>
      </c>
      <c r="V112" s="140">
        <f t="shared" si="33"/>
        <v>135.82208465823996</v>
      </c>
      <c r="W112" s="140">
        <f t="shared" si="34"/>
        <v>0.87216936659558375</v>
      </c>
      <c r="X112" s="39">
        <v>135.82</v>
      </c>
      <c r="Y112" s="39">
        <v>135.82</v>
      </c>
      <c r="Z112" s="112">
        <v>39</v>
      </c>
      <c r="AA112" s="226">
        <v>1556399</v>
      </c>
      <c r="AB112" s="14"/>
      <c r="AC112" s="5"/>
      <c r="AD112" s="5"/>
      <c r="AE112" s="5"/>
      <c r="AF112" s="6"/>
      <c r="AG112" s="7"/>
      <c r="AH112" s="7"/>
      <c r="AI112" s="7"/>
      <c r="AJ112" s="8"/>
      <c r="AK112" s="6"/>
      <c r="AL112" s="7"/>
      <c r="AM112" s="7"/>
      <c r="AN112" s="7"/>
      <c r="AO112" s="8"/>
      <c r="AP112" s="6"/>
      <c r="AQ112" s="7"/>
      <c r="AR112" s="7"/>
      <c r="AS112" s="7"/>
      <c r="AT112" s="8"/>
    </row>
    <row r="113" spans="1:256" s="38" customFormat="1" ht="16.5" customHeight="1" x14ac:dyDescent="0.3">
      <c r="A113" s="201">
        <v>99</v>
      </c>
      <c r="B113" s="94" t="s">
        <v>45</v>
      </c>
      <c r="C113" s="95" t="s">
        <v>156</v>
      </c>
      <c r="D113" s="87">
        <v>1061969004.35</v>
      </c>
      <c r="E113" s="73"/>
      <c r="F113" s="87">
        <v>348407481.50999999</v>
      </c>
      <c r="G113" s="87">
        <v>540085243.87</v>
      </c>
      <c r="H113" s="73">
        <v>123999999.97</v>
      </c>
      <c r="I113" s="73">
        <v>0</v>
      </c>
      <c r="J113" s="73">
        <f>SUM(D113:H113)</f>
        <v>2074461729.7</v>
      </c>
      <c r="K113" s="73">
        <v>4217525.8899999997</v>
      </c>
      <c r="L113" s="46">
        <v>43119389.700000003</v>
      </c>
      <c r="M113" s="73">
        <v>2111124734.1300001</v>
      </c>
      <c r="N113" s="73">
        <v>79957550.959999993</v>
      </c>
      <c r="O113" s="58">
        <v>2035682624.8399999</v>
      </c>
      <c r="P113" s="136">
        <f t="shared" si="28"/>
        <v>6.7535631983398514E-2</v>
      </c>
      <c r="Q113" s="137">
        <v>2031167183.1700001</v>
      </c>
      <c r="R113" s="136">
        <f t="shared" si="29"/>
        <v>7.0348075431182711E-2</v>
      </c>
      <c r="S113" s="138">
        <f t="shared" si="30"/>
        <v>-2.2181461957286892E-3</v>
      </c>
      <c r="T113" s="139">
        <f t="shared" si="31"/>
        <v>2.0764050960186326E-3</v>
      </c>
      <c r="U113" s="139">
        <f t="shared" si="32"/>
        <v>2.1228872766989312E-2</v>
      </c>
      <c r="V113" s="140">
        <f t="shared" si="33"/>
        <v>2.9064890195633226</v>
      </c>
      <c r="W113" s="140">
        <f t="shared" si="34"/>
        <v>6.1701485594961282E-2</v>
      </c>
      <c r="X113" s="73">
        <v>2.8</v>
      </c>
      <c r="Y113" s="73">
        <v>2.86</v>
      </c>
      <c r="Z113" s="141">
        <v>2033</v>
      </c>
      <c r="AA113" s="203">
        <v>698838760.26999998</v>
      </c>
      <c r="AB113" s="75"/>
      <c r="AC113" s="62"/>
      <c r="AD113" s="62"/>
      <c r="AE113" s="62"/>
      <c r="AF113" s="63"/>
      <c r="AG113" s="64"/>
      <c r="AH113" s="64"/>
      <c r="AI113" s="64"/>
      <c r="AJ113" s="65"/>
      <c r="AK113" s="63"/>
      <c r="AL113" s="64"/>
      <c r="AM113" s="64"/>
      <c r="AN113" s="64"/>
      <c r="AO113" s="65"/>
      <c r="AP113" s="63"/>
      <c r="AQ113" s="64"/>
      <c r="AR113" s="64"/>
      <c r="AS113" s="64"/>
      <c r="AT113" s="65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6"/>
      <c r="BF113" s="66"/>
      <c r="BG113" s="66"/>
      <c r="BH113" s="66"/>
      <c r="BI113" s="66"/>
      <c r="BJ113" s="66"/>
      <c r="BK113" s="66"/>
      <c r="BL113" s="66"/>
      <c r="BM113" s="66"/>
      <c r="BN113" s="66"/>
      <c r="BO113" s="66"/>
      <c r="BP113" s="66"/>
      <c r="BQ113" s="66"/>
      <c r="BR113" s="66"/>
      <c r="BS113" s="66"/>
      <c r="BT113" s="66"/>
      <c r="BU113" s="66"/>
      <c r="BV113" s="66"/>
      <c r="BW113" s="66"/>
      <c r="BX113" s="66"/>
      <c r="BY113" s="66"/>
      <c r="BZ113" s="66"/>
      <c r="CA113" s="66"/>
      <c r="CB113" s="66"/>
      <c r="CC113" s="66"/>
      <c r="CD113" s="66"/>
      <c r="CE113" s="66"/>
      <c r="CF113" s="66"/>
      <c r="CG113" s="66"/>
      <c r="CH113" s="66"/>
      <c r="CI113" s="66"/>
      <c r="CJ113" s="66"/>
      <c r="CK113" s="66"/>
      <c r="CL113" s="66"/>
      <c r="CM113" s="66"/>
      <c r="CN113" s="66"/>
      <c r="CO113" s="66"/>
      <c r="CP113" s="66"/>
      <c r="CQ113" s="66"/>
      <c r="CR113" s="66"/>
      <c r="CS113" s="66"/>
      <c r="CT113" s="66"/>
      <c r="CU113" s="66"/>
      <c r="CV113" s="66"/>
      <c r="CW113" s="66"/>
      <c r="CX113" s="66"/>
      <c r="CY113" s="66"/>
      <c r="CZ113" s="37"/>
      <c r="DA113" s="37"/>
      <c r="DB113" s="37"/>
      <c r="DC113" s="37"/>
      <c r="DD113" s="37"/>
      <c r="DE113" s="37"/>
      <c r="DF113" s="37"/>
      <c r="DG113" s="37"/>
      <c r="DH113" s="37"/>
      <c r="DI113" s="37"/>
      <c r="DJ113" s="37"/>
      <c r="DK113" s="37"/>
      <c r="DL113" s="37"/>
      <c r="DM113" s="37"/>
      <c r="DN113" s="37"/>
      <c r="DO113" s="37"/>
      <c r="DP113" s="37"/>
      <c r="DQ113" s="37"/>
      <c r="DR113" s="37"/>
      <c r="DS113" s="37"/>
      <c r="DT113" s="37"/>
      <c r="DU113" s="37"/>
      <c r="DV113" s="37"/>
      <c r="DW113" s="37"/>
      <c r="DX113" s="37"/>
      <c r="DY113" s="37"/>
      <c r="DZ113" s="37"/>
      <c r="EA113" s="37"/>
      <c r="EB113" s="37"/>
      <c r="EC113" s="37"/>
      <c r="ED113" s="37"/>
      <c r="EE113" s="37"/>
      <c r="EF113" s="37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37"/>
      <c r="FC113" s="37"/>
      <c r="FD113" s="37"/>
      <c r="FE113" s="37"/>
      <c r="FF113" s="37"/>
      <c r="FG113" s="37"/>
      <c r="FH113" s="37"/>
      <c r="FI113" s="37"/>
      <c r="FJ113" s="37"/>
      <c r="FK113" s="37"/>
      <c r="FL113" s="37"/>
      <c r="FM113" s="37"/>
      <c r="FN113" s="37"/>
      <c r="FO113" s="37"/>
      <c r="FP113" s="37"/>
      <c r="FQ113" s="37"/>
      <c r="FR113" s="37"/>
      <c r="FS113" s="37"/>
      <c r="FT113" s="37"/>
      <c r="FU113" s="37"/>
      <c r="FV113" s="37"/>
      <c r="FW113" s="37"/>
      <c r="FX113" s="37"/>
      <c r="FY113" s="37"/>
      <c r="FZ113" s="37"/>
      <c r="GA113" s="37"/>
      <c r="GB113" s="37"/>
      <c r="GC113" s="37"/>
      <c r="GD113" s="37"/>
      <c r="GE113" s="37"/>
      <c r="GF113" s="37"/>
      <c r="GG113" s="37"/>
      <c r="GH113" s="37"/>
      <c r="GI113" s="37"/>
      <c r="GJ113" s="37"/>
      <c r="GK113" s="37"/>
      <c r="GL113" s="37"/>
      <c r="GM113" s="37"/>
      <c r="GN113" s="37"/>
      <c r="GO113" s="37"/>
      <c r="GP113" s="37"/>
      <c r="GQ113" s="37"/>
      <c r="GR113" s="37"/>
      <c r="GS113" s="37"/>
      <c r="GT113" s="37"/>
      <c r="GU113" s="37"/>
      <c r="GV113" s="37"/>
      <c r="GW113" s="37"/>
      <c r="GX113" s="37"/>
      <c r="GY113" s="37"/>
      <c r="GZ113" s="37"/>
      <c r="HA113" s="37"/>
      <c r="HB113" s="37"/>
      <c r="HC113" s="37"/>
      <c r="HD113" s="37"/>
      <c r="HE113" s="37"/>
      <c r="HF113" s="37"/>
      <c r="HG113" s="37"/>
      <c r="HH113" s="37"/>
      <c r="HI113" s="37"/>
      <c r="HJ113" s="37"/>
      <c r="HK113" s="37"/>
      <c r="HL113" s="37"/>
      <c r="HM113" s="37"/>
      <c r="HN113" s="37"/>
      <c r="HO113" s="37"/>
      <c r="HP113" s="37"/>
      <c r="HQ113" s="37"/>
      <c r="HR113" s="37"/>
      <c r="HS113" s="37"/>
      <c r="HT113" s="37"/>
      <c r="HU113" s="37"/>
      <c r="HV113" s="37"/>
      <c r="HW113" s="37"/>
      <c r="HX113" s="37"/>
      <c r="HY113" s="37"/>
      <c r="HZ113" s="37"/>
      <c r="IA113" s="37"/>
      <c r="IB113" s="37"/>
      <c r="IC113" s="37"/>
      <c r="ID113" s="37"/>
      <c r="IE113" s="37"/>
      <c r="IF113" s="37"/>
      <c r="IG113" s="37"/>
      <c r="IH113" s="37"/>
      <c r="II113" s="37"/>
      <c r="IJ113" s="37"/>
      <c r="IK113" s="37"/>
      <c r="IL113" s="37"/>
      <c r="IM113" s="37"/>
      <c r="IN113" s="37"/>
      <c r="IO113" s="37"/>
      <c r="IP113" s="37"/>
      <c r="IQ113" s="37"/>
      <c r="IR113" s="37"/>
      <c r="IS113" s="37"/>
      <c r="IT113" s="37"/>
      <c r="IU113" s="37"/>
      <c r="IV113" s="37"/>
    </row>
    <row r="114" spans="1:256" s="38" customFormat="1" ht="16.5" customHeight="1" x14ac:dyDescent="0.3">
      <c r="A114" s="201">
        <v>100</v>
      </c>
      <c r="B114" s="94" t="s">
        <v>47</v>
      </c>
      <c r="C114" s="94" t="s">
        <v>157</v>
      </c>
      <c r="D114" s="73">
        <v>73363916.700000003</v>
      </c>
      <c r="E114" s="73"/>
      <c r="F114" s="73">
        <v>43491549.579999998</v>
      </c>
      <c r="G114" s="73">
        <v>50299035.829999998</v>
      </c>
      <c r="H114" s="73">
        <v>823200</v>
      </c>
      <c r="I114" s="73">
        <v>0</v>
      </c>
      <c r="J114" s="73">
        <v>167907702.11000001</v>
      </c>
      <c r="K114" s="73">
        <v>182555.62</v>
      </c>
      <c r="L114" s="46">
        <v>53769.66</v>
      </c>
      <c r="M114" s="73">
        <v>169129138.86000001</v>
      </c>
      <c r="N114" s="73">
        <v>182501.87</v>
      </c>
      <c r="O114" s="58">
        <v>165694334.22999999</v>
      </c>
      <c r="P114" s="136">
        <f t="shared" si="28"/>
        <v>5.4970610063398463E-3</v>
      </c>
      <c r="Q114" s="137">
        <v>166049420.52000001</v>
      </c>
      <c r="R114" s="136">
        <f t="shared" si="29"/>
        <v>5.7510072321149096E-3</v>
      </c>
      <c r="S114" s="138">
        <f t="shared" si="30"/>
        <v>2.1430201077794662E-3</v>
      </c>
      <c r="T114" s="139">
        <f t="shared" si="31"/>
        <v>1.0994053422668337E-3</v>
      </c>
      <c r="U114" s="139">
        <f t="shared" si="32"/>
        <v>3.2381720954891051E-4</v>
      </c>
      <c r="V114" s="140">
        <f t="shared" si="33"/>
        <v>1.6512853172428004</v>
      </c>
      <c r="W114" s="140">
        <f t="shared" si="34"/>
        <v>5.3471460359865103E-4</v>
      </c>
      <c r="X114" s="73">
        <v>1.654479</v>
      </c>
      <c r="Y114" s="73">
        <v>1.6851640000000001</v>
      </c>
      <c r="Z114" s="141">
        <v>99</v>
      </c>
      <c r="AA114" s="206">
        <v>100557680</v>
      </c>
      <c r="AB114" s="75"/>
      <c r="AC114" s="62"/>
      <c r="AD114" s="62"/>
      <c r="AE114" s="62"/>
      <c r="AF114" s="63"/>
      <c r="AG114" s="64"/>
      <c r="AH114" s="64"/>
      <c r="AI114" s="64"/>
      <c r="AJ114" s="65"/>
      <c r="AK114" s="63"/>
      <c r="AL114" s="64"/>
      <c r="AM114" s="64"/>
      <c r="AN114" s="64"/>
      <c r="AO114" s="65"/>
      <c r="AP114" s="63"/>
      <c r="AQ114" s="64"/>
      <c r="AR114" s="64"/>
      <c r="AS114" s="64"/>
      <c r="AT114" s="65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37"/>
      <c r="DA114" s="37"/>
      <c r="DB114" s="37"/>
      <c r="DC114" s="37"/>
      <c r="DD114" s="37"/>
      <c r="DE114" s="37"/>
      <c r="DF114" s="37"/>
      <c r="DG114" s="37"/>
      <c r="DH114" s="37"/>
      <c r="DI114" s="37"/>
      <c r="DJ114" s="37"/>
      <c r="DK114" s="37"/>
      <c r="DL114" s="37"/>
      <c r="DM114" s="37"/>
      <c r="DN114" s="37"/>
      <c r="DO114" s="37"/>
      <c r="DP114" s="37"/>
      <c r="DQ114" s="37"/>
      <c r="DR114" s="37"/>
      <c r="DS114" s="37"/>
      <c r="DT114" s="37"/>
      <c r="DU114" s="37"/>
      <c r="DV114" s="37"/>
      <c r="DW114" s="37"/>
      <c r="DX114" s="37"/>
      <c r="DY114" s="37"/>
      <c r="DZ114" s="37"/>
      <c r="EA114" s="37"/>
      <c r="EB114" s="37"/>
      <c r="EC114" s="37"/>
      <c r="ED114" s="37"/>
      <c r="EE114" s="37"/>
      <c r="EF114" s="37"/>
      <c r="EG114" s="37"/>
      <c r="EH114" s="37"/>
      <c r="EI114" s="37"/>
      <c r="EJ114" s="37"/>
      <c r="EK114" s="37"/>
      <c r="EL114" s="37"/>
      <c r="EM114" s="37"/>
      <c r="EN114" s="37"/>
      <c r="EO114" s="37"/>
      <c r="EP114" s="37"/>
      <c r="EQ114" s="37"/>
      <c r="ER114" s="37"/>
      <c r="ES114" s="37"/>
      <c r="ET114" s="37"/>
      <c r="EU114" s="37"/>
      <c r="EV114" s="37"/>
      <c r="EW114" s="37"/>
      <c r="EX114" s="37"/>
      <c r="EY114" s="37"/>
      <c r="EZ114" s="37"/>
      <c r="FA114" s="37"/>
      <c r="FB114" s="37"/>
      <c r="FC114" s="37"/>
      <c r="FD114" s="37"/>
      <c r="FE114" s="37"/>
      <c r="FF114" s="37"/>
      <c r="FG114" s="37"/>
      <c r="FH114" s="37"/>
      <c r="FI114" s="37"/>
      <c r="FJ114" s="37"/>
      <c r="FK114" s="37"/>
      <c r="FL114" s="37"/>
      <c r="FM114" s="37"/>
      <c r="FN114" s="37"/>
      <c r="FO114" s="37"/>
      <c r="FP114" s="37"/>
      <c r="FQ114" s="37"/>
      <c r="FR114" s="37"/>
      <c r="FS114" s="37"/>
      <c r="FT114" s="37"/>
      <c r="FU114" s="37"/>
      <c r="FV114" s="37"/>
      <c r="FW114" s="37"/>
      <c r="FX114" s="37"/>
      <c r="FY114" s="37"/>
      <c r="FZ114" s="37"/>
      <c r="GA114" s="37"/>
      <c r="GB114" s="37"/>
      <c r="GC114" s="37"/>
      <c r="GD114" s="37"/>
      <c r="GE114" s="37"/>
      <c r="GF114" s="37"/>
      <c r="GG114" s="37"/>
      <c r="GH114" s="37"/>
      <c r="GI114" s="37"/>
      <c r="GJ114" s="37"/>
      <c r="GK114" s="37"/>
      <c r="GL114" s="37"/>
      <c r="GM114" s="37"/>
      <c r="GN114" s="37"/>
      <c r="GO114" s="37"/>
      <c r="GP114" s="37"/>
      <c r="GQ114" s="37"/>
      <c r="GR114" s="37"/>
      <c r="GS114" s="37"/>
      <c r="GT114" s="37"/>
      <c r="GU114" s="37"/>
      <c r="GV114" s="37"/>
      <c r="GW114" s="37"/>
      <c r="GX114" s="37"/>
      <c r="GY114" s="37"/>
      <c r="GZ114" s="37"/>
      <c r="HA114" s="37"/>
      <c r="HB114" s="37"/>
      <c r="HC114" s="37"/>
      <c r="HD114" s="37"/>
      <c r="HE114" s="37"/>
      <c r="HF114" s="37"/>
      <c r="HG114" s="37"/>
      <c r="HH114" s="37"/>
      <c r="HI114" s="37"/>
      <c r="HJ114" s="37"/>
      <c r="HK114" s="37"/>
      <c r="HL114" s="37"/>
      <c r="HM114" s="37"/>
      <c r="HN114" s="37"/>
      <c r="HO114" s="37"/>
      <c r="HP114" s="37"/>
      <c r="HQ114" s="37"/>
      <c r="HR114" s="37"/>
      <c r="HS114" s="37"/>
      <c r="HT114" s="37"/>
      <c r="HU114" s="37"/>
      <c r="HV114" s="37"/>
      <c r="HW114" s="37"/>
      <c r="HX114" s="37"/>
      <c r="HY114" s="37"/>
      <c r="HZ114" s="37"/>
      <c r="IA114" s="37"/>
      <c r="IB114" s="37"/>
      <c r="IC114" s="37"/>
      <c r="ID114" s="37"/>
      <c r="IE114" s="37"/>
      <c r="IF114" s="37"/>
      <c r="IG114" s="37"/>
      <c r="IH114" s="37"/>
      <c r="II114" s="37"/>
      <c r="IJ114" s="37"/>
      <c r="IK114" s="37"/>
      <c r="IL114" s="37"/>
      <c r="IM114" s="37"/>
      <c r="IN114" s="37"/>
      <c r="IO114" s="37"/>
      <c r="IP114" s="37"/>
      <c r="IQ114" s="37"/>
      <c r="IR114" s="37"/>
      <c r="IS114" s="37"/>
      <c r="IT114" s="37"/>
      <c r="IU114" s="37"/>
      <c r="IV114" s="37"/>
    </row>
    <row r="115" spans="1:256" ht="16.5" customHeight="1" x14ac:dyDescent="0.3">
      <c r="A115" s="204">
        <v>101</v>
      </c>
      <c r="B115" s="49" t="s">
        <v>126</v>
      </c>
      <c r="C115" s="49" t="s">
        <v>158</v>
      </c>
      <c r="D115" s="45">
        <v>64199576.289999999</v>
      </c>
      <c r="E115" s="39"/>
      <c r="F115" s="45">
        <v>28201625.32</v>
      </c>
      <c r="G115" s="45">
        <v>26391574.59</v>
      </c>
      <c r="H115" s="39"/>
      <c r="I115" s="45">
        <v>0</v>
      </c>
      <c r="J115" s="45">
        <v>54593199.909999996</v>
      </c>
      <c r="K115" s="45">
        <v>14640620.26</v>
      </c>
      <c r="L115" s="178">
        <v>12662194.33</v>
      </c>
      <c r="M115" s="45">
        <v>123599237.09</v>
      </c>
      <c r="N115" s="45">
        <v>3484676.5</v>
      </c>
      <c r="O115" s="58">
        <v>102855921.72</v>
      </c>
      <c r="P115" s="101">
        <f t="shared" si="28"/>
        <v>3.4123392280469753E-3</v>
      </c>
      <c r="Q115" s="167">
        <v>120114560.59999999</v>
      </c>
      <c r="R115" s="101">
        <f t="shared" si="29"/>
        <v>4.1600850188435482E-3</v>
      </c>
      <c r="S115" s="138">
        <f t="shared" si="30"/>
        <v>0.16779431452651217</v>
      </c>
      <c r="T115" s="139">
        <f t="shared" si="31"/>
        <v>0.12188880504467334</v>
      </c>
      <c r="U115" s="139">
        <f t="shared" si="32"/>
        <v>0.10541764684272592</v>
      </c>
      <c r="V115" s="140">
        <f t="shared" si="33"/>
        <v>130.38450756093965</v>
      </c>
      <c r="W115" s="140">
        <f t="shared" si="34"/>
        <v>13.744827971821863</v>
      </c>
      <c r="X115" s="45">
        <v>130.3845</v>
      </c>
      <c r="Y115" s="45">
        <v>134.1671</v>
      </c>
      <c r="Z115" s="192">
        <v>125</v>
      </c>
      <c r="AA115" s="227">
        <v>921233.38</v>
      </c>
      <c r="AB115" s="14"/>
      <c r="AC115" s="5"/>
      <c r="AD115" s="5"/>
      <c r="AE115" s="5"/>
      <c r="AF115" s="6"/>
      <c r="AG115" s="7"/>
      <c r="AH115" s="7"/>
      <c r="AI115" s="7"/>
      <c r="AJ115" s="8"/>
      <c r="AK115" s="6"/>
      <c r="AL115" s="7"/>
      <c r="AM115" s="7"/>
      <c r="AN115" s="7"/>
      <c r="AO115" s="8"/>
      <c r="AP115" s="6"/>
      <c r="AQ115" s="7"/>
      <c r="AR115" s="7"/>
      <c r="AS115" s="7"/>
      <c r="AT115" s="8"/>
    </row>
    <row r="116" spans="1:256" ht="16.5" customHeight="1" x14ac:dyDescent="0.3">
      <c r="A116" s="204">
        <v>102</v>
      </c>
      <c r="B116" s="49" t="s">
        <v>92</v>
      </c>
      <c r="C116" s="50" t="s">
        <v>159</v>
      </c>
      <c r="D116" s="39">
        <v>8537240.6300000008</v>
      </c>
      <c r="E116" s="39"/>
      <c r="F116" s="39">
        <v>4507832.96</v>
      </c>
      <c r="G116" s="39">
        <v>3597442.91</v>
      </c>
      <c r="H116" s="39"/>
      <c r="I116" s="39"/>
      <c r="J116" s="45"/>
      <c r="K116" s="45">
        <v>7908.91</v>
      </c>
      <c r="L116" s="178">
        <v>618147.47</v>
      </c>
      <c r="M116" s="39">
        <v>17401780.870000001</v>
      </c>
      <c r="N116" s="39">
        <v>267956.82</v>
      </c>
      <c r="O116" s="58">
        <v>16510628.779999999</v>
      </c>
      <c r="P116" s="101">
        <f t="shared" si="28"/>
        <v>5.477552028466269E-4</v>
      </c>
      <c r="Q116" s="137">
        <v>17133824.050000001</v>
      </c>
      <c r="R116" s="101">
        <f t="shared" si="29"/>
        <v>5.9341818668657144E-4</v>
      </c>
      <c r="S116" s="138">
        <f t="shared" si="30"/>
        <v>3.774509610166412E-2</v>
      </c>
      <c r="T116" s="139">
        <f t="shared" si="31"/>
        <v>4.6159631247059523E-4</v>
      </c>
      <c r="U116" s="139">
        <f t="shared" si="32"/>
        <v>3.6077612808216038E-2</v>
      </c>
      <c r="V116" s="140">
        <f t="shared" si="33"/>
        <v>1.0868184352625949</v>
      </c>
      <c r="W116" s="140">
        <f t="shared" si="34"/>
        <v>3.9209814700235102E-2</v>
      </c>
      <c r="X116" s="142">
        <v>1.0798000000000001</v>
      </c>
      <c r="Y116" s="39">
        <v>1.0798000000000001</v>
      </c>
      <c r="Z116" s="112">
        <v>6</v>
      </c>
      <c r="AA116" s="228">
        <v>15765120.92</v>
      </c>
      <c r="AB116" s="14"/>
      <c r="AC116" s="5"/>
      <c r="AD116" s="5"/>
      <c r="AE116" s="5"/>
      <c r="AF116" s="6"/>
      <c r="AG116" s="7"/>
      <c r="AH116" s="7"/>
      <c r="AI116" s="7"/>
      <c r="AJ116" s="8"/>
      <c r="AK116" s="6"/>
      <c r="AL116" s="7"/>
      <c r="AM116" s="7"/>
      <c r="AN116" s="7"/>
      <c r="AO116" s="8"/>
      <c r="AP116" s="6"/>
      <c r="AQ116" s="7"/>
      <c r="AR116" s="7"/>
      <c r="AS116" s="7"/>
      <c r="AT116" s="8"/>
    </row>
    <row r="117" spans="1:256" ht="16.5" customHeight="1" x14ac:dyDescent="0.3">
      <c r="A117" s="204"/>
      <c r="B117" s="39"/>
      <c r="C117" s="244" t="s">
        <v>53</v>
      </c>
      <c r="D117" s="42"/>
      <c r="E117" s="42"/>
      <c r="F117" s="42"/>
      <c r="G117" s="42"/>
      <c r="H117" s="42"/>
      <c r="I117" s="42"/>
      <c r="J117" s="42"/>
      <c r="K117" s="42"/>
      <c r="L117" s="177"/>
      <c r="M117" s="42"/>
      <c r="N117" s="42"/>
      <c r="O117" s="149">
        <f>SUM(O97:O116)</f>
        <v>30142349528.029999</v>
      </c>
      <c r="P117" s="150">
        <f>(O117/$O$128)</f>
        <v>2.4091484650743386E-2</v>
      </c>
      <c r="Q117" s="151">
        <f>SUM(Q97:Q116)</f>
        <v>28873102365.919998</v>
      </c>
      <c r="R117" s="150">
        <f>(Q117/$Q$128)</f>
        <v>2.3024432151076697E-2</v>
      </c>
      <c r="S117" s="138">
        <f t="shared" si="30"/>
        <v>-4.2108434875977444E-2</v>
      </c>
      <c r="T117" s="152"/>
      <c r="U117" s="152"/>
      <c r="V117" s="153"/>
      <c r="W117" s="153"/>
      <c r="X117" s="42"/>
      <c r="Y117" s="42"/>
      <c r="Z117" s="154">
        <f>SUM(Z97:Z116)</f>
        <v>80827</v>
      </c>
      <c r="AA117" s="229"/>
      <c r="AB117" s="14"/>
      <c r="AC117" s="5"/>
      <c r="AD117" s="5"/>
      <c r="AE117" s="5"/>
      <c r="AF117" s="6"/>
      <c r="AG117" s="7"/>
      <c r="AH117" s="7"/>
      <c r="AI117" s="7"/>
      <c r="AJ117" s="8"/>
      <c r="AK117" s="6"/>
      <c r="AL117" s="7"/>
      <c r="AM117" s="7"/>
      <c r="AN117" s="7"/>
      <c r="AO117" s="8"/>
      <c r="AP117" s="6"/>
      <c r="AQ117" s="7"/>
      <c r="AR117" s="7"/>
      <c r="AS117" s="7"/>
      <c r="AT117" s="8"/>
    </row>
    <row r="118" spans="1:256" ht="16.5" customHeight="1" x14ac:dyDescent="0.3">
      <c r="A118" s="230"/>
      <c r="B118" s="43"/>
      <c r="C118" s="245" t="s">
        <v>160</v>
      </c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138"/>
      <c r="Q118" s="43"/>
      <c r="R118" s="138"/>
      <c r="S118" s="138"/>
      <c r="T118" s="173"/>
      <c r="U118" s="173"/>
      <c r="V118" s="174"/>
      <c r="W118" s="174"/>
      <c r="X118" s="43"/>
      <c r="Y118" s="43"/>
      <c r="Z118" s="43"/>
      <c r="AA118" s="218"/>
      <c r="AB118" s="128"/>
      <c r="AC118" s="5"/>
      <c r="AD118" s="5"/>
      <c r="AE118" s="5"/>
      <c r="AF118" s="6"/>
      <c r="AG118" s="7"/>
      <c r="AH118" s="7"/>
      <c r="AI118" s="7"/>
      <c r="AJ118" s="8"/>
      <c r="AK118" s="6"/>
      <c r="AL118" s="7"/>
      <c r="AM118" s="7"/>
      <c r="AN118" s="7"/>
      <c r="AO118" s="8"/>
      <c r="AP118" s="6"/>
      <c r="AQ118" s="7"/>
      <c r="AR118" s="7"/>
      <c r="AS118" s="7"/>
      <c r="AT118" s="8"/>
    </row>
    <row r="119" spans="1:256" ht="16.5" customHeight="1" x14ac:dyDescent="0.3">
      <c r="A119" s="204">
        <v>103</v>
      </c>
      <c r="B119" s="50" t="s">
        <v>76</v>
      </c>
      <c r="C119" s="49" t="s">
        <v>161</v>
      </c>
      <c r="D119" s="39">
        <v>0</v>
      </c>
      <c r="E119" s="39"/>
      <c r="F119" s="39">
        <v>146772111.31</v>
      </c>
      <c r="G119" s="39">
        <v>0</v>
      </c>
      <c r="H119" s="40">
        <v>621503690.62</v>
      </c>
      <c r="I119" s="39"/>
      <c r="J119" s="39">
        <v>0</v>
      </c>
      <c r="K119" s="40">
        <v>6360800.1600000001</v>
      </c>
      <c r="L119" s="46">
        <v>6134919.7599999998</v>
      </c>
      <c r="M119" s="39">
        <v>621503690.62</v>
      </c>
      <c r="N119" s="39">
        <v>6360715.4299999997</v>
      </c>
      <c r="O119" s="58">
        <v>608944437.58000004</v>
      </c>
      <c r="P119" s="101">
        <f t="shared" ref="P119:P123" si="35">(O119/$O$127)</f>
        <v>5.577311937920966E-2</v>
      </c>
      <c r="Q119" s="137">
        <v>615142975.19000006</v>
      </c>
      <c r="R119" s="101">
        <f t="shared" ref="R119:R126" si="36">(Q119/$Q$127)</f>
        <v>5.0105384807837668E-2</v>
      </c>
      <c r="S119" s="138">
        <f t="shared" ref="S119:S128" si="37">((Q119-O119)/O119)</f>
        <v>1.0179151376492673E-2</v>
      </c>
      <c r="T119" s="139">
        <f t="shared" ref="T119:T126" si="38">(K119/Q119)</f>
        <v>1.0340360560949804E-2</v>
      </c>
      <c r="U119" s="139">
        <f t="shared" ref="U119:U126" si="39">L119/Q119</f>
        <v>9.9731607243098222E-3</v>
      </c>
      <c r="V119" s="140">
        <f t="shared" ref="V119:V126" si="40">Q119/AA119</f>
        <v>1.4283440669327479E-2</v>
      </c>
      <c r="W119" s="140">
        <f t="shared" ref="W119:W126" si="41">L119/AA119</f>
        <v>1.4245104949134639E-4</v>
      </c>
      <c r="X119" s="39">
        <v>14.28234</v>
      </c>
      <c r="Y119" s="39">
        <v>14.4137</v>
      </c>
      <c r="Z119" s="112">
        <v>1553</v>
      </c>
      <c r="AA119" s="228">
        <v>43066862490</v>
      </c>
      <c r="AB119" s="128"/>
      <c r="AC119" s="5"/>
      <c r="AD119" s="5"/>
      <c r="AE119" s="5"/>
      <c r="AF119" s="6"/>
      <c r="AG119" s="7"/>
      <c r="AH119" s="7"/>
      <c r="AI119" s="7"/>
      <c r="AJ119" s="8"/>
      <c r="AK119" s="6"/>
      <c r="AL119" s="7"/>
      <c r="AM119" s="7"/>
      <c r="AN119" s="7"/>
      <c r="AO119" s="8"/>
      <c r="AP119" s="6"/>
      <c r="AQ119" s="7"/>
      <c r="AR119" s="7"/>
      <c r="AS119" s="7"/>
      <c r="AT119" s="8"/>
    </row>
    <row r="120" spans="1:256" s="38" customFormat="1" ht="16.5" customHeight="1" x14ac:dyDescent="0.3">
      <c r="A120" s="201">
        <v>104</v>
      </c>
      <c r="B120" s="95" t="s">
        <v>118</v>
      </c>
      <c r="C120" s="94" t="s">
        <v>162</v>
      </c>
      <c r="D120" s="87">
        <v>1306251691.4100001</v>
      </c>
      <c r="E120" s="73"/>
      <c r="F120" s="87"/>
      <c r="G120" s="87">
        <v>557887806.02999997</v>
      </c>
      <c r="H120" s="73"/>
      <c r="I120" s="87">
        <v>691310006.03999996</v>
      </c>
      <c r="J120" s="88">
        <v>2555450872.8400002</v>
      </c>
      <c r="K120" s="87">
        <v>12379068.51</v>
      </c>
      <c r="L120" s="46">
        <v>43685467.079999998</v>
      </c>
      <c r="M120" s="87">
        <v>3028793123.4499998</v>
      </c>
      <c r="N120" s="87">
        <v>187339798.12</v>
      </c>
      <c r="O120" s="102">
        <v>2799273023.71</v>
      </c>
      <c r="P120" s="136">
        <f t="shared" si="35"/>
        <v>0.25638494892379771</v>
      </c>
      <c r="Q120" s="137">
        <v>2841453325.3299999</v>
      </c>
      <c r="R120" s="136">
        <f t="shared" si="36"/>
        <v>0.23144556309887945</v>
      </c>
      <c r="S120" s="138">
        <f t="shared" si="37"/>
        <v>1.5068305686058615E-2</v>
      </c>
      <c r="T120" s="139">
        <f t="shared" si="38"/>
        <v>4.3565975198844144E-3</v>
      </c>
      <c r="U120" s="139">
        <f t="shared" si="39"/>
        <v>1.5374339142074934E-2</v>
      </c>
      <c r="V120" s="140">
        <f t="shared" si="40"/>
        <v>1.431419475651708</v>
      </c>
      <c r="W120" s="140">
        <f t="shared" si="41"/>
        <v>2.2007128473240434E-2</v>
      </c>
      <c r="X120" s="88">
        <v>1.42</v>
      </c>
      <c r="Y120" s="88">
        <v>1.44</v>
      </c>
      <c r="Z120" s="144">
        <f>SUM(14824+26+263)</f>
        <v>15113</v>
      </c>
      <c r="AA120" s="221">
        <v>1985059847</v>
      </c>
      <c r="AB120" s="75"/>
      <c r="AC120" s="62"/>
      <c r="AD120" s="62"/>
      <c r="AE120" s="62"/>
      <c r="AF120" s="63"/>
      <c r="AG120" s="64"/>
      <c r="AH120" s="64"/>
      <c r="AI120" s="64"/>
      <c r="AJ120" s="65"/>
      <c r="AK120" s="63"/>
      <c r="AL120" s="64"/>
      <c r="AM120" s="64"/>
      <c r="AN120" s="64"/>
      <c r="AO120" s="65"/>
      <c r="AP120" s="63"/>
      <c r="AQ120" s="64"/>
      <c r="AR120" s="64"/>
      <c r="AS120" s="64"/>
      <c r="AT120" s="65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6"/>
      <c r="BF120" s="66"/>
      <c r="BG120" s="66"/>
      <c r="BH120" s="66"/>
      <c r="BI120" s="66"/>
      <c r="BJ120" s="66"/>
      <c r="BK120" s="66"/>
      <c r="BL120" s="66"/>
      <c r="BM120" s="66"/>
      <c r="BN120" s="66"/>
      <c r="BO120" s="66"/>
      <c r="BP120" s="66"/>
      <c r="BQ120" s="66"/>
      <c r="BR120" s="66"/>
      <c r="BS120" s="66"/>
      <c r="BT120" s="66"/>
      <c r="BU120" s="66"/>
      <c r="BV120" s="66"/>
      <c r="BW120" s="66"/>
      <c r="BX120" s="66"/>
      <c r="BY120" s="66"/>
      <c r="BZ120" s="66"/>
      <c r="CA120" s="37"/>
      <c r="CB120" s="37"/>
      <c r="CC120" s="37"/>
      <c r="CD120" s="37"/>
      <c r="CE120" s="37"/>
      <c r="CF120" s="37"/>
      <c r="CG120" s="37"/>
      <c r="CH120" s="37"/>
      <c r="CI120" s="37"/>
      <c r="CJ120" s="37"/>
      <c r="CK120" s="37"/>
      <c r="CL120" s="37"/>
      <c r="CM120" s="37"/>
      <c r="CN120" s="37"/>
      <c r="CO120" s="37"/>
      <c r="CP120" s="37"/>
      <c r="CQ120" s="37"/>
      <c r="CR120" s="37"/>
      <c r="CS120" s="37"/>
      <c r="CT120" s="37"/>
      <c r="CU120" s="37"/>
      <c r="CV120" s="37"/>
      <c r="CW120" s="37"/>
      <c r="CX120" s="37"/>
      <c r="CY120" s="37"/>
      <c r="CZ120" s="37"/>
      <c r="DA120" s="37"/>
      <c r="DB120" s="37"/>
      <c r="DC120" s="37"/>
      <c r="DD120" s="37"/>
      <c r="DE120" s="37"/>
      <c r="DF120" s="37"/>
      <c r="DG120" s="37"/>
      <c r="DH120" s="37"/>
      <c r="DI120" s="37"/>
      <c r="DJ120" s="37"/>
      <c r="DK120" s="37"/>
      <c r="DL120" s="37"/>
      <c r="DM120" s="37"/>
      <c r="DN120" s="37"/>
      <c r="DO120" s="37"/>
      <c r="DP120" s="37"/>
      <c r="DQ120" s="37"/>
      <c r="DR120" s="37"/>
      <c r="DS120" s="37"/>
      <c r="DT120" s="37"/>
      <c r="DU120" s="37"/>
      <c r="DV120" s="37"/>
      <c r="DW120" s="37"/>
      <c r="DX120" s="37"/>
      <c r="DY120" s="37"/>
      <c r="DZ120" s="37"/>
      <c r="EA120" s="37"/>
      <c r="EB120" s="37"/>
      <c r="EC120" s="37"/>
      <c r="ED120" s="37"/>
      <c r="EE120" s="37"/>
      <c r="EF120" s="37"/>
      <c r="EG120" s="37"/>
      <c r="EH120" s="37"/>
      <c r="EI120" s="37"/>
      <c r="EJ120" s="37"/>
      <c r="EK120" s="37"/>
      <c r="EL120" s="37"/>
      <c r="EM120" s="37"/>
      <c r="EN120" s="37"/>
      <c r="EO120" s="37"/>
      <c r="EP120" s="37"/>
      <c r="EQ120" s="37"/>
      <c r="ER120" s="37"/>
      <c r="ES120" s="37"/>
      <c r="ET120" s="37"/>
      <c r="EU120" s="37"/>
      <c r="EV120" s="37"/>
      <c r="EW120" s="37"/>
      <c r="EX120" s="37"/>
      <c r="EY120" s="37"/>
      <c r="EZ120" s="37"/>
      <c r="FA120" s="37"/>
      <c r="FB120" s="37"/>
      <c r="FC120" s="37"/>
      <c r="FD120" s="37"/>
      <c r="FE120" s="37"/>
      <c r="FF120" s="37"/>
      <c r="FG120" s="37"/>
      <c r="FH120" s="37"/>
      <c r="FI120" s="37"/>
      <c r="FJ120" s="37"/>
      <c r="FK120" s="37"/>
      <c r="FL120" s="37"/>
      <c r="FM120" s="37"/>
      <c r="FN120" s="37"/>
      <c r="FO120" s="37"/>
      <c r="FP120" s="37"/>
      <c r="FQ120" s="37"/>
      <c r="FR120" s="37"/>
      <c r="FS120" s="37"/>
      <c r="FT120" s="37"/>
      <c r="FU120" s="37"/>
      <c r="FV120" s="37"/>
      <c r="FW120" s="37"/>
      <c r="FX120" s="37"/>
      <c r="FY120" s="37"/>
      <c r="FZ120" s="37"/>
      <c r="GA120" s="37"/>
      <c r="GB120" s="37"/>
      <c r="GC120" s="37"/>
      <c r="GD120" s="37"/>
      <c r="GE120" s="37"/>
      <c r="GF120" s="37"/>
      <c r="GG120" s="37"/>
      <c r="GH120" s="37"/>
      <c r="GI120" s="37"/>
      <c r="GJ120" s="37"/>
      <c r="GK120" s="37"/>
      <c r="GL120" s="37"/>
      <c r="GM120" s="37"/>
      <c r="GN120" s="37"/>
      <c r="GO120" s="37"/>
      <c r="GP120" s="37"/>
      <c r="GQ120" s="37"/>
      <c r="GR120" s="37"/>
      <c r="GS120" s="37"/>
      <c r="GT120" s="37"/>
      <c r="GU120" s="37"/>
      <c r="GV120" s="37"/>
      <c r="GW120" s="37"/>
      <c r="GX120" s="37"/>
      <c r="GY120" s="37"/>
      <c r="GZ120" s="37"/>
      <c r="HA120" s="37"/>
      <c r="HB120" s="37"/>
      <c r="HC120" s="37"/>
      <c r="HD120" s="37"/>
      <c r="HE120" s="37"/>
      <c r="HF120" s="37"/>
      <c r="HG120" s="37"/>
      <c r="HH120" s="37"/>
      <c r="HI120" s="37"/>
      <c r="HJ120" s="37"/>
      <c r="HK120" s="37"/>
      <c r="HL120" s="37"/>
      <c r="HM120" s="37"/>
      <c r="HN120" s="37"/>
      <c r="HO120" s="37"/>
      <c r="HP120" s="37"/>
      <c r="HQ120" s="37"/>
      <c r="HR120" s="37"/>
      <c r="HS120" s="37"/>
      <c r="HT120" s="37"/>
      <c r="HU120" s="37"/>
      <c r="HV120" s="37"/>
      <c r="HW120" s="37"/>
      <c r="HX120" s="37"/>
      <c r="HY120" s="37"/>
      <c r="HZ120" s="37"/>
      <c r="IA120" s="37"/>
      <c r="IB120" s="37"/>
      <c r="IC120" s="37"/>
      <c r="ID120" s="37"/>
      <c r="IE120" s="37"/>
      <c r="IF120" s="37"/>
      <c r="IG120" s="37"/>
      <c r="IH120" s="37"/>
      <c r="II120" s="37"/>
      <c r="IJ120" s="37"/>
      <c r="IK120" s="37"/>
      <c r="IL120" s="37"/>
      <c r="IM120" s="37"/>
      <c r="IN120" s="37"/>
      <c r="IO120" s="37"/>
      <c r="IP120" s="37"/>
      <c r="IQ120" s="37"/>
      <c r="IR120" s="37"/>
      <c r="IS120" s="37"/>
      <c r="IT120" s="37"/>
      <c r="IU120" s="37"/>
      <c r="IV120" s="37"/>
    </row>
    <row r="121" spans="1:256" ht="16.5" customHeight="1" x14ac:dyDescent="0.3">
      <c r="A121" s="201">
        <v>105</v>
      </c>
      <c r="B121" s="95" t="s">
        <v>25</v>
      </c>
      <c r="C121" s="94" t="s">
        <v>163</v>
      </c>
      <c r="D121" s="87">
        <v>1166749095.1500001</v>
      </c>
      <c r="E121" s="73"/>
      <c r="F121" s="87">
        <v>347214523.88999999</v>
      </c>
      <c r="G121" s="73">
        <v>11479795.77</v>
      </c>
      <c r="H121" s="73"/>
      <c r="I121" s="73">
        <v>0</v>
      </c>
      <c r="J121" s="87">
        <v>1525443414.8099999</v>
      </c>
      <c r="K121" s="87">
        <v>4598846.37</v>
      </c>
      <c r="L121" s="46">
        <v>23240490.640000001</v>
      </c>
      <c r="M121" s="87">
        <v>1531828745.1800001</v>
      </c>
      <c r="N121" s="87">
        <v>9345546.7899999991</v>
      </c>
      <c r="O121" s="102">
        <v>1510930123.6400001</v>
      </c>
      <c r="P121" s="101">
        <f t="shared" si="35"/>
        <v>0.13838583778564667</v>
      </c>
      <c r="Q121" s="137">
        <v>1522483198.3900001</v>
      </c>
      <c r="R121" s="101">
        <f t="shared" si="36"/>
        <v>0.12401118048245008</v>
      </c>
      <c r="S121" s="138">
        <f t="shared" si="37"/>
        <v>7.6463329238332656E-3</v>
      </c>
      <c r="T121" s="139">
        <f t="shared" si="38"/>
        <v>3.0206220829649888E-3</v>
      </c>
      <c r="U121" s="139">
        <f t="shared" si="39"/>
        <v>1.5264858531494089E-2</v>
      </c>
      <c r="V121" s="140">
        <f t="shared" si="40"/>
        <v>0.12342121827067469</v>
      </c>
      <c r="W121" s="140">
        <f t="shared" si="41"/>
        <v>1.8840074366865028E-3</v>
      </c>
      <c r="X121" s="73">
        <v>1.22</v>
      </c>
      <c r="Y121" s="73">
        <v>1.24</v>
      </c>
      <c r="Z121" s="141">
        <v>9478</v>
      </c>
      <c r="AA121" s="203">
        <v>12335668207.804001</v>
      </c>
      <c r="AB121" s="75"/>
      <c r="AC121" s="62"/>
      <c r="AD121" s="62"/>
      <c r="AE121" s="62"/>
      <c r="AF121" s="63"/>
      <c r="AG121" s="64"/>
      <c r="AH121" s="64"/>
      <c r="AI121" s="64"/>
      <c r="AJ121" s="65"/>
      <c r="AK121" s="63"/>
      <c r="AL121" s="64"/>
      <c r="AM121" s="64"/>
      <c r="AN121" s="64"/>
      <c r="AO121" s="65"/>
      <c r="AP121" s="63"/>
      <c r="AQ121" s="64"/>
      <c r="AR121" s="64"/>
      <c r="AS121" s="64"/>
      <c r="AT121" s="65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6"/>
      <c r="BF121" s="66"/>
      <c r="BG121" s="66"/>
      <c r="BH121" s="66"/>
      <c r="BI121" s="66"/>
      <c r="BJ121" s="66"/>
      <c r="BK121" s="66"/>
      <c r="BL121" s="66"/>
      <c r="BM121" s="66"/>
      <c r="BN121" s="66"/>
      <c r="BO121" s="66"/>
      <c r="BP121" s="66"/>
      <c r="BQ121" s="66"/>
      <c r="BR121" s="66"/>
      <c r="BS121" s="66"/>
      <c r="BT121" s="66"/>
      <c r="BU121" s="66"/>
      <c r="BV121" s="66"/>
      <c r="BW121" s="66"/>
      <c r="BX121" s="66"/>
      <c r="BY121" s="66"/>
      <c r="BZ121" s="66"/>
    </row>
    <row r="122" spans="1:256" ht="16.5" customHeight="1" x14ac:dyDescent="0.3">
      <c r="A122" s="201">
        <v>106</v>
      </c>
      <c r="B122" s="94" t="s">
        <v>36</v>
      </c>
      <c r="C122" s="94" t="s">
        <v>164</v>
      </c>
      <c r="D122" s="73">
        <v>0</v>
      </c>
      <c r="E122" s="73">
        <v>294163446.56999999</v>
      </c>
      <c r="F122" s="73">
        <v>0</v>
      </c>
      <c r="G122" s="73">
        <v>0</v>
      </c>
      <c r="H122" s="73"/>
      <c r="I122" s="73">
        <v>0</v>
      </c>
      <c r="J122" s="73">
        <v>416257791.30000001</v>
      </c>
      <c r="K122" s="73">
        <v>1092299.49</v>
      </c>
      <c r="L122" s="46">
        <v>4250977.57</v>
      </c>
      <c r="M122" s="73">
        <v>438307298</v>
      </c>
      <c r="N122" s="89">
        <v>2305599</v>
      </c>
      <c r="O122" s="58">
        <v>428939721</v>
      </c>
      <c r="P122" s="101">
        <f t="shared" si="35"/>
        <v>3.9286517438095428E-2</v>
      </c>
      <c r="Q122" s="137">
        <v>436001700</v>
      </c>
      <c r="R122" s="101">
        <f t="shared" si="36"/>
        <v>3.5513748569791899E-2</v>
      </c>
      <c r="S122" s="138">
        <f t="shared" si="37"/>
        <v>1.6463802847486816E-2</v>
      </c>
      <c r="T122" s="139">
        <f t="shared" si="38"/>
        <v>2.5052642914006988E-3</v>
      </c>
      <c r="U122" s="139">
        <f t="shared" si="39"/>
        <v>9.7499105393396412E-3</v>
      </c>
      <c r="V122" s="140">
        <f t="shared" si="40"/>
        <v>39.64637210739469</v>
      </c>
      <c r="W122" s="140">
        <f t="shared" si="41"/>
        <v>0.38654858125646868</v>
      </c>
      <c r="X122" s="73">
        <v>38.28</v>
      </c>
      <c r="Y122" s="73">
        <v>39.43</v>
      </c>
      <c r="Z122" s="141">
        <v>2072</v>
      </c>
      <c r="AA122" s="203">
        <v>10997266</v>
      </c>
      <c r="AB122" s="75"/>
      <c r="AC122" s="62"/>
      <c r="AD122" s="62"/>
      <c r="AE122" s="62"/>
      <c r="AF122" s="63"/>
      <c r="AG122" s="64"/>
      <c r="AH122" s="64"/>
      <c r="AI122" s="64"/>
      <c r="AJ122" s="65"/>
      <c r="AK122" s="63"/>
      <c r="AL122" s="64"/>
      <c r="AM122" s="64"/>
      <c r="AN122" s="64"/>
      <c r="AO122" s="65"/>
      <c r="AP122" s="63"/>
      <c r="AQ122" s="64"/>
      <c r="AR122" s="64"/>
      <c r="AS122" s="64"/>
      <c r="AT122" s="65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6"/>
      <c r="BF122" s="66"/>
      <c r="BG122" s="66"/>
      <c r="BH122" s="66"/>
      <c r="BI122" s="66"/>
      <c r="BJ122" s="66"/>
      <c r="BK122" s="66"/>
      <c r="BL122" s="66"/>
      <c r="BM122" s="66"/>
      <c r="BN122" s="66"/>
      <c r="BO122" s="66"/>
      <c r="BP122" s="66"/>
      <c r="BQ122" s="66"/>
      <c r="BR122" s="66"/>
      <c r="BS122" s="66"/>
      <c r="BT122" s="66"/>
      <c r="BU122" s="66"/>
      <c r="BV122" s="66"/>
      <c r="BW122" s="66"/>
      <c r="BX122" s="66"/>
      <c r="BY122" s="66"/>
      <c r="BZ122" s="66"/>
    </row>
    <row r="123" spans="1:256" s="38" customFormat="1" ht="16.5" customHeight="1" x14ac:dyDescent="0.3">
      <c r="A123" s="201">
        <v>107</v>
      </c>
      <c r="B123" s="95" t="s">
        <v>25</v>
      </c>
      <c r="C123" s="95" t="s">
        <v>165</v>
      </c>
      <c r="D123" s="73">
        <v>188382566</v>
      </c>
      <c r="E123" s="73"/>
      <c r="F123" s="73">
        <v>47522627.060000002</v>
      </c>
      <c r="G123" s="73">
        <v>23914788.039999999</v>
      </c>
      <c r="H123" s="73"/>
      <c r="I123" s="73">
        <v>0</v>
      </c>
      <c r="J123" s="73">
        <v>260434371.5</v>
      </c>
      <c r="K123" s="73">
        <v>490718.5</v>
      </c>
      <c r="L123" s="46">
        <v>3252432.19</v>
      </c>
      <c r="M123" s="73">
        <v>266498130.5</v>
      </c>
      <c r="N123" s="73">
        <v>2574413.4300000002</v>
      </c>
      <c r="O123" s="58">
        <v>268575175.66000003</v>
      </c>
      <c r="P123" s="136">
        <f t="shared" si="35"/>
        <v>2.4598755502072363E-2</v>
      </c>
      <c r="Q123" s="137">
        <v>263923717.06999999</v>
      </c>
      <c r="R123" s="136">
        <f t="shared" si="36"/>
        <v>2.1497440330230072E-2</v>
      </c>
      <c r="S123" s="138">
        <f t="shared" si="37"/>
        <v>-1.7319019073782527E-2</v>
      </c>
      <c r="T123" s="139">
        <f t="shared" si="38"/>
        <v>1.8593194482398399E-3</v>
      </c>
      <c r="U123" s="139">
        <f t="shared" si="39"/>
        <v>1.2323379748161714E-2</v>
      </c>
      <c r="V123" s="140">
        <f t="shared" si="40"/>
        <v>227.05827645786576</v>
      </c>
      <c r="W123" s="140">
        <f t="shared" si="41"/>
        <v>2.7981253657533665</v>
      </c>
      <c r="X123" s="73">
        <v>224.91</v>
      </c>
      <c r="Y123" s="73">
        <v>228.23</v>
      </c>
      <c r="Z123" s="141">
        <v>426</v>
      </c>
      <c r="AA123" s="203">
        <v>1162361.1399999999</v>
      </c>
      <c r="AB123" s="75"/>
      <c r="AC123" s="62"/>
      <c r="AD123" s="62"/>
      <c r="AE123" s="62"/>
      <c r="AF123" s="63"/>
      <c r="AG123" s="64"/>
      <c r="AH123" s="64"/>
      <c r="AI123" s="64"/>
      <c r="AJ123" s="65"/>
      <c r="AK123" s="63"/>
      <c r="AL123" s="64"/>
      <c r="AM123" s="64"/>
      <c r="AN123" s="64"/>
      <c r="AO123" s="65"/>
      <c r="AP123" s="63"/>
      <c r="AQ123" s="64"/>
      <c r="AR123" s="64"/>
      <c r="AS123" s="64"/>
      <c r="AT123" s="65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6"/>
      <c r="BF123" s="66"/>
      <c r="BG123" s="66"/>
      <c r="BH123" s="66"/>
      <c r="BI123" s="66"/>
      <c r="BJ123" s="66"/>
      <c r="BK123" s="66"/>
      <c r="BL123" s="66"/>
      <c r="BM123" s="66"/>
      <c r="BN123" s="66"/>
      <c r="BO123" s="66"/>
      <c r="BP123" s="66"/>
      <c r="BQ123" s="66"/>
      <c r="BR123" s="66"/>
      <c r="BS123" s="66"/>
      <c r="BT123" s="66"/>
      <c r="BU123" s="66"/>
      <c r="BV123" s="66"/>
      <c r="BW123" s="66"/>
      <c r="BX123" s="66"/>
      <c r="BY123" s="66"/>
      <c r="BZ123" s="66"/>
      <c r="CA123" s="37"/>
      <c r="CB123" s="37"/>
      <c r="CC123" s="37"/>
      <c r="CD123" s="37"/>
      <c r="CE123" s="37"/>
      <c r="CF123" s="37"/>
      <c r="CG123" s="37"/>
      <c r="CH123" s="37"/>
      <c r="CI123" s="37"/>
      <c r="CJ123" s="37"/>
      <c r="CK123" s="37"/>
      <c r="CL123" s="37"/>
      <c r="CM123" s="37"/>
      <c r="CN123" s="37"/>
      <c r="CO123" s="37"/>
      <c r="CP123" s="37"/>
      <c r="CQ123" s="37"/>
      <c r="CR123" s="37"/>
      <c r="CS123" s="37"/>
      <c r="CT123" s="37"/>
      <c r="CU123" s="37"/>
      <c r="CV123" s="37"/>
      <c r="CW123" s="37"/>
      <c r="CX123" s="37"/>
      <c r="CY123" s="37"/>
      <c r="CZ123" s="37"/>
      <c r="DA123" s="37"/>
      <c r="DB123" s="37"/>
      <c r="DC123" s="37"/>
      <c r="DD123" s="37"/>
      <c r="DE123" s="37"/>
      <c r="DF123" s="37"/>
      <c r="DG123" s="37"/>
      <c r="DH123" s="37"/>
      <c r="DI123" s="37"/>
      <c r="DJ123" s="37"/>
      <c r="DK123" s="37"/>
      <c r="DL123" s="37"/>
      <c r="DM123" s="37"/>
      <c r="DN123" s="37"/>
      <c r="DO123" s="37"/>
      <c r="DP123" s="37"/>
      <c r="DQ123" s="37"/>
      <c r="DR123" s="37"/>
      <c r="DS123" s="37"/>
      <c r="DT123" s="37"/>
      <c r="DU123" s="37"/>
      <c r="DV123" s="37"/>
      <c r="DW123" s="37"/>
      <c r="DX123" s="37"/>
      <c r="DY123" s="37"/>
      <c r="DZ123" s="37"/>
      <c r="EA123" s="37"/>
      <c r="EB123" s="37"/>
      <c r="EC123" s="37"/>
      <c r="ED123" s="37"/>
      <c r="EE123" s="37"/>
      <c r="EF123" s="37"/>
      <c r="EG123" s="37"/>
      <c r="EH123" s="37"/>
      <c r="EI123" s="37"/>
      <c r="EJ123" s="37"/>
      <c r="EK123" s="37"/>
      <c r="EL123" s="37"/>
      <c r="EM123" s="37"/>
      <c r="EN123" s="37"/>
      <c r="EO123" s="37"/>
      <c r="EP123" s="37"/>
      <c r="EQ123" s="37"/>
      <c r="ER123" s="37"/>
      <c r="ES123" s="37"/>
      <c r="ET123" s="37"/>
      <c r="EU123" s="37"/>
      <c r="EV123" s="37"/>
      <c r="EW123" s="37"/>
      <c r="EX123" s="37"/>
      <c r="EY123" s="37"/>
      <c r="EZ123" s="37"/>
      <c r="FA123" s="37"/>
      <c r="FB123" s="37"/>
      <c r="FC123" s="37"/>
      <c r="FD123" s="37"/>
      <c r="FE123" s="37"/>
      <c r="FF123" s="37"/>
      <c r="FG123" s="37"/>
      <c r="FH123" s="37"/>
      <c r="FI123" s="37"/>
      <c r="FJ123" s="37"/>
      <c r="FK123" s="37"/>
      <c r="FL123" s="37"/>
      <c r="FM123" s="37"/>
      <c r="FN123" s="37"/>
      <c r="FO123" s="37"/>
      <c r="FP123" s="37"/>
      <c r="FQ123" s="37"/>
      <c r="FR123" s="37"/>
      <c r="FS123" s="37"/>
      <c r="FT123" s="37"/>
      <c r="FU123" s="37"/>
      <c r="FV123" s="37"/>
      <c r="FW123" s="37"/>
      <c r="FX123" s="37"/>
      <c r="FY123" s="37"/>
      <c r="FZ123" s="37"/>
      <c r="GA123" s="37"/>
      <c r="GB123" s="37"/>
      <c r="GC123" s="37"/>
      <c r="GD123" s="37"/>
      <c r="GE123" s="37"/>
      <c r="GF123" s="37"/>
      <c r="GG123" s="37"/>
      <c r="GH123" s="37"/>
      <c r="GI123" s="37"/>
      <c r="GJ123" s="37"/>
      <c r="GK123" s="37"/>
      <c r="GL123" s="37"/>
      <c r="GM123" s="37"/>
      <c r="GN123" s="37"/>
      <c r="GO123" s="37"/>
      <c r="GP123" s="37"/>
      <c r="GQ123" s="37"/>
      <c r="GR123" s="37"/>
      <c r="GS123" s="37"/>
      <c r="GT123" s="37"/>
      <c r="GU123" s="37"/>
      <c r="GV123" s="37"/>
      <c r="GW123" s="37"/>
      <c r="GX123" s="37"/>
      <c r="GY123" s="37"/>
      <c r="GZ123" s="37"/>
      <c r="HA123" s="37"/>
      <c r="HB123" s="37"/>
      <c r="HC123" s="37"/>
      <c r="HD123" s="37"/>
      <c r="HE123" s="37"/>
      <c r="HF123" s="37"/>
      <c r="HG123" s="37"/>
      <c r="HH123" s="37"/>
      <c r="HI123" s="37"/>
      <c r="HJ123" s="37"/>
      <c r="HK123" s="37"/>
      <c r="HL123" s="37"/>
      <c r="HM123" s="37"/>
      <c r="HN123" s="37"/>
      <c r="HO123" s="37"/>
      <c r="HP123" s="37"/>
      <c r="HQ123" s="37"/>
      <c r="HR123" s="37"/>
      <c r="HS123" s="37"/>
      <c r="HT123" s="37"/>
      <c r="HU123" s="37"/>
      <c r="HV123" s="37"/>
      <c r="HW123" s="37"/>
      <c r="HX123" s="37"/>
      <c r="HY123" s="37"/>
      <c r="HZ123" s="37"/>
      <c r="IA123" s="37"/>
      <c r="IB123" s="37"/>
      <c r="IC123" s="37"/>
      <c r="ID123" s="37"/>
      <c r="IE123" s="37"/>
      <c r="IF123" s="37"/>
      <c r="IG123" s="37"/>
      <c r="IH123" s="37"/>
      <c r="II123" s="37"/>
      <c r="IJ123" s="37"/>
      <c r="IK123" s="37"/>
      <c r="IL123" s="37"/>
      <c r="IM123" s="37"/>
      <c r="IN123" s="37"/>
      <c r="IO123" s="37"/>
      <c r="IP123" s="37"/>
      <c r="IQ123" s="37"/>
      <c r="IR123" s="37"/>
      <c r="IS123" s="37"/>
      <c r="IT123" s="37"/>
      <c r="IU123" s="37"/>
      <c r="IV123" s="37"/>
    </row>
    <row r="124" spans="1:256" s="38" customFormat="1" ht="16.5" customHeight="1" x14ac:dyDescent="0.3">
      <c r="A124" s="201">
        <v>108</v>
      </c>
      <c r="B124" s="95" t="s">
        <v>56</v>
      </c>
      <c r="C124" s="95" t="s">
        <v>166</v>
      </c>
      <c r="D124" s="73"/>
      <c r="E124" s="73"/>
      <c r="F124" s="73"/>
      <c r="G124" s="73">
        <v>4544513907.0100002</v>
      </c>
      <c r="H124" s="73"/>
      <c r="I124" s="73">
        <v>0</v>
      </c>
      <c r="J124" s="73">
        <v>4805927447.75</v>
      </c>
      <c r="K124" s="88">
        <v>7275939.5199999996</v>
      </c>
      <c r="L124" s="46">
        <v>43802991.469999999</v>
      </c>
      <c r="M124" s="73">
        <v>4807516950.8599997</v>
      </c>
      <c r="N124" s="88">
        <v>1589503.11</v>
      </c>
      <c r="O124" s="58">
        <v>5042196104.4399996</v>
      </c>
      <c r="P124" s="136">
        <f>(O124/$O$127)</f>
        <v>0.46181389944854018</v>
      </c>
      <c r="Q124" s="137">
        <v>4805927447.75</v>
      </c>
      <c r="R124" s="136">
        <f>(Q124/$Q$127)</f>
        <v>0.39145833381854972</v>
      </c>
      <c r="S124" s="138">
        <f>((Q124-O124)/O124)</f>
        <v>-4.6858283929486363E-2</v>
      </c>
      <c r="T124" s="139">
        <f>(K124/Q124)</f>
        <v>1.5139511778119725E-3</v>
      </c>
      <c r="U124" s="139">
        <f>L124/Q124</f>
        <v>9.1143680270303132E-3</v>
      </c>
      <c r="V124" s="140">
        <f>Q124/AA124</f>
        <v>110.36728812433267</v>
      </c>
      <c r="W124" s="140">
        <f>L124/AA124</f>
        <v>1.0059280821104601</v>
      </c>
      <c r="X124" s="73">
        <v>111.54</v>
      </c>
      <c r="Y124" s="73">
        <v>111.54</v>
      </c>
      <c r="Z124" s="141">
        <v>396</v>
      </c>
      <c r="AA124" s="203">
        <v>43544854</v>
      </c>
      <c r="AB124" s="75"/>
      <c r="AC124" s="62"/>
      <c r="AD124" s="62"/>
      <c r="AE124" s="62"/>
      <c r="AF124" s="63"/>
      <c r="AG124" s="64"/>
      <c r="AH124" s="64"/>
      <c r="AI124" s="64"/>
      <c r="AJ124" s="65"/>
      <c r="AK124" s="63"/>
      <c r="AL124" s="64"/>
      <c r="AM124" s="64"/>
      <c r="AN124" s="64"/>
      <c r="AO124" s="65"/>
      <c r="AP124" s="63"/>
      <c r="AQ124" s="64"/>
      <c r="AR124" s="64"/>
      <c r="AS124" s="64"/>
      <c r="AT124" s="65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6"/>
      <c r="BF124" s="66"/>
      <c r="BG124" s="66"/>
      <c r="BH124" s="66"/>
      <c r="BI124" s="66"/>
      <c r="BJ124" s="66"/>
      <c r="BK124" s="66"/>
      <c r="BL124" s="66"/>
      <c r="BM124" s="66"/>
      <c r="BN124" s="66"/>
      <c r="BO124" s="66"/>
      <c r="BP124" s="66"/>
      <c r="BQ124" s="66"/>
      <c r="BR124" s="66"/>
      <c r="BS124" s="66"/>
      <c r="BT124" s="66"/>
      <c r="BU124" s="66"/>
      <c r="BV124" s="66"/>
      <c r="BW124" s="66"/>
      <c r="BX124" s="66"/>
      <c r="BY124" s="66"/>
      <c r="BZ124" s="66"/>
      <c r="CA124" s="37"/>
      <c r="CB124" s="37"/>
      <c r="CC124" s="37"/>
      <c r="CD124" s="37"/>
      <c r="CE124" s="37"/>
      <c r="CF124" s="37"/>
      <c r="CG124" s="37"/>
      <c r="CH124" s="37"/>
      <c r="CI124" s="37"/>
      <c r="CJ124" s="37"/>
      <c r="CK124" s="37"/>
      <c r="CL124" s="37"/>
      <c r="CM124" s="37"/>
      <c r="CN124" s="37"/>
      <c r="CO124" s="37"/>
      <c r="CP124" s="37"/>
      <c r="CQ124" s="37"/>
      <c r="CR124" s="37"/>
      <c r="CS124" s="37"/>
      <c r="CT124" s="37"/>
      <c r="CU124" s="37"/>
      <c r="CV124" s="37"/>
      <c r="CW124" s="37"/>
      <c r="CX124" s="37"/>
      <c r="CY124" s="37"/>
      <c r="CZ124" s="37"/>
      <c r="DA124" s="37"/>
      <c r="DB124" s="37"/>
      <c r="DC124" s="37"/>
      <c r="DD124" s="37"/>
      <c r="DE124" s="37"/>
      <c r="DF124" s="37"/>
      <c r="DG124" s="37"/>
      <c r="DH124" s="37"/>
      <c r="DI124" s="37"/>
      <c r="DJ124" s="37"/>
      <c r="DK124" s="37"/>
      <c r="DL124" s="37"/>
      <c r="DM124" s="37"/>
      <c r="DN124" s="37"/>
      <c r="DO124" s="37"/>
      <c r="DP124" s="37"/>
      <c r="DQ124" s="37"/>
      <c r="DR124" s="37"/>
      <c r="DS124" s="37"/>
      <c r="DT124" s="37"/>
      <c r="DU124" s="37"/>
      <c r="DV124" s="37"/>
      <c r="DW124" s="37"/>
      <c r="DX124" s="37"/>
      <c r="DY124" s="37"/>
      <c r="DZ124" s="37"/>
      <c r="EA124" s="37"/>
      <c r="EB124" s="37"/>
      <c r="EC124" s="37"/>
      <c r="ED124" s="37"/>
      <c r="EE124" s="37"/>
      <c r="EF124" s="37"/>
      <c r="EG124" s="37"/>
      <c r="EH124" s="37"/>
      <c r="EI124" s="37"/>
      <c r="EJ124" s="37"/>
      <c r="EK124" s="37"/>
      <c r="EL124" s="37"/>
      <c r="EM124" s="37"/>
      <c r="EN124" s="37"/>
      <c r="EO124" s="37"/>
      <c r="EP124" s="37"/>
      <c r="EQ124" s="37"/>
      <c r="ER124" s="37"/>
      <c r="ES124" s="37"/>
      <c r="ET124" s="37"/>
      <c r="EU124" s="37"/>
      <c r="EV124" s="37"/>
      <c r="EW124" s="37"/>
      <c r="EX124" s="37"/>
      <c r="EY124" s="37"/>
      <c r="EZ124" s="37"/>
      <c r="FA124" s="37"/>
      <c r="FB124" s="37"/>
      <c r="FC124" s="37"/>
      <c r="FD124" s="37"/>
      <c r="FE124" s="37"/>
      <c r="FF124" s="37"/>
      <c r="FG124" s="37"/>
      <c r="FH124" s="37"/>
      <c r="FI124" s="37"/>
      <c r="FJ124" s="37"/>
      <c r="FK124" s="37"/>
      <c r="FL124" s="37"/>
      <c r="FM124" s="37"/>
      <c r="FN124" s="37"/>
      <c r="FO124" s="37"/>
      <c r="FP124" s="37"/>
      <c r="FQ124" s="37"/>
      <c r="FR124" s="37"/>
      <c r="FS124" s="37"/>
      <c r="FT124" s="37"/>
      <c r="FU124" s="37"/>
      <c r="FV124" s="37"/>
      <c r="FW124" s="37"/>
      <c r="FX124" s="37"/>
      <c r="FY124" s="37"/>
      <c r="FZ124" s="37"/>
      <c r="GA124" s="37"/>
      <c r="GB124" s="37"/>
      <c r="GC124" s="37"/>
      <c r="GD124" s="37"/>
      <c r="GE124" s="37"/>
      <c r="GF124" s="37"/>
      <c r="GG124" s="37"/>
      <c r="GH124" s="37"/>
      <c r="GI124" s="37"/>
      <c r="GJ124" s="37"/>
      <c r="GK124" s="37"/>
      <c r="GL124" s="37"/>
      <c r="GM124" s="37"/>
      <c r="GN124" s="37"/>
      <c r="GO124" s="37"/>
      <c r="GP124" s="37"/>
      <c r="GQ124" s="37"/>
      <c r="GR124" s="37"/>
      <c r="GS124" s="37"/>
      <c r="GT124" s="37"/>
      <c r="GU124" s="37"/>
      <c r="GV124" s="37"/>
      <c r="GW124" s="37"/>
      <c r="GX124" s="37"/>
      <c r="GY124" s="37"/>
      <c r="GZ124" s="37"/>
      <c r="HA124" s="37"/>
      <c r="HB124" s="37"/>
      <c r="HC124" s="37"/>
      <c r="HD124" s="37"/>
      <c r="HE124" s="37"/>
      <c r="HF124" s="37"/>
      <c r="HG124" s="37"/>
      <c r="HH124" s="37"/>
      <c r="HI124" s="37"/>
      <c r="HJ124" s="37"/>
      <c r="HK124" s="37"/>
      <c r="HL124" s="37"/>
      <c r="HM124" s="37"/>
      <c r="HN124" s="37"/>
      <c r="HO124" s="37"/>
      <c r="HP124" s="37"/>
      <c r="HQ124" s="37"/>
      <c r="HR124" s="37"/>
      <c r="HS124" s="37"/>
      <c r="HT124" s="37"/>
      <c r="HU124" s="37"/>
      <c r="HV124" s="37"/>
      <c r="HW124" s="37"/>
      <c r="HX124" s="37"/>
      <c r="HY124" s="37"/>
      <c r="HZ124" s="37"/>
      <c r="IA124" s="37"/>
      <c r="IB124" s="37"/>
      <c r="IC124" s="37"/>
      <c r="ID124" s="37"/>
      <c r="IE124" s="37"/>
      <c r="IF124" s="37"/>
      <c r="IG124" s="37"/>
      <c r="IH124" s="37"/>
      <c r="II124" s="37"/>
      <c r="IJ124" s="37"/>
      <c r="IK124" s="37"/>
      <c r="IL124" s="37"/>
      <c r="IM124" s="37"/>
      <c r="IN124" s="37"/>
      <c r="IO124" s="37"/>
      <c r="IP124" s="37"/>
      <c r="IQ124" s="37"/>
      <c r="IR124" s="37"/>
      <c r="IS124" s="37"/>
      <c r="IT124" s="37"/>
      <c r="IU124" s="37"/>
      <c r="IV124" s="37"/>
    </row>
    <row r="125" spans="1:256" s="38" customFormat="1" ht="16.5" customHeight="1" x14ac:dyDescent="0.3">
      <c r="A125" s="201">
        <v>109</v>
      </c>
      <c r="B125" s="95" t="s">
        <v>34</v>
      </c>
      <c r="C125" s="95" t="s">
        <v>199</v>
      </c>
      <c r="D125" s="193"/>
      <c r="E125" s="193"/>
      <c r="F125" s="193"/>
      <c r="G125" s="193">
        <v>1213731671</v>
      </c>
      <c r="H125" s="193"/>
      <c r="I125" s="193"/>
      <c r="J125" s="193">
        <f>SUM(D125:I125)</f>
        <v>1213731671</v>
      </c>
      <c r="K125" s="193">
        <v>2364134</v>
      </c>
      <c r="L125" s="46">
        <v>8193936</v>
      </c>
      <c r="M125" s="193">
        <v>1537610918</v>
      </c>
      <c r="N125" s="193">
        <v>8920063.5800000001</v>
      </c>
      <c r="O125" s="102">
        <v>0</v>
      </c>
      <c r="P125" s="194" t="e">
        <v>#DIV/0!</v>
      </c>
      <c r="Q125" s="137">
        <v>1528690854</v>
      </c>
      <c r="R125" s="194">
        <v>0</v>
      </c>
      <c r="S125" s="138" t="e">
        <v>#DIV/0!</v>
      </c>
      <c r="T125" s="139">
        <f>(K125/Q125)</f>
        <v>1.5465088927653125E-3</v>
      </c>
      <c r="U125" s="139">
        <f>L125/Q125</f>
        <v>5.3601001003960999E-3</v>
      </c>
      <c r="V125" s="140">
        <f>Q125/AA125</f>
        <v>1.0568685743391537</v>
      </c>
      <c r="W125" s="140">
        <f>L125/AA125</f>
        <v>5.6649213514207812E-3</v>
      </c>
      <c r="X125" s="193">
        <v>1.06</v>
      </c>
      <c r="Y125" s="193">
        <v>1.06</v>
      </c>
      <c r="Z125" s="195">
        <v>147</v>
      </c>
      <c r="AA125" s="231">
        <v>1446434203</v>
      </c>
      <c r="AB125" s="75"/>
      <c r="AC125" s="62"/>
      <c r="AD125" s="62"/>
      <c r="AE125" s="62"/>
      <c r="AF125" s="63"/>
      <c r="AG125" s="64"/>
      <c r="AH125" s="64"/>
      <c r="AI125" s="64"/>
      <c r="AJ125" s="65"/>
      <c r="AK125" s="63"/>
      <c r="AL125" s="64"/>
      <c r="AM125" s="64"/>
      <c r="AN125" s="64"/>
      <c r="AO125" s="65"/>
      <c r="AP125" s="63"/>
      <c r="AQ125" s="64"/>
      <c r="AR125" s="64"/>
      <c r="AS125" s="64"/>
      <c r="AT125" s="65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37"/>
      <c r="CB125" s="37"/>
      <c r="CC125" s="37"/>
      <c r="CD125" s="37"/>
      <c r="CE125" s="37"/>
      <c r="CF125" s="37"/>
      <c r="CG125" s="37"/>
      <c r="CH125" s="37"/>
      <c r="CI125" s="37"/>
      <c r="CJ125" s="37"/>
      <c r="CK125" s="37"/>
      <c r="CL125" s="37"/>
      <c r="CM125" s="37"/>
      <c r="CN125" s="37"/>
      <c r="CO125" s="37"/>
      <c r="CP125" s="37"/>
      <c r="CQ125" s="37"/>
      <c r="CR125" s="37"/>
      <c r="CS125" s="37"/>
      <c r="CT125" s="37"/>
      <c r="CU125" s="37"/>
      <c r="CV125" s="37"/>
      <c r="CW125" s="37"/>
      <c r="CX125" s="37"/>
      <c r="CY125" s="37"/>
      <c r="CZ125" s="37"/>
      <c r="DA125" s="37"/>
      <c r="DB125" s="37"/>
      <c r="DC125" s="37"/>
      <c r="DD125" s="37"/>
      <c r="DE125" s="37"/>
      <c r="DF125" s="37"/>
      <c r="DG125" s="37"/>
      <c r="DH125" s="37"/>
      <c r="DI125" s="37"/>
      <c r="DJ125" s="37"/>
      <c r="DK125" s="37"/>
      <c r="DL125" s="37"/>
      <c r="DM125" s="37"/>
      <c r="DN125" s="37"/>
      <c r="DO125" s="37"/>
      <c r="DP125" s="37"/>
      <c r="DQ125" s="37"/>
      <c r="DR125" s="37"/>
      <c r="DS125" s="37"/>
      <c r="DT125" s="37"/>
      <c r="DU125" s="37"/>
      <c r="DV125" s="37"/>
      <c r="DW125" s="37"/>
      <c r="DX125" s="37"/>
      <c r="DY125" s="37"/>
      <c r="DZ125" s="37"/>
      <c r="EA125" s="37"/>
      <c r="EB125" s="37"/>
      <c r="EC125" s="37"/>
      <c r="ED125" s="37"/>
      <c r="EE125" s="37"/>
      <c r="EF125" s="37"/>
      <c r="EG125" s="37"/>
      <c r="EH125" s="37"/>
      <c r="EI125" s="37"/>
      <c r="EJ125" s="37"/>
      <c r="EK125" s="37"/>
      <c r="EL125" s="37"/>
      <c r="EM125" s="37"/>
      <c r="EN125" s="37"/>
      <c r="EO125" s="37"/>
      <c r="EP125" s="37"/>
      <c r="EQ125" s="37"/>
      <c r="ER125" s="37"/>
      <c r="ES125" s="37"/>
      <c r="ET125" s="37"/>
      <c r="EU125" s="37"/>
      <c r="EV125" s="37"/>
      <c r="EW125" s="37"/>
      <c r="EX125" s="37"/>
      <c r="EY125" s="37"/>
      <c r="EZ125" s="37"/>
      <c r="FA125" s="37"/>
      <c r="FB125" s="37"/>
      <c r="FC125" s="37"/>
      <c r="FD125" s="37"/>
      <c r="FE125" s="37"/>
      <c r="FF125" s="37"/>
      <c r="FG125" s="37"/>
      <c r="FH125" s="37"/>
      <c r="FI125" s="37"/>
      <c r="FJ125" s="37"/>
      <c r="FK125" s="37"/>
      <c r="FL125" s="37"/>
      <c r="FM125" s="37"/>
      <c r="FN125" s="37"/>
      <c r="FO125" s="37"/>
      <c r="FP125" s="37"/>
      <c r="FQ125" s="37"/>
      <c r="FR125" s="37"/>
      <c r="FS125" s="37"/>
      <c r="FT125" s="37"/>
      <c r="FU125" s="37"/>
      <c r="FV125" s="37"/>
      <c r="FW125" s="37"/>
      <c r="FX125" s="37"/>
      <c r="FY125" s="37"/>
      <c r="FZ125" s="37"/>
      <c r="GA125" s="37"/>
      <c r="GB125" s="37"/>
      <c r="GC125" s="37"/>
      <c r="GD125" s="37"/>
      <c r="GE125" s="37"/>
      <c r="GF125" s="37"/>
      <c r="GG125" s="37"/>
      <c r="GH125" s="37"/>
      <c r="GI125" s="37"/>
      <c r="GJ125" s="37"/>
      <c r="GK125" s="37"/>
      <c r="GL125" s="37"/>
      <c r="GM125" s="37"/>
      <c r="GN125" s="37"/>
      <c r="GO125" s="37"/>
      <c r="GP125" s="37"/>
      <c r="GQ125" s="37"/>
      <c r="GR125" s="37"/>
      <c r="GS125" s="37"/>
      <c r="GT125" s="37"/>
      <c r="GU125" s="37"/>
      <c r="GV125" s="37"/>
      <c r="GW125" s="37"/>
      <c r="GX125" s="37"/>
      <c r="GY125" s="37"/>
      <c r="GZ125" s="37"/>
      <c r="HA125" s="37"/>
      <c r="HB125" s="37"/>
      <c r="HC125" s="37"/>
      <c r="HD125" s="37"/>
      <c r="HE125" s="37"/>
      <c r="HF125" s="37"/>
      <c r="HG125" s="37"/>
      <c r="HH125" s="37"/>
      <c r="HI125" s="37"/>
      <c r="HJ125" s="37"/>
      <c r="HK125" s="37"/>
      <c r="HL125" s="37"/>
      <c r="HM125" s="37"/>
      <c r="HN125" s="37"/>
      <c r="HO125" s="37"/>
      <c r="HP125" s="37"/>
      <c r="HQ125" s="37"/>
      <c r="HR125" s="37"/>
      <c r="HS125" s="37"/>
      <c r="HT125" s="37"/>
      <c r="HU125" s="37"/>
      <c r="HV125" s="37"/>
      <c r="HW125" s="37"/>
      <c r="HX125" s="37"/>
      <c r="HY125" s="37"/>
      <c r="HZ125" s="37"/>
      <c r="IA125" s="37"/>
      <c r="IB125" s="37"/>
      <c r="IC125" s="37"/>
      <c r="ID125" s="37"/>
      <c r="IE125" s="37"/>
      <c r="IF125" s="37"/>
      <c r="IG125" s="37"/>
      <c r="IH125" s="37"/>
      <c r="II125" s="37"/>
      <c r="IJ125" s="37"/>
      <c r="IK125" s="37"/>
      <c r="IL125" s="37"/>
      <c r="IM125" s="37"/>
      <c r="IN125" s="37"/>
      <c r="IO125" s="37"/>
      <c r="IP125" s="37"/>
      <c r="IQ125" s="37"/>
      <c r="IR125" s="37"/>
      <c r="IS125" s="37"/>
      <c r="IT125" s="37"/>
      <c r="IU125" s="37"/>
      <c r="IV125" s="37"/>
    </row>
    <row r="126" spans="1:256" ht="16.5" customHeight="1" x14ac:dyDescent="0.3">
      <c r="A126" s="204">
        <v>110</v>
      </c>
      <c r="B126" s="50" t="s">
        <v>174</v>
      </c>
      <c r="C126" s="50" t="s">
        <v>175</v>
      </c>
      <c r="D126" s="39"/>
      <c r="E126" s="39"/>
      <c r="F126" s="39"/>
      <c r="G126" s="39">
        <v>0</v>
      </c>
      <c r="H126" s="39"/>
      <c r="I126" s="41">
        <v>0</v>
      </c>
      <c r="J126" s="41">
        <v>78642039.700000003</v>
      </c>
      <c r="K126" s="41">
        <v>796082.8</v>
      </c>
      <c r="L126" s="44">
        <v>1192361.68</v>
      </c>
      <c r="M126" s="41">
        <v>264987231.33000001</v>
      </c>
      <c r="N126" s="41">
        <v>1627095.89</v>
      </c>
      <c r="O126" s="102">
        <v>259383828.19999999</v>
      </c>
      <c r="P126" s="101">
        <f>(O126/$O$127)</f>
        <v>2.375692152263802E-2</v>
      </c>
      <c r="Q126" s="137">
        <v>263360135.44</v>
      </c>
      <c r="R126" s="101">
        <f t="shared" si="36"/>
        <v>2.1451534783746257E-2</v>
      </c>
      <c r="S126" s="138">
        <f>((Q126-O126)/O126)</f>
        <v>1.5329819393883129E-2</v>
      </c>
      <c r="T126" s="139">
        <f t="shared" si="38"/>
        <v>3.0227915803201261E-3</v>
      </c>
      <c r="U126" s="139">
        <f t="shared" si="39"/>
        <v>4.5274949377129619E-3</v>
      </c>
      <c r="V126" s="140">
        <f t="shared" si="40"/>
        <v>99.446630325769107</v>
      </c>
      <c r="W126" s="140">
        <f t="shared" si="41"/>
        <v>0.45024411537253195</v>
      </c>
      <c r="X126" s="39">
        <v>99.446600000000004</v>
      </c>
      <c r="Y126" s="39">
        <v>100</v>
      </c>
      <c r="Z126" s="112">
        <v>169</v>
      </c>
      <c r="AA126" s="223">
        <v>2648256</v>
      </c>
      <c r="AB126" s="14"/>
      <c r="AC126" s="5"/>
      <c r="AD126" s="5"/>
      <c r="AE126" s="5"/>
      <c r="AF126" s="6"/>
      <c r="AG126" s="7"/>
      <c r="AH126" s="7"/>
      <c r="AI126" s="7"/>
      <c r="AJ126" s="8"/>
      <c r="AK126" s="6"/>
      <c r="AL126" s="7"/>
      <c r="AM126" s="7"/>
      <c r="AN126" s="7"/>
      <c r="AO126" s="8"/>
      <c r="AP126" s="6"/>
      <c r="AQ126" s="7"/>
      <c r="AR126" s="7"/>
      <c r="AS126" s="7"/>
      <c r="AT126" s="8"/>
    </row>
    <row r="127" spans="1:256" s="56" customFormat="1" ht="16.5" customHeight="1" x14ac:dyDescent="0.3">
      <c r="A127" s="208"/>
      <c r="B127" s="39"/>
      <c r="C127" s="244" t="s">
        <v>53</v>
      </c>
      <c r="D127" s="39"/>
      <c r="E127" s="39"/>
      <c r="F127" s="39"/>
      <c r="G127" s="39"/>
      <c r="H127" s="39"/>
      <c r="I127" s="39"/>
      <c r="J127" s="39"/>
      <c r="K127" s="39"/>
      <c r="L127" s="44"/>
      <c r="M127" s="39"/>
      <c r="N127" s="39"/>
      <c r="O127" s="149">
        <f>SUM(O119:O126)</f>
        <v>10918242414.23</v>
      </c>
      <c r="P127" s="196">
        <f>(O127/$O$128)</f>
        <v>8.7264819648818076E-3</v>
      </c>
      <c r="Q127" s="151">
        <f>SUM(Q119:Q126)</f>
        <v>12276983353.17</v>
      </c>
      <c r="R127" s="196">
        <f>(Q127/$Q$128)</f>
        <v>9.7901003727471764E-3</v>
      </c>
      <c r="S127" s="138">
        <f t="shared" si="37"/>
        <v>0.12444685576582562</v>
      </c>
      <c r="T127" s="139"/>
      <c r="U127" s="139"/>
      <c r="V127" s="140"/>
      <c r="W127" s="140"/>
      <c r="X127" s="39"/>
      <c r="Y127" s="39"/>
      <c r="Z127" s="154">
        <f>SUM(Z119:Z126)</f>
        <v>29354</v>
      </c>
      <c r="AA127" s="113"/>
      <c r="AB127" s="129"/>
      <c r="AC127" s="51"/>
      <c r="AD127" s="51"/>
      <c r="AE127" s="51"/>
      <c r="AF127" s="52"/>
      <c r="AG127" s="53"/>
      <c r="AH127" s="53"/>
      <c r="AI127" s="53"/>
      <c r="AJ127" s="54"/>
      <c r="AK127" s="52"/>
      <c r="AL127" s="53"/>
      <c r="AM127" s="53"/>
      <c r="AN127" s="53"/>
      <c r="AO127" s="54"/>
      <c r="AP127" s="52"/>
      <c r="AQ127" s="53"/>
      <c r="AR127" s="53"/>
      <c r="AS127" s="53"/>
      <c r="AT127" s="54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55"/>
      <c r="EO127" s="55"/>
      <c r="EP127" s="55"/>
      <c r="EQ127" s="55"/>
      <c r="ER127" s="55"/>
      <c r="ES127" s="55"/>
      <c r="ET127" s="55"/>
      <c r="EU127" s="55"/>
      <c r="EV127" s="55"/>
      <c r="EW127" s="55"/>
      <c r="EX127" s="55"/>
      <c r="EY127" s="55"/>
      <c r="EZ127" s="55"/>
      <c r="FA127" s="55"/>
      <c r="FB127" s="55"/>
      <c r="FC127" s="55"/>
      <c r="FD127" s="55"/>
      <c r="FE127" s="55"/>
      <c r="FF127" s="55"/>
      <c r="FG127" s="55"/>
      <c r="FH127" s="55"/>
      <c r="FI127" s="55"/>
      <c r="FJ127" s="55"/>
      <c r="FK127" s="55"/>
      <c r="FL127" s="55"/>
      <c r="FM127" s="55"/>
      <c r="FN127" s="55"/>
      <c r="FO127" s="55"/>
      <c r="FP127" s="55"/>
      <c r="FQ127" s="55"/>
      <c r="FR127" s="55"/>
      <c r="FS127" s="55"/>
      <c r="FT127" s="55"/>
      <c r="FU127" s="55"/>
      <c r="FV127" s="55"/>
      <c r="FW127" s="55"/>
      <c r="FX127" s="55"/>
      <c r="FY127" s="55"/>
      <c r="FZ127" s="55"/>
      <c r="GA127" s="55"/>
      <c r="GB127" s="55"/>
      <c r="GC127" s="55"/>
      <c r="GD127" s="55"/>
      <c r="GE127" s="55"/>
      <c r="GF127" s="55"/>
      <c r="GG127" s="55"/>
      <c r="GH127" s="55"/>
      <c r="GI127" s="55"/>
      <c r="GJ127" s="55"/>
      <c r="GK127" s="55"/>
      <c r="GL127" s="55"/>
      <c r="GM127" s="55"/>
      <c r="GN127" s="55"/>
      <c r="GO127" s="55"/>
      <c r="GP127" s="55"/>
      <c r="GQ127" s="55"/>
      <c r="GR127" s="55"/>
      <c r="GS127" s="55"/>
      <c r="GT127" s="55"/>
      <c r="GU127" s="55"/>
      <c r="GV127" s="55"/>
      <c r="GW127" s="55"/>
      <c r="GX127" s="55"/>
      <c r="GY127" s="55"/>
      <c r="GZ127" s="55"/>
      <c r="HA127" s="55"/>
      <c r="HB127" s="55"/>
      <c r="HC127" s="55"/>
      <c r="HD127" s="55"/>
      <c r="HE127" s="55"/>
      <c r="HF127" s="55"/>
      <c r="HG127" s="55"/>
      <c r="HH127" s="55"/>
      <c r="HI127" s="55"/>
      <c r="HJ127" s="55"/>
      <c r="HK127" s="55"/>
      <c r="HL127" s="55"/>
      <c r="HM127" s="55"/>
      <c r="HN127" s="55"/>
      <c r="HO127" s="55"/>
      <c r="HP127" s="55"/>
      <c r="HQ127" s="55"/>
      <c r="HR127" s="55"/>
      <c r="HS127" s="55"/>
      <c r="HT127" s="55"/>
      <c r="HU127" s="55"/>
      <c r="HV127" s="55"/>
      <c r="HW127" s="55"/>
      <c r="HX127" s="55"/>
      <c r="HY127" s="55"/>
      <c r="HZ127" s="55"/>
      <c r="IA127" s="55"/>
      <c r="IB127" s="55"/>
      <c r="IC127" s="55"/>
      <c r="ID127" s="55"/>
      <c r="IE127" s="55"/>
      <c r="IF127" s="55"/>
      <c r="IG127" s="55"/>
      <c r="IH127" s="55"/>
      <c r="II127" s="55"/>
      <c r="IJ127" s="55"/>
      <c r="IK127" s="55"/>
      <c r="IL127" s="55"/>
      <c r="IM127" s="55"/>
      <c r="IN127" s="55"/>
      <c r="IO127" s="55"/>
      <c r="IP127" s="55"/>
      <c r="IQ127" s="55"/>
      <c r="IR127" s="55"/>
      <c r="IS127" s="55"/>
      <c r="IT127" s="55"/>
      <c r="IU127" s="55"/>
      <c r="IV127" s="55"/>
    </row>
    <row r="128" spans="1:256" ht="17.25" customHeight="1" thickBot="1" x14ac:dyDescent="0.35">
      <c r="A128" s="232"/>
      <c r="B128" s="233"/>
      <c r="C128" s="234" t="s">
        <v>167</v>
      </c>
      <c r="D128" s="235"/>
      <c r="E128" s="235"/>
      <c r="F128" s="235"/>
      <c r="G128" s="235"/>
      <c r="H128" s="235"/>
      <c r="I128" s="235"/>
      <c r="J128" s="235"/>
      <c r="K128" s="235"/>
      <c r="L128" s="235"/>
      <c r="M128" s="235"/>
      <c r="N128" s="235"/>
      <c r="O128" s="236">
        <f>(O19+O47+O59+O89+O95+O117+O127)</f>
        <v>1251161975486.6333</v>
      </c>
      <c r="P128" s="237"/>
      <c r="Q128" s="238">
        <f>(Q19+Q47+Q59+Q89+Q95+Q117+Q127)</f>
        <v>1254020171983.6899</v>
      </c>
      <c r="R128" s="237"/>
      <c r="S128" s="239">
        <f t="shared" si="37"/>
        <v>2.2844336329394593E-3</v>
      </c>
      <c r="T128" s="240"/>
      <c r="U128" s="240"/>
      <c r="V128" s="241"/>
      <c r="W128" s="241"/>
      <c r="X128" s="235"/>
      <c r="Y128" s="235"/>
      <c r="Z128" s="242">
        <f>(Z19+Z47+Z59+Z89+Z95+Z117+Z127)</f>
        <v>486928</v>
      </c>
      <c r="AA128" s="243"/>
      <c r="AB128" s="125"/>
      <c r="AC128" s="5"/>
      <c r="AD128" s="5"/>
      <c r="AE128" s="5"/>
      <c r="AF128" s="6"/>
      <c r="AG128" s="7"/>
      <c r="AH128" s="7"/>
      <c r="AI128" s="7"/>
      <c r="AJ128" s="8"/>
      <c r="AK128" s="6"/>
      <c r="AL128" s="7"/>
      <c r="AM128" s="7"/>
      <c r="AN128" s="7"/>
      <c r="AO128" s="8"/>
      <c r="AP128" s="6"/>
      <c r="AQ128" s="7"/>
      <c r="AR128" s="7"/>
      <c r="AS128" s="7"/>
      <c r="AT128" s="8"/>
    </row>
    <row r="129" spans="1:46" ht="17.45" customHeight="1" x14ac:dyDescent="0.25">
      <c r="A129" s="133"/>
      <c r="B129" s="133"/>
      <c r="C129" s="13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5"/>
      <c r="AC129" s="5"/>
      <c r="AD129" s="5"/>
      <c r="AE129" s="5"/>
      <c r="AF129" s="6"/>
      <c r="AG129" s="7"/>
      <c r="AH129" s="7"/>
      <c r="AI129" s="7"/>
      <c r="AJ129" s="8"/>
      <c r="AK129" s="6"/>
      <c r="AL129" s="7"/>
      <c r="AM129" s="7"/>
      <c r="AN129" s="7"/>
      <c r="AO129" s="8"/>
      <c r="AP129" s="6"/>
      <c r="AQ129" s="7"/>
      <c r="AR129" s="7"/>
      <c r="AS129" s="7"/>
      <c r="AT129" s="8"/>
    </row>
    <row r="130" spans="1:46" ht="17.100000000000001" customHeight="1" x14ac:dyDescent="0.25">
      <c r="A130" s="97" t="s">
        <v>200</v>
      </c>
      <c r="B130" s="98" t="s">
        <v>201</v>
      </c>
      <c r="C130" s="2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21"/>
      <c r="R130" s="5"/>
      <c r="S130" s="5"/>
      <c r="T130" s="5"/>
      <c r="U130" s="5"/>
      <c r="V130" s="5"/>
      <c r="W130" s="5"/>
      <c r="X130" s="5"/>
      <c r="Y130" s="5"/>
      <c r="Z130" s="5"/>
      <c r="AA130" s="16"/>
      <c r="AB130" s="5"/>
      <c r="AC130" s="5"/>
      <c r="AD130" s="5"/>
      <c r="AE130" s="5"/>
      <c r="AF130" s="6"/>
      <c r="AG130" s="7"/>
      <c r="AH130" s="7"/>
      <c r="AI130" s="7"/>
      <c r="AJ130" s="8"/>
      <c r="AK130" s="6"/>
      <c r="AL130" s="7"/>
      <c r="AM130" s="7"/>
      <c r="AN130" s="7"/>
      <c r="AO130" s="8"/>
      <c r="AP130" s="6"/>
      <c r="AQ130" s="7"/>
      <c r="AR130" s="7"/>
      <c r="AS130" s="7"/>
      <c r="AT130" s="8"/>
    </row>
    <row r="131" spans="1:46" ht="17.100000000000001" customHeight="1" x14ac:dyDescent="0.25">
      <c r="A131" s="24"/>
      <c r="B131" s="26"/>
      <c r="C131" s="27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21"/>
      <c r="R131" s="16"/>
      <c r="S131" s="16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6"/>
      <c r="AG131" s="7"/>
      <c r="AH131" s="7"/>
      <c r="AI131" s="7"/>
      <c r="AJ131" s="8"/>
      <c r="AK131" s="6"/>
      <c r="AL131" s="7"/>
      <c r="AM131" s="7"/>
      <c r="AN131" s="7"/>
      <c r="AO131" s="8"/>
      <c r="AP131" s="6"/>
      <c r="AQ131" s="7"/>
      <c r="AR131" s="7"/>
      <c r="AS131" s="7"/>
      <c r="AT131" s="8"/>
    </row>
    <row r="132" spans="1:46" ht="17.100000000000001" customHeight="1" x14ac:dyDescent="0.25">
      <c r="A132" s="24"/>
      <c r="B132" s="26"/>
      <c r="C132" s="27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21"/>
      <c r="R132" s="16"/>
      <c r="S132" s="16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6"/>
      <c r="AG132" s="7"/>
      <c r="AH132" s="7"/>
      <c r="AI132" s="7"/>
      <c r="AJ132" s="8"/>
      <c r="AK132" s="6"/>
      <c r="AL132" s="7"/>
      <c r="AM132" s="7"/>
      <c r="AN132" s="7"/>
      <c r="AO132" s="8"/>
      <c r="AP132" s="6"/>
      <c r="AQ132" s="7"/>
      <c r="AR132" s="7"/>
      <c r="AS132" s="7"/>
      <c r="AT132" s="8"/>
    </row>
    <row r="133" spans="1:46" ht="17.100000000000001" customHeight="1" x14ac:dyDescent="0.25">
      <c r="A133" s="24"/>
      <c r="B133" s="26"/>
      <c r="C133" s="27"/>
      <c r="D133" s="5"/>
      <c r="E133" s="5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21"/>
      <c r="R133" s="16"/>
      <c r="S133" s="16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6"/>
      <c r="AG133" s="7"/>
      <c r="AH133" s="7"/>
      <c r="AI133" s="7"/>
      <c r="AJ133" s="8"/>
      <c r="AK133" s="6"/>
      <c r="AL133" s="7"/>
      <c r="AM133" s="7"/>
      <c r="AN133" s="7"/>
      <c r="AO133" s="8"/>
      <c r="AP133" s="6"/>
      <c r="AQ133" s="7"/>
      <c r="AR133" s="7"/>
      <c r="AS133" s="7"/>
      <c r="AT133" s="8"/>
    </row>
    <row r="134" spans="1:46" ht="17.100000000000001" customHeight="1" x14ac:dyDescent="0.25">
      <c r="A134" s="24"/>
      <c r="B134" s="26"/>
      <c r="C134" s="27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21"/>
      <c r="R134" s="16"/>
      <c r="S134" s="16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28"/>
      <c r="AG134" s="29"/>
      <c r="AH134" s="29"/>
      <c r="AI134" s="29"/>
      <c r="AJ134" s="30"/>
      <c r="AK134" s="28"/>
      <c r="AL134" s="29"/>
      <c r="AM134" s="29"/>
      <c r="AN134" s="29"/>
      <c r="AO134" s="30"/>
      <c r="AP134" s="28"/>
      <c r="AQ134" s="29"/>
      <c r="AR134" s="29"/>
      <c r="AS134" s="29"/>
      <c r="AT134" s="30"/>
    </row>
  </sheetData>
  <mergeCells count="1">
    <mergeCell ref="A1:AA1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/>
  </sheetViews>
  <sheetFormatPr defaultColWidth="10" defaultRowHeight="12.95" customHeight="1" x14ac:dyDescent="0.25"/>
  <cols>
    <col min="1" max="256" width="10" style="31" customWidth="1"/>
  </cols>
  <sheetData>
    <row r="1" spans="1:12" ht="12.95" customHeight="1" x14ac:dyDescent="0.25">
      <c r="A1" s="32"/>
      <c r="B1" s="2"/>
      <c r="C1" s="2"/>
      <c r="D1" s="2"/>
      <c r="E1" s="2"/>
      <c r="F1" s="2"/>
      <c r="G1" s="2"/>
      <c r="H1" s="2"/>
      <c r="I1" s="2"/>
      <c r="J1" s="2"/>
      <c r="K1" s="3"/>
      <c r="L1" s="10"/>
    </row>
    <row r="2" spans="1:12" ht="12.9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8"/>
      <c r="L2" s="33"/>
    </row>
    <row r="3" spans="1:12" ht="12.9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8"/>
      <c r="L3" s="33"/>
    </row>
    <row r="4" spans="1:12" ht="12.9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8"/>
      <c r="L4" s="33"/>
    </row>
    <row r="5" spans="1:12" ht="12.9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8"/>
      <c r="L5" s="33"/>
    </row>
    <row r="6" spans="1:12" ht="12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8"/>
      <c r="L6" s="33"/>
    </row>
    <row r="7" spans="1:12" ht="12.9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8"/>
      <c r="L7" s="33"/>
    </row>
    <row r="8" spans="1:12" ht="12.9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8"/>
      <c r="L8" s="33"/>
    </row>
    <row r="9" spans="1:12" ht="12.9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8"/>
      <c r="L9" s="33"/>
    </row>
    <row r="10" spans="1:12" ht="12.9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8"/>
      <c r="L10" s="33"/>
    </row>
    <row r="11" spans="1:12" ht="12.9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8"/>
      <c r="L11" s="33"/>
    </row>
    <row r="12" spans="1:12" ht="12.9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8"/>
      <c r="L12" s="33"/>
    </row>
    <row r="13" spans="1:12" ht="12.9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8"/>
      <c r="L13" s="33"/>
    </row>
    <row r="14" spans="1:12" ht="12.9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8"/>
      <c r="L14" s="33"/>
    </row>
    <row r="15" spans="1:12" ht="12.9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8"/>
      <c r="L15" s="33"/>
    </row>
    <row r="16" spans="1:12" ht="12.9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8"/>
      <c r="L16" s="33"/>
    </row>
    <row r="17" spans="1:12" ht="12.9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8"/>
      <c r="L17" s="33"/>
    </row>
    <row r="18" spans="1:12" ht="12.9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8"/>
      <c r="L18" s="33"/>
    </row>
    <row r="19" spans="1:12" ht="12.9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8"/>
      <c r="L19" s="33"/>
    </row>
    <row r="20" spans="1:12" ht="12.9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8"/>
      <c r="L20" s="33"/>
    </row>
    <row r="21" spans="1:12" ht="12.9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8"/>
      <c r="L21" s="33"/>
    </row>
    <row r="22" spans="1:12" ht="12.9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8"/>
      <c r="L22" s="33"/>
    </row>
    <row r="23" spans="1:12" ht="12.95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8"/>
      <c r="L23" s="33"/>
    </row>
    <row r="24" spans="1:12" ht="12.95" customHeight="1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30"/>
      <c r="L24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P14" sqref="P14"/>
    </sheetView>
  </sheetViews>
  <sheetFormatPr defaultColWidth="10" defaultRowHeight="12.95" customHeight="1" x14ac:dyDescent="0.25"/>
  <cols>
    <col min="1" max="256" width="10" style="34" customWidth="1"/>
  </cols>
  <sheetData>
    <row r="1" spans="1:14" ht="12.95" customHeight="1" x14ac:dyDescent="0.25">
      <c r="A1" s="3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2.9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14" ht="12.9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5" spans="1:14" ht="12.9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8"/>
    </row>
    <row r="6" spans="1:14" ht="12.9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8"/>
    </row>
    <row r="7" spans="1:14" ht="12.9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4" ht="12.9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8"/>
    </row>
    <row r="9" spans="1:14" ht="12.9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</row>
    <row r="10" spans="1:14" ht="12.9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</row>
    <row r="11" spans="1:14" ht="12.9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</row>
    <row r="12" spans="1:14" ht="12.9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</row>
    <row r="13" spans="1:14" ht="12.9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8"/>
    </row>
    <row r="14" spans="1:14" ht="12.9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8"/>
    </row>
    <row r="15" spans="1:14" ht="12.9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8"/>
    </row>
    <row r="16" spans="1:14" ht="12.9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8"/>
    </row>
    <row r="17" spans="1:14" ht="12.9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</row>
    <row r="18" spans="1:14" ht="12.9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"/>
    </row>
    <row r="19" spans="1:14" ht="12.9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/>
    </row>
    <row r="20" spans="1:14" ht="12.9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8"/>
    </row>
    <row r="21" spans="1:14" ht="12.9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8"/>
    </row>
    <row r="22" spans="1:14" ht="12.95" customHeight="1" x14ac:dyDescent="0.25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8"/>
    </row>
    <row r="23" spans="1:14" ht="12.95" customHeight="1" x14ac:dyDescent="0.2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8"/>
    </row>
    <row r="24" spans="1:14" ht="12.95" customHeight="1" x14ac:dyDescent="0.2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/>
  </sheetViews>
  <sheetFormatPr defaultColWidth="8.85546875" defaultRowHeight="15" customHeight="1" x14ac:dyDescent="0.25"/>
  <cols>
    <col min="1" max="3" width="8.85546875" style="35" customWidth="1"/>
    <col min="4" max="4" width="10.42578125" style="35" customWidth="1"/>
    <col min="5" max="256" width="8.85546875" style="35" customWidth="1"/>
  </cols>
  <sheetData>
    <row r="1" spans="1:14" ht="15" customHeight="1" x14ac:dyDescent="0.25">
      <c r="A1" s="3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10"/>
    </row>
    <row r="2" spans="1:14" ht="15" customHeight="1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8"/>
      <c r="N2" s="33"/>
    </row>
    <row r="3" spans="1:14" ht="15" customHeight="1" x14ac:dyDescent="0.2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/>
      <c r="N3" s="33"/>
    </row>
    <row r="4" spans="1:14" ht="15" customHeight="1" x14ac:dyDescent="0.2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  <c r="N4" s="33"/>
    </row>
    <row r="5" spans="1:14" ht="15" customHeigh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8"/>
      <c r="N5" s="33"/>
    </row>
    <row r="6" spans="1:14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33"/>
    </row>
    <row r="7" spans="1:14" ht="15" customHeigh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33"/>
    </row>
    <row r="8" spans="1:14" ht="15" customHeight="1" x14ac:dyDescent="0.2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8"/>
      <c r="N8" s="33"/>
    </row>
    <row r="9" spans="1:14" ht="15" customHeight="1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8"/>
      <c r="N9" s="33"/>
    </row>
    <row r="10" spans="1:14" ht="15" customHeight="1" x14ac:dyDescent="0.25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33"/>
    </row>
    <row r="11" spans="1:14" ht="15" customHeight="1" x14ac:dyDescent="0.25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/>
      <c r="N11" s="33"/>
    </row>
    <row r="12" spans="1:14" ht="15" customHeight="1" x14ac:dyDescent="0.2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8"/>
      <c r="N12" s="33"/>
    </row>
    <row r="13" spans="1:14" ht="15" customHeight="1" x14ac:dyDescent="0.25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8"/>
      <c r="N13" s="33"/>
    </row>
    <row r="14" spans="1:14" ht="15" customHeight="1" x14ac:dyDescent="0.2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8"/>
      <c r="N14" s="33"/>
    </row>
    <row r="15" spans="1:14" ht="15" customHeight="1" x14ac:dyDescent="0.2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8"/>
      <c r="N15" s="33"/>
    </row>
    <row r="16" spans="1:14" ht="15" customHeight="1" x14ac:dyDescent="0.2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8"/>
      <c r="N16" s="33"/>
    </row>
    <row r="17" spans="1:14" ht="15" customHeight="1" x14ac:dyDescent="0.25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8"/>
      <c r="N17" s="33"/>
    </row>
    <row r="18" spans="1:14" ht="15" customHeight="1" x14ac:dyDescent="0.25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8"/>
      <c r="N18" s="33"/>
    </row>
    <row r="19" spans="1:14" ht="15" customHeight="1" x14ac:dyDescent="0.2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33"/>
    </row>
    <row r="20" spans="1:14" ht="15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/>
      <c r="N20" s="33"/>
    </row>
    <row r="21" spans="1:14" ht="15" customHeight="1" x14ac:dyDescent="0.25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/>
      <c r="N21" s="33"/>
    </row>
    <row r="22" spans="1:14" ht="15" customHeight="1" x14ac:dyDescent="0.25">
      <c r="A22" s="28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30"/>
      <c r="N22" s="13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JULY 2021</vt:lpstr>
      <vt:lpstr>Market Share</vt:lpstr>
      <vt:lpstr>Unit Holders</vt:lpstr>
      <vt:lpstr>NAV Comparison June &amp; July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2021-07-14T13:16:57Z</dcterms:created>
  <dcterms:modified xsi:type="dcterms:W3CDTF">2021-10-18T13:30:37Z</dcterms:modified>
</cp:coreProperties>
</file>