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Monthly NAVs\"/>
    </mc:Choice>
  </mc:AlternateContent>
  <bookViews>
    <workbookView xWindow="0" yWindow="0" windowWidth="24000" windowHeight="9600"/>
  </bookViews>
  <sheets>
    <sheet name="November 2020" sheetId="9" r:id="rId1"/>
    <sheet name="Market Share" sheetId="13" r:id="rId2"/>
    <sheet name="Unit Holders" sheetId="12" r:id="rId3"/>
    <sheet name="NAV Comparison Previous&amp;Current" sheetId="11" r:id="rId4"/>
  </sheets>
  <definedNames>
    <definedName name="_Hlk50391038" localSheetId="0">'November 2020'!$J$39</definedName>
    <definedName name="_xlnm.Print_Area" localSheetId="0">'November 2020'!$A$1:$Z$126</definedName>
  </definedNames>
  <calcPr calcId="162913"/>
  <extLst>
    <ext xmlns:x15="http://schemas.microsoft.com/office/spreadsheetml/2010/11/main" uri="{FCE2AD5D-F65C-4FA6-A056-5C36A1767C68}">
      <x15:dataModel>
        <x15:modelTables>
          <x15:modelTable id="Range" name="Range" connection="Connection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8" i="9" l="1"/>
  <c r="W83" i="9" l="1"/>
  <c r="O83" i="9"/>
  <c r="V83" i="9" l="1"/>
  <c r="U83" i="9"/>
  <c r="T83" i="9"/>
  <c r="S83" i="9"/>
  <c r="O119" i="9"/>
  <c r="O76" i="9"/>
  <c r="O72" i="9"/>
  <c r="O55" i="9"/>
  <c r="O54" i="9"/>
  <c r="W44" i="9"/>
  <c r="V44" i="9"/>
  <c r="U44" i="9"/>
  <c r="T44" i="9"/>
  <c r="S44" i="9"/>
  <c r="Q119" i="9" l="1"/>
  <c r="W43" i="9" l="1"/>
  <c r="V43" i="9"/>
  <c r="U43" i="9"/>
  <c r="T43" i="9"/>
  <c r="S43" i="9"/>
  <c r="V114" i="9" l="1"/>
  <c r="W114" i="9"/>
  <c r="V115" i="9"/>
  <c r="W115" i="9"/>
  <c r="V116" i="9"/>
  <c r="W116" i="9"/>
  <c r="V117" i="9"/>
  <c r="W117" i="9"/>
  <c r="V118" i="9"/>
  <c r="W118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8" i="9"/>
  <c r="W8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88" i="9"/>
  <c r="W88" i="9"/>
  <c r="V89" i="9"/>
  <c r="W89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3" i="9"/>
  <c r="W73" i="9"/>
  <c r="V74" i="9"/>
  <c r="W74" i="9"/>
  <c r="V75" i="9"/>
  <c r="W75" i="9"/>
  <c r="V77" i="9"/>
  <c r="W77" i="9"/>
  <c r="V78" i="9"/>
  <c r="W78" i="9"/>
  <c r="V79" i="9"/>
  <c r="W79" i="9"/>
  <c r="V80" i="9"/>
  <c r="W80" i="9"/>
  <c r="V81" i="9"/>
  <c r="W81" i="9"/>
  <c r="V82" i="9"/>
  <c r="W82" i="9"/>
  <c r="V84" i="9"/>
  <c r="V49" i="9"/>
  <c r="W49" i="9"/>
  <c r="V50" i="9"/>
  <c r="W50" i="9"/>
  <c r="V51" i="9"/>
  <c r="W51" i="9"/>
  <c r="V52" i="9"/>
  <c r="W52" i="9"/>
  <c r="V53" i="9"/>
  <c r="W53" i="9"/>
  <c r="V56" i="9"/>
  <c r="W56" i="9"/>
  <c r="V57" i="9"/>
  <c r="W57" i="9"/>
  <c r="V22" i="9"/>
  <c r="W22" i="9"/>
  <c r="V23" i="9"/>
  <c r="W23" i="9"/>
  <c r="V24" i="9"/>
  <c r="W24" i="9"/>
  <c r="V25" i="9"/>
  <c r="W25" i="9"/>
  <c r="V26" i="9"/>
  <c r="W26" i="9"/>
  <c r="V29" i="9"/>
  <c r="W29" i="9"/>
  <c r="V27" i="9"/>
  <c r="W27" i="9"/>
  <c r="V30" i="9"/>
  <c r="W30" i="9"/>
  <c r="V31" i="9"/>
  <c r="W31" i="9"/>
  <c r="V32" i="9"/>
  <c r="W32" i="9"/>
  <c r="V33" i="9"/>
  <c r="W33" i="9"/>
  <c r="V34" i="9"/>
  <c r="W34" i="9"/>
  <c r="V37" i="9"/>
  <c r="W37" i="9"/>
  <c r="V38" i="9"/>
  <c r="W38" i="9"/>
  <c r="V36" i="9"/>
  <c r="W36" i="9"/>
  <c r="V28" i="9"/>
  <c r="W28" i="9"/>
  <c r="V35" i="9"/>
  <c r="W35" i="9"/>
  <c r="V39" i="9"/>
  <c r="W39" i="9"/>
  <c r="V40" i="9"/>
  <c r="W40" i="9"/>
  <c r="V41" i="9"/>
  <c r="W41" i="9"/>
  <c r="V42" i="9"/>
  <c r="W42" i="9"/>
  <c r="V45" i="9"/>
  <c r="W45" i="9"/>
  <c r="V5" i="9"/>
  <c r="W5" i="9"/>
  <c r="V6" i="9"/>
  <c r="W6" i="9"/>
  <c r="V7" i="9"/>
  <c r="W7" i="9"/>
  <c r="V9" i="9"/>
  <c r="W9" i="9"/>
  <c r="V10" i="9"/>
  <c r="W10" i="9"/>
  <c r="V11" i="9"/>
  <c r="W11" i="9"/>
  <c r="V12" i="9"/>
  <c r="W12" i="9"/>
  <c r="V13" i="9"/>
  <c r="W13" i="9"/>
  <c r="V15" i="9"/>
  <c r="W15" i="9"/>
  <c r="V14" i="9"/>
  <c r="W14" i="9"/>
  <c r="V16" i="9"/>
  <c r="W16" i="9"/>
  <c r="V17" i="9"/>
  <c r="W17" i="9"/>
  <c r="V18" i="9"/>
  <c r="W18" i="9"/>
  <c r="U114" i="9"/>
  <c r="U115" i="9"/>
  <c r="U116" i="9"/>
  <c r="U117" i="9"/>
  <c r="U118" i="9"/>
  <c r="U93" i="9"/>
  <c r="U94" i="9"/>
  <c r="U95" i="9"/>
  <c r="U96" i="9"/>
  <c r="U97" i="9"/>
  <c r="U98" i="9"/>
  <c r="U99" i="9"/>
  <c r="U8" i="9"/>
  <c r="U100" i="9"/>
  <c r="U101" i="9"/>
  <c r="U102" i="9"/>
  <c r="U103" i="9"/>
  <c r="U104" i="9"/>
  <c r="U105" i="9"/>
  <c r="U106" i="9"/>
  <c r="U107" i="9"/>
  <c r="U108" i="9"/>
  <c r="U109" i="9"/>
  <c r="U110" i="9"/>
  <c r="U88" i="9"/>
  <c r="U89" i="9"/>
  <c r="U62" i="9"/>
  <c r="U63" i="9"/>
  <c r="U64" i="9"/>
  <c r="U65" i="9"/>
  <c r="U66" i="9"/>
  <c r="U67" i="9"/>
  <c r="U68" i="9"/>
  <c r="U69" i="9"/>
  <c r="U70" i="9"/>
  <c r="U71" i="9"/>
  <c r="U73" i="9"/>
  <c r="U74" i="9"/>
  <c r="U75" i="9"/>
  <c r="U77" i="9"/>
  <c r="U78" i="9"/>
  <c r="U79" i="9"/>
  <c r="U80" i="9"/>
  <c r="U81" i="9"/>
  <c r="U82" i="9"/>
  <c r="U49" i="9"/>
  <c r="U50" i="9"/>
  <c r="U51" i="9"/>
  <c r="U52" i="9"/>
  <c r="U53" i="9"/>
  <c r="U56" i="9"/>
  <c r="U57" i="9"/>
  <c r="U22" i="9"/>
  <c r="U23" i="9"/>
  <c r="U24" i="9"/>
  <c r="U25" i="9"/>
  <c r="U26" i="9"/>
  <c r="U29" i="9"/>
  <c r="U27" i="9"/>
  <c r="U30" i="9"/>
  <c r="U31" i="9"/>
  <c r="U32" i="9"/>
  <c r="U33" i="9"/>
  <c r="U34" i="9"/>
  <c r="U37" i="9"/>
  <c r="U38" i="9"/>
  <c r="U36" i="9"/>
  <c r="U28" i="9"/>
  <c r="U35" i="9"/>
  <c r="U39" i="9"/>
  <c r="U40" i="9"/>
  <c r="U41" i="9"/>
  <c r="U42" i="9"/>
  <c r="U45" i="9"/>
  <c r="U5" i="9"/>
  <c r="U6" i="9"/>
  <c r="U7" i="9"/>
  <c r="U9" i="9"/>
  <c r="U10" i="9"/>
  <c r="U11" i="9"/>
  <c r="U12" i="9"/>
  <c r="U13" i="9"/>
  <c r="U15" i="9"/>
  <c r="U14" i="9"/>
  <c r="U16" i="9"/>
  <c r="U17" i="9"/>
  <c r="U18" i="9"/>
  <c r="T114" i="9"/>
  <c r="T115" i="9"/>
  <c r="T116" i="9"/>
  <c r="T117" i="9"/>
  <c r="T118" i="9"/>
  <c r="T113" i="9"/>
  <c r="T93" i="9"/>
  <c r="T94" i="9"/>
  <c r="T95" i="9"/>
  <c r="T96" i="9"/>
  <c r="T97" i="9"/>
  <c r="T98" i="9"/>
  <c r="T99" i="9"/>
  <c r="T8" i="9"/>
  <c r="T100" i="9"/>
  <c r="T101" i="9"/>
  <c r="T102" i="9"/>
  <c r="T103" i="9"/>
  <c r="T104" i="9"/>
  <c r="T105" i="9"/>
  <c r="T106" i="9"/>
  <c r="T107" i="9"/>
  <c r="T108" i="9"/>
  <c r="T109" i="9"/>
  <c r="T110" i="9"/>
  <c r="T62" i="9"/>
  <c r="T63" i="9"/>
  <c r="T64" i="9"/>
  <c r="T65" i="9"/>
  <c r="T66" i="9"/>
  <c r="T67" i="9"/>
  <c r="T68" i="9"/>
  <c r="T69" i="9"/>
  <c r="T70" i="9"/>
  <c r="T71" i="9"/>
  <c r="T73" i="9"/>
  <c r="T74" i="9"/>
  <c r="T75" i="9"/>
  <c r="T77" i="9"/>
  <c r="T78" i="9"/>
  <c r="T79" i="9"/>
  <c r="T80" i="9"/>
  <c r="T81" i="9"/>
  <c r="T82" i="9"/>
  <c r="T53" i="9"/>
  <c r="T56" i="9"/>
  <c r="T57" i="9"/>
  <c r="T61" i="9"/>
  <c r="T29" i="9"/>
  <c r="S21" i="9" l="1"/>
  <c r="S22" i="9"/>
  <c r="S23" i="9"/>
  <c r="S24" i="9"/>
  <c r="S25" i="9"/>
  <c r="S26" i="9"/>
  <c r="S29" i="9"/>
  <c r="S27" i="9"/>
  <c r="S30" i="9"/>
  <c r="S31" i="9"/>
  <c r="S32" i="9"/>
  <c r="S33" i="9"/>
  <c r="S34" i="9"/>
  <c r="S37" i="9"/>
  <c r="S38" i="9"/>
  <c r="S36" i="9"/>
  <c r="S28" i="9"/>
  <c r="S35" i="9"/>
  <c r="S39" i="9"/>
  <c r="S40" i="9"/>
  <c r="S41" i="9"/>
  <c r="S42" i="9"/>
  <c r="S45" i="9"/>
  <c r="S48" i="9"/>
  <c r="S49" i="9"/>
  <c r="S50" i="9"/>
  <c r="S51" i="9"/>
  <c r="S52" i="9"/>
  <c r="S53" i="9"/>
  <c r="S56" i="9"/>
  <c r="S57" i="9"/>
  <c r="S61" i="9"/>
  <c r="S62" i="9"/>
  <c r="S63" i="9"/>
  <c r="S64" i="9"/>
  <c r="S65" i="9"/>
  <c r="S66" i="9"/>
  <c r="S67" i="9"/>
  <c r="S68" i="9"/>
  <c r="S69" i="9"/>
  <c r="S70" i="9"/>
  <c r="S71" i="9"/>
  <c r="S73" i="9"/>
  <c r="S74" i="9"/>
  <c r="S75" i="9"/>
  <c r="S77" i="9"/>
  <c r="S78" i="9"/>
  <c r="S79" i="9"/>
  <c r="S80" i="9"/>
  <c r="S81" i="9"/>
  <c r="S82" i="9"/>
  <c r="S84" i="9"/>
  <c r="S87" i="9"/>
  <c r="S88" i="9"/>
  <c r="S89" i="9"/>
  <c r="S92" i="9"/>
  <c r="S93" i="9"/>
  <c r="S94" i="9"/>
  <c r="S95" i="9"/>
  <c r="S96" i="9"/>
  <c r="S97" i="9"/>
  <c r="S98" i="9"/>
  <c r="S99" i="9"/>
  <c r="S8" i="9"/>
  <c r="S100" i="9"/>
  <c r="S101" i="9"/>
  <c r="S102" i="9"/>
  <c r="S103" i="9"/>
  <c r="S104" i="9"/>
  <c r="S105" i="9"/>
  <c r="S106" i="9"/>
  <c r="S107" i="9"/>
  <c r="S108" i="9"/>
  <c r="S109" i="9"/>
  <c r="S110" i="9"/>
  <c r="S113" i="9"/>
  <c r="S114" i="9"/>
  <c r="S115" i="9"/>
  <c r="S116" i="9"/>
  <c r="S117" i="9"/>
  <c r="S118" i="9"/>
  <c r="S5" i="9"/>
  <c r="S6" i="9"/>
  <c r="S7" i="9"/>
  <c r="S9" i="9"/>
  <c r="S10" i="9"/>
  <c r="S11" i="9"/>
  <c r="S12" i="9"/>
  <c r="S13" i="9"/>
  <c r="S15" i="9"/>
  <c r="S14" i="9"/>
  <c r="S16" i="9"/>
  <c r="S17" i="9"/>
  <c r="S18" i="9"/>
  <c r="S4" i="9"/>
  <c r="P118" i="9"/>
  <c r="O111" i="9"/>
  <c r="O90" i="9"/>
  <c r="P89" i="9" s="1"/>
  <c r="O85" i="9"/>
  <c r="O59" i="9"/>
  <c r="O46" i="9"/>
  <c r="O19" i="9"/>
  <c r="P6" i="9" l="1"/>
  <c r="P14" i="9"/>
  <c r="P7" i="9"/>
  <c r="P15" i="9"/>
  <c r="P8" i="9"/>
  <c r="P16" i="9"/>
  <c r="P12" i="9"/>
  <c r="P9" i="9"/>
  <c r="P17" i="9"/>
  <c r="P10" i="9"/>
  <c r="P18" i="9"/>
  <c r="P13" i="9"/>
  <c r="P11" i="9"/>
  <c r="P49" i="9"/>
  <c r="P69" i="9"/>
  <c r="P77" i="9"/>
  <c r="P78" i="9"/>
  <c r="P65" i="9"/>
  <c r="P62" i="9"/>
  <c r="P70" i="9"/>
  <c r="P81" i="9"/>
  <c r="P66" i="9"/>
  <c r="P74" i="9"/>
  <c r="P67" i="9"/>
  <c r="P83" i="9"/>
  <c r="P76" i="9"/>
  <c r="P63" i="9"/>
  <c r="P71" i="9"/>
  <c r="P79" i="9"/>
  <c r="P73" i="9"/>
  <c r="P82" i="9"/>
  <c r="P64" i="9"/>
  <c r="P72" i="9"/>
  <c r="P80" i="9"/>
  <c r="P75" i="9"/>
  <c r="P68" i="9"/>
  <c r="P84" i="9"/>
  <c r="P109" i="9"/>
  <c r="P92" i="9"/>
  <c r="P54" i="9"/>
  <c r="P58" i="9"/>
  <c r="P43" i="9"/>
  <c r="P44" i="9"/>
  <c r="O120" i="9"/>
  <c r="P46" i="9" s="1"/>
  <c r="P24" i="9"/>
  <c r="P27" i="9"/>
  <c r="P33" i="9"/>
  <c r="P36" i="9"/>
  <c r="P40" i="9"/>
  <c r="P51" i="9"/>
  <c r="P55" i="9"/>
  <c r="P96" i="9"/>
  <c r="P103" i="9"/>
  <c r="P110" i="9"/>
  <c r="P115" i="9"/>
  <c r="P21" i="9"/>
  <c r="P25" i="9"/>
  <c r="P30" i="9"/>
  <c r="P34" i="9"/>
  <c r="P28" i="9"/>
  <c r="P41" i="9"/>
  <c r="P48" i="9"/>
  <c r="P52" i="9"/>
  <c r="P56" i="9"/>
  <c r="P61" i="9"/>
  <c r="P87" i="9"/>
  <c r="P93" i="9"/>
  <c r="P97" i="9"/>
  <c r="P100" i="9"/>
  <c r="P104" i="9"/>
  <c r="P107" i="9"/>
  <c r="P116" i="9"/>
  <c r="P4" i="9"/>
  <c r="P22" i="9"/>
  <c r="P26" i="9"/>
  <c r="P31" i="9"/>
  <c r="P37" i="9"/>
  <c r="P35" i="9"/>
  <c r="P42" i="9"/>
  <c r="P53" i="9"/>
  <c r="P57" i="9"/>
  <c r="P88" i="9"/>
  <c r="P94" i="9"/>
  <c r="P98" i="9"/>
  <c r="P101" i="9"/>
  <c r="P105" i="9"/>
  <c r="P108" i="9"/>
  <c r="P113" i="9"/>
  <c r="P117" i="9"/>
  <c r="P5" i="9"/>
  <c r="P23" i="9"/>
  <c r="P29" i="9"/>
  <c r="P32" i="9"/>
  <c r="P38" i="9"/>
  <c r="P39" i="9"/>
  <c r="P45" i="9"/>
  <c r="P50" i="9"/>
  <c r="P95" i="9"/>
  <c r="P99" i="9"/>
  <c r="P102" i="9"/>
  <c r="P106" i="9"/>
  <c r="P114" i="9"/>
  <c r="P111" i="9" l="1"/>
  <c r="P19" i="9"/>
  <c r="P59" i="9"/>
  <c r="P90" i="9"/>
  <c r="P85" i="9"/>
  <c r="P119" i="9"/>
  <c r="R115" i="9"/>
  <c r="S119" i="9"/>
  <c r="R114" i="9"/>
  <c r="R113" i="9"/>
  <c r="R117" i="9"/>
  <c r="R118" i="9"/>
  <c r="R116" i="9"/>
  <c r="T54" i="9" l="1"/>
  <c r="T55" i="9"/>
  <c r="T58" i="9"/>
  <c r="T84" i="9"/>
  <c r="T76" i="9"/>
  <c r="W76" i="9" l="1"/>
  <c r="U76" i="9"/>
  <c r="U84" i="9"/>
  <c r="W84" i="9"/>
  <c r="V58" i="9"/>
  <c r="S58" i="9"/>
  <c r="V54" i="9"/>
  <c r="S54" i="9"/>
  <c r="W58" i="9"/>
  <c r="U58" i="9"/>
  <c r="V55" i="9"/>
  <c r="S55" i="9"/>
  <c r="W54" i="9"/>
  <c r="U54" i="9"/>
  <c r="V76" i="9"/>
  <c r="S76" i="9"/>
  <c r="U55" i="9"/>
  <c r="W55" i="9"/>
  <c r="T72" i="9"/>
  <c r="U72" i="9" l="1"/>
  <c r="W72" i="9"/>
  <c r="V72" i="9"/>
  <c r="S72" i="9"/>
  <c r="Z59" i="9"/>
  <c r="Q59" i="9"/>
  <c r="S59" i="9" l="1"/>
  <c r="R58" i="9"/>
  <c r="Z119" i="9"/>
  <c r="T17" i="9" l="1"/>
  <c r="Z111" i="9" l="1"/>
  <c r="Z90" i="9"/>
  <c r="Z85" i="9"/>
  <c r="Z46" i="9"/>
  <c r="Z19" i="9"/>
  <c r="T52" i="9"/>
  <c r="T51" i="9"/>
  <c r="T50" i="9"/>
  <c r="T49" i="9"/>
  <c r="W48" i="9"/>
  <c r="V48" i="9"/>
  <c r="U48" i="9"/>
  <c r="T48" i="9"/>
  <c r="Q46" i="9"/>
  <c r="T45" i="9"/>
  <c r="T42" i="9"/>
  <c r="T41" i="9"/>
  <c r="T40" i="9"/>
  <c r="T39" i="9"/>
  <c r="T35" i="9"/>
  <c r="T28" i="9"/>
  <c r="T36" i="9"/>
  <c r="T38" i="9"/>
  <c r="T37" i="9"/>
  <c r="T34" i="9"/>
  <c r="T33" i="9"/>
  <c r="T32" i="9"/>
  <c r="T31" i="9"/>
  <c r="T30" i="9"/>
  <c r="T27" i="9"/>
  <c r="T26" i="9"/>
  <c r="T25" i="9"/>
  <c r="T24" i="9"/>
  <c r="T23" i="9"/>
  <c r="T22" i="9"/>
  <c r="W21" i="9"/>
  <c r="V21" i="9"/>
  <c r="U21" i="9"/>
  <c r="T21" i="9"/>
  <c r="Q19" i="9"/>
  <c r="T18" i="9"/>
  <c r="T16" i="9"/>
  <c r="T14" i="9"/>
  <c r="T15" i="9"/>
  <c r="T13" i="9"/>
  <c r="T12" i="9"/>
  <c r="T11" i="9"/>
  <c r="T10" i="9"/>
  <c r="T9" i="9"/>
  <c r="T7" i="9"/>
  <c r="T6" i="9"/>
  <c r="T5" i="9"/>
  <c r="W4" i="9"/>
  <c r="V4" i="9"/>
  <c r="U4" i="9"/>
  <c r="T4" i="9"/>
  <c r="R9" i="9" l="1"/>
  <c r="R17" i="9"/>
  <c r="R10" i="9"/>
  <c r="R8" i="9"/>
  <c r="R18" i="9"/>
  <c r="R16" i="9"/>
  <c r="R11" i="9"/>
  <c r="R7" i="9"/>
  <c r="R12" i="9"/>
  <c r="R14" i="9"/>
  <c r="R15" i="9"/>
  <c r="R13" i="9"/>
  <c r="R6" i="9"/>
  <c r="R43" i="9"/>
  <c r="R44" i="9"/>
  <c r="S19" i="9"/>
  <c r="S46" i="9"/>
  <c r="R42" i="9"/>
  <c r="R32" i="9"/>
  <c r="R39" i="9"/>
  <c r="R23" i="9"/>
  <c r="R25" i="9"/>
  <c r="R31" i="9"/>
  <c r="R21" i="9"/>
  <c r="R27" i="9"/>
  <c r="R34" i="9"/>
  <c r="R22" i="9"/>
  <c r="R30" i="9"/>
  <c r="R36" i="9"/>
  <c r="R41" i="9"/>
  <c r="R35" i="9"/>
  <c r="Z120" i="9"/>
  <c r="R4" i="9"/>
  <c r="R5" i="9"/>
  <c r="R29" i="9"/>
  <c r="R38" i="9"/>
  <c r="R45" i="9"/>
  <c r="R24" i="9"/>
  <c r="R33" i="9"/>
  <c r="R40" i="9"/>
  <c r="R28" i="9"/>
  <c r="R26" i="9"/>
  <c r="R37" i="9"/>
  <c r="R54" i="9" l="1"/>
  <c r="R57" i="9"/>
  <c r="R51" i="9"/>
  <c r="R55" i="9"/>
  <c r="R52" i="9"/>
  <c r="R56" i="9"/>
  <c r="R50" i="9"/>
  <c r="R53" i="9"/>
  <c r="R48" i="9"/>
  <c r="U113" i="9" l="1"/>
  <c r="W61" i="9"/>
  <c r="W113" i="9" l="1"/>
  <c r="T87" i="9" l="1"/>
  <c r="U87" i="9" l="1"/>
  <c r="V87" i="9"/>
  <c r="W87" i="9"/>
  <c r="Q111" i="9" l="1"/>
  <c r="R92" i="9" s="1"/>
  <c r="Q90" i="9"/>
  <c r="Q85" i="9"/>
  <c r="R49" i="9" l="1"/>
  <c r="R69" i="9"/>
  <c r="R77" i="9"/>
  <c r="R74" i="9"/>
  <c r="R75" i="9"/>
  <c r="R84" i="9"/>
  <c r="R62" i="9"/>
  <c r="R70" i="9"/>
  <c r="R78" i="9"/>
  <c r="R63" i="9"/>
  <c r="R71" i="9"/>
  <c r="R79" i="9"/>
  <c r="R81" i="9"/>
  <c r="R82" i="9"/>
  <c r="R83" i="9"/>
  <c r="R76" i="9"/>
  <c r="R64" i="9"/>
  <c r="R72" i="9"/>
  <c r="R80" i="9"/>
  <c r="R73" i="9"/>
  <c r="R65" i="9"/>
  <c r="R66" i="9"/>
  <c r="R67" i="9"/>
  <c r="R68" i="9"/>
  <c r="S85" i="9"/>
  <c r="R87" i="9"/>
  <c r="S90" i="9"/>
  <c r="R98" i="9"/>
  <c r="S111" i="9"/>
  <c r="R61" i="9" l="1"/>
  <c r="U61" i="9"/>
  <c r="V61" i="9"/>
  <c r="T88" i="9"/>
  <c r="T89" i="9"/>
  <c r="R88" i="9"/>
  <c r="T92" i="9"/>
  <c r="U92" i="9"/>
  <c r="V92" i="9"/>
  <c r="W92" i="9"/>
  <c r="R95" i="9"/>
  <c r="R99" i="9"/>
  <c r="R102" i="9"/>
  <c r="R106" i="9"/>
  <c r="R109" i="9"/>
  <c r="V113" i="9"/>
  <c r="R108" i="9" l="1"/>
  <c r="R105" i="9"/>
  <c r="R101" i="9"/>
  <c r="R94" i="9"/>
  <c r="R107" i="9"/>
  <c r="R104" i="9"/>
  <c r="R100" i="9"/>
  <c r="R97" i="9"/>
  <c r="R93" i="9"/>
  <c r="R89" i="9"/>
  <c r="R110" i="9"/>
  <c r="R103" i="9"/>
  <c r="R96" i="9"/>
  <c r="AA120" i="9"/>
  <c r="Y120" i="9"/>
  <c r="X120" i="9"/>
  <c r="N120" i="9"/>
  <c r="M120" i="9"/>
  <c r="L120" i="9"/>
  <c r="K120" i="9"/>
  <c r="J120" i="9"/>
  <c r="I120" i="9"/>
  <c r="H120" i="9"/>
  <c r="G120" i="9"/>
  <c r="F120" i="9"/>
  <c r="E120" i="9"/>
  <c r="D120" i="9"/>
  <c r="Q120" i="9" l="1"/>
  <c r="S120" i="9" s="1"/>
  <c r="R19" i="9" l="1"/>
  <c r="R46" i="9"/>
  <c r="R59" i="9"/>
  <c r="R85" i="9"/>
  <c r="R90" i="9"/>
  <c r="R119" i="9"/>
  <c r="R111" i="9"/>
</calcChain>
</file>

<file path=xl/connections.xml><?xml version="1.0" encoding="utf-8"?>
<connections xmlns="http://schemas.openxmlformats.org/spreadsheetml/2006/main">
  <connection id="1" name="Connection" type="104" refreshedVersion="0" background="1">
    <extLst>
      <ext xmlns:x15="http://schemas.microsoft.com/office/spreadsheetml/2010/11/main" uri="{DE250136-89BD-433C-8126-D09CA5730AF9}">
        <x15:connection id="Range"/>
      </ext>
    </extLst>
  </connection>
  <connection id="2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<sst xmlns="http://schemas.openxmlformats.org/spreadsheetml/2006/main" count="254" uniqueCount="177">
  <si>
    <t>SPREADSHEET OF REGISTERED MUTUAL FUNDS AS AT 30TH NOVEMBER, 2020</t>
  </si>
  <si>
    <t>S/NO</t>
  </si>
  <si>
    <t>FUND MANAGER</t>
  </si>
  <si>
    <t>FUND</t>
  </si>
  <si>
    <t>EQUITIES</t>
  </si>
  <si>
    <t>UNQUOTED EQUITIES</t>
  </si>
  <si>
    <t>MONEY MARKET</t>
  </si>
  <si>
    <t>BONDS</t>
  </si>
  <si>
    <t>REAL ESTATE</t>
  </si>
  <si>
    <t>OTHERS</t>
  </si>
  <si>
    <t xml:space="preserve">TOTAL VALUE OF INVESTMENT (N)               </t>
  </si>
  <si>
    <t>TOTAL EXPENSES (N)</t>
  </si>
  <si>
    <t>NET INCOME/LOSS</t>
  </si>
  <si>
    <t>GROSS ASSET VALUE (N)</t>
  </si>
  <si>
    <t>TOTAL LIABILITIES (N)</t>
  </si>
  <si>
    <t>NET ASSET VALUE  (N) PREVIOUS (OCTOBER)</t>
  </si>
  <si>
    <t>% ON TOTAL</t>
  </si>
  <si>
    <t>NET ASSET VALUE  (N)</t>
  </si>
  <si>
    <t>% CHANGE IN NAV</t>
  </si>
  <si>
    <t>EXPENSE RATIO (%)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</si>
  <si>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</si>
  <si>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</si>
  <si>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</si>
  <si>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</si>
  <si>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</si>
  <si>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</si>
  <si>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NUMBER OF UNITS</t>
  </si>
  <si>
    <t>EQUITY BASED FUNDS</t>
  </si>
  <si>
    <t>Stanbic IBTC Asset Mgt. Limited</t>
  </si>
  <si>
    <t>Stanbic IBTC Nigerian Equity Fund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</si>
  <si>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</si>
  <si>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</si>
  <si>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</si>
  <si>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</si>
  <si>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</si>
  <si>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</si>
  <si>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Afrinvest Asset Management Ltd.</t>
  </si>
  <si>
    <t>Afrinvest Equity Fund</t>
  </si>
  <si>
    <t>United Capital Asset Mgt. Ltd</t>
  </si>
  <si>
    <t>United Capital Equity Fund</t>
  </si>
  <si>
    <t xml:space="preserve">ARM Investment Managers Limited </t>
  </si>
  <si>
    <t>ARM Aggressive Growth Fund</t>
  </si>
  <si>
    <t>FBN Capital Asset Mgt</t>
  </si>
  <si>
    <t>FBN Nigeria Smart Beta Equity Fund</t>
  </si>
  <si>
    <t>Meristem Wealth Management Limited</t>
  </si>
  <si>
    <t>Meristem Equity Market Fund</t>
  </si>
  <si>
    <t>Stanbic IBTC Aggressive Fund (Sub Fund)</t>
  </si>
  <si>
    <t>AXA Mansard Investments Limited</t>
  </si>
  <si>
    <t>AXA Mansard Equity Income Fund</t>
  </si>
  <si>
    <t>Investment One Funds Management Limited</t>
  </si>
  <si>
    <t>Vantage Equity Income Fund</t>
  </si>
  <si>
    <t>PAC Asset Management Ltd.</t>
  </si>
  <si>
    <t>Pacam Equity Fund</t>
  </si>
  <si>
    <t>Global Asset Management Nig. Ltd</t>
  </si>
  <si>
    <t>Continental Unit Trust Fund (Inactive)</t>
  </si>
  <si>
    <t>Anchoria Asset Management Limited</t>
  </si>
  <si>
    <t>Anchoria Equity Fund</t>
  </si>
  <si>
    <t>Sub Total</t>
  </si>
  <si>
    <t>MONEY MARKET FUNDS</t>
  </si>
  <si>
    <t>Stanbic IBTC Money Market Fund</t>
  </si>
  <si>
    <t>FBN Capital Asset Mgt. Limited</t>
  </si>
  <si>
    <t>FBN Money Market Fund</t>
  </si>
  <si>
    <t>United Capital Money Market Fund</t>
  </si>
  <si>
    <t>AIICO Capital Ltd</t>
  </si>
  <si>
    <t>AIICO Money Market Fund</t>
  </si>
  <si>
    <t>ARM Money Market Fund</t>
  </si>
  <si>
    <t>Meristem Money Market Fund</t>
  </si>
  <si>
    <t xml:space="preserve"> AXA Mansard Investments Limited </t>
  </si>
  <si>
    <t>AXA Mansard Money Market Fund</t>
  </si>
  <si>
    <t xml:space="preserve">Greenwich Asst Management Ltd </t>
  </si>
  <si>
    <t>Greenwich Plus Money Market</t>
  </si>
  <si>
    <t>Cordros Asset Management Limited</t>
  </si>
  <si>
    <t>Cordros Money Market Fund</t>
  </si>
  <si>
    <t>PACAM Money Market Fund</t>
  </si>
  <si>
    <t>Chapel Hill Denham Money Market Fund(Frml NGIF)</t>
  </si>
  <si>
    <t>Abacus Money Market Fund</t>
  </si>
  <si>
    <t>EDC Fund Management</t>
  </si>
  <si>
    <t>EDC Money Market ClassA</t>
  </si>
  <si>
    <t>EDC Money Market Class B</t>
  </si>
  <si>
    <t>Coronation Asset Management Limited</t>
  </si>
  <si>
    <t>Coronation Money Market Fund</t>
  </si>
  <si>
    <t>Zenith Asset Management Ltd</t>
  </si>
  <si>
    <t>Zenith Money Market Fund</t>
  </si>
  <si>
    <t>Afrinvest Plutus Fund</t>
  </si>
  <si>
    <t>Legacy Money Market Fund</t>
  </si>
  <si>
    <t xml:space="preserve">Growth and Development Asset Management Limited </t>
  </si>
  <si>
    <t>GDL Money Market Fund</t>
  </si>
  <si>
    <t>Vetiva Fund Managers Limited</t>
  </si>
  <si>
    <t>Vetiva Money Market Fund</t>
  </si>
  <si>
    <t>FSDH Asset Management Ltd</t>
  </si>
  <si>
    <t>FSDH Treasury Bill Fund</t>
  </si>
  <si>
    <t>First Allay Asset Management Limited</t>
  </si>
  <si>
    <t>FAAM Money Market Fund</t>
  </si>
  <si>
    <t>Anchoria Money Market Fund</t>
  </si>
  <si>
    <t>Trustbanc Asset Management Limited</t>
  </si>
  <si>
    <t>Trustbanc Money Market Fund</t>
  </si>
  <si>
    <t>ValuAlliance Asset Management Limited</t>
  </si>
  <si>
    <t>ValuAlliance Money Market Fund</t>
  </si>
  <si>
    <t xml:space="preserve"> </t>
  </si>
  <si>
    <t>BOND FUNDS</t>
  </si>
  <si>
    <t>Stanbic IBTC Bond Fund</t>
  </si>
  <si>
    <t>Nigeria International Debt Fund</t>
  </si>
  <si>
    <t>FBN Fixed Income Fund</t>
  </si>
  <si>
    <t>FBN Nigeria Eurobond (USD) Fund - Retail</t>
  </si>
  <si>
    <t>FBN Nigeria Eurobond (USD) Fund - Institutional</t>
  </si>
  <si>
    <t>Legacy USD Bond Fund</t>
  </si>
  <si>
    <t>Nigeria Eurobond Fund</t>
  </si>
  <si>
    <t>Pacam Eurobond Fund</t>
  </si>
  <si>
    <t>Afrinvest Dollar Fund</t>
  </si>
  <si>
    <t>ARM Eurobond Fund</t>
  </si>
  <si>
    <t>FIXED INCOME FUNDS</t>
  </si>
  <si>
    <t>Coral Income Fund</t>
  </si>
  <si>
    <t>Vantage Guaranteed Income Fund</t>
  </si>
  <si>
    <t>Capital Express Assset &amp; Trust Limited</t>
  </si>
  <si>
    <t>CEAT Fixed Income Fund(Frml BGL Sapphire)</t>
  </si>
  <si>
    <t>Stanbic IBTC Guaranteed Investment Fund</t>
  </si>
  <si>
    <t>SFS Capital Nigeria Ltd</t>
  </si>
  <si>
    <t>SFS Fixed Income Fund</t>
  </si>
  <si>
    <t>1,321,023,739.56k</t>
  </si>
  <si>
    <t>Legacy Debt(formerly Short Maturity) Fund</t>
  </si>
  <si>
    <t>Stanbic IBTC Absolute Fund (Sub Fund)</t>
  </si>
  <si>
    <t>Stanbic IBTC Conservative Fund (Sub Fund)</t>
  </si>
  <si>
    <t>Lotus Capital Limited</t>
  </si>
  <si>
    <t>Lotus Halal Fixed Income Fund</t>
  </si>
  <si>
    <t>PACAM Fixed Income Fund</t>
  </si>
  <si>
    <t>Alternative Cap. Partners Ltd</t>
  </si>
  <si>
    <t>ACAP Income Fund(Fmrl BGL Nubian)</t>
  </si>
  <si>
    <t>Stanbic IBTC Dollar Fund</t>
  </si>
  <si>
    <t>EDC Nigeria Fixed Income Fund</t>
  </si>
  <si>
    <t>Kedari Investment Fund</t>
  </si>
  <si>
    <t>Zenith Income Fund</t>
  </si>
  <si>
    <t>Vantage Dollar Fund</t>
  </si>
  <si>
    <t>Lead Asset Mgt Ltd</t>
  </si>
  <si>
    <t xml:space="preserve">Lead Fixed Income Fund </t>
  </si>
  <si>
    <t>Coronation Fixed Income Fund</t>
  </si>
  <si>
    <t>Stanbic IBTC Shariah Fixed Income Fund</t>
  </si>
  <si>
    <t>Anchoria Fixed Income Fund</t>
  </si>
  <si>
    <t>Cordros Dollar Fund</t>
  </si>
  <si>
    <t>ARM Fixed Income Fund</t>
  </si>
  <si>
    <t>AVA Global Asset Managers Limited</t>
  </si>
  <si>
    <t>AVA GAM Fixed Income Dollar Fund</t>
  </si>
  <si>
    <t>FSDH Dollar Fund</t>
  </si>
  <si>
    <t>REAL ESTATE FUNDS</t>
  </si>
  <si>
    <t>SFS Real Estate Investment Trust Fund</t>
  </si>
  <si>
    <t>Union Homes REITS</t>
  </si>
  <si>
    <t>UPDC Real Estate Investment Fund</t>
  </si>
  <si>
    <t>MIXED FUNDS</t>
  </si>
  <si>
    <t>Stanbic IBTC Balanced Fund</t>
  </si>
  <si>
    <t>Women Investment Fund</t>
  </si>
  <si>
    <t>United Capital Balanced Fund</t>
  </si>
  <si>
    <t>ARM Discovery Fund</t>
  </si>
  <si>
    <t>Zenith Equity Fund</t>
  </si>
  <si>
    <t>AIICO Balanced Fund</t>
  </si>
  <si>
    <t>FBN Balanced Fund</t>
  </si>
  <si>
    <t>ValuAlliance Value Fund</t>
  </si>
  <si>
    <t>ACAP Canary Growth Fund</t>
  </si>
  <si>
    <t>Coral Growth Fund</t>
  </si>
  <si>
    <t>Wealth For Women Fund</t>
  </si>
  <si>
    <t>Nigeria Energy Sector Fund</t>
  </si>
  <si>
    <t>Coronation Balanced Fund</t>
  </si>
  <si>
    <t>Cordros Milestone Fund</t>
  </si>
  <si>
    <t>Nigeria Entertainment Fund</t>
  </si>
  <si>
    <t>Vantage Balanced Fund</t>
  </si>
  <si>
    <t>PACAM Balanced Fund</t>
  </si>
  <si>
    <t xml:space="preserve">Lead Balanced Fund </t>
  </si>
  <si>
    <t>ETHICAL FUNDS</t>
  </si>
  <si>
    <t>Zenith Ethical Fund</t>
  </si>
  <si>
    <t>Lotus Halal Inv. Fund</t>
  </si>
  <si>
    <t>Stanbic IBTC Ethical Fund</t>
  </si>
  <si>
    <t>ARM Ethical Fund</t>
  </si>
  <si>
    <t>Stanbic IBTC Imaan Fund</t>
  </si>
  <si>
    <t>FBN Nigeria Halal Fund</t>
  </si>
  <si>
    <t>Grand Total</t>
  </si>
  <si>
    <t>Capital Express Balanced Fund</t>
  </si>
  <si>
    <t>45a</t>
  </si>
  <si>
    <t>45b</t>
  </si>
  <si>
    <t>United Capital Bond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</si>
</sst>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sz val="12"/>
      <name val="Calibri"/>
      <family val="2"/>
      <scheme val="minor"/>
    </font>
    <font>
      <b/>
      <sz val="12"/>
      <color theme="1"/>
      <name val="Arial Narrow"/>
      <family val="2"/>
    </font>
    <font>
      <i/>
      <sz val="12"/>
      <color theme="1"/>
      <name val="Arial Narrow"/>
      <family val="2"/>
    </font>
    <font>
      <i/>
      <sz val="12"/>
      <color theme="1"/>
      <name val="Californian FB"/>
      <family val="1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8"/>
      <name val="Trebuchet MS"/>
      <family val="2"/>
    </font>
    <font>
      <b/>
      <sz val="8"/>
      <color rgb="FFFF0000"/>
      <name val="Trebuchet MS"/>
      <family val="2"/>
    </font>
    <font>
      <sz val="8"/>
      <color rgb="FFFF0000"/>
      <name val="Trebuchet MS"/>
      <family val="2"/>
    </font>
    <font>
      <b/>
      <sz val="8"/>
      <name val="Trebuchet MS"/>
      <family val="2"/>
    </font>
    <font>
      <sz val="8"/>
      <color rgb="FF000000"/>
      <name val="Trebuchet MS"/>
      <family val="2"/>
    </font>
    <font>
      <b/>
      <sz val="36"/>
      <color rgb="FFFF0000"/>
      <name val="Trebuchet MS"/>
      <family val="2"/>
    </font>
    <font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2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0" applyFont="1"/>
    <xf numFmtId="0" fontId="7" fillId="4" borderId="1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1" fillId="0" borderId="0" xfId="0" applyFont="1" applyBorder="1"/>
    <xf numFmtId="43" fontId="9" fillId="0" borderId="0" xfId="1" applyFont="1" applyBorder="1"/>
    <xf numFmtId="43" fontId="9" fillId="2" borderId="0" xfId="1" applyFont="1" applyFill="1" applyBorder="1"/>
    <xf numFmtId="0" fontId="1" fillId="2" borderId="0" xfId="0" applyFont="1" applyFill="1"/>
    <xf numFmtId="43" fontId="8" fillId="0" borderId="0" xfId="1" applyFont="1" applyBorder="1"/>
    <xf numFmtId="0" fontId="1" fillId="2" borderId="0" xfId="0" applyFont="1" applyFill="1" applyBorder="1"/>
    <xf numFmtId="0" fontId="10" fillId="0" borderId="0" xfId="0" applyFont="1"/>
    <xf numFmtId="164" fontId="1" fillId="0" borderId="0" xfId="0" applyNumberFormat="1" applyFont="1"/>
    <xf numFmtId="43" fontId="1" fillId="0" borderId="0" xfId="1" applyFont="1"/>
    <xf numFmtId="3" fontId="1" fillId="0" borderId="0" xfId="0" applyNumberFormat="1" applyFont="1"/>
    <xf numFmtId="4" fontId="1" fillId="0" borderId="0" xfId="0" applyNumberFormat="1" applyFont="1"/>
    <xf numFmtId="0" fontId="6" fillId="0" borderId="0" xfId="0" applyFont="1"/>
    <xf numFmtId="0" fontId="11" fillId="0" borderId="0" xfId="0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43" fontId="1" fillId="0" borderId="0" xfId="0" applyNumberFormat="1" applyFont="1"/>
    <xf numFmtId="0" fontId="15" fillId="3" borderId="1" xfId="0" applyFont="1" applyFill="1" applyBorder="1" applyAlignment="1">
      <alignment vertical="top" wrapText="1"/>
    </xf>
    <xf numFmtId="0" fontId="15" fillId="3" borderId="4" xfId="0" applyFont="1" applyFill="1" applyBorder="1" applyAlignment="1">
      <alignment vertical="top" wrapText="1"/>
    </xf>
    <xf numFmtId="43" fontId="14" fillId="0" borderId="1" xfId="1" applyFont="1" applyBorder="1" applyAlignment="1">
      <alignment wrapText="1"/>
    </xf>
    <xf numFmtId="43" fontId="16" fillId="0" borderId="1" xfId="1" applyFont="1" applyBorder="1" applyAlignment="1">
      <alignment wrapText="1"/>
    </xf>
    <xf numFmtId="43" fontId="14" fillId="0" borderId="1" xfId="1" applyFont="1" applyBorder="1"/>
    <xf numFmtId="4" fontId="14" fillId="0" borderId="1" xfId="0" applyNumberFormat="1" applyFont="1" applyBorder="1"/>
    <xf numFmtId="4" fontId="14" fillId="8" borderId="1" xfId="0" applyNumberFormat="1" applyFont="1" applyFill="1" applyBorder="1"/>
    <xf numFmtId="43" fontId="14" fillId="5" borderId="1" xfId="1" applyFont="1" applyFill="1" applyBorder="1"/>
    <xf numFmtId="10" fontId="14" fillId="7" borderId="1" xfId="2" applyNumberFormat="1" applyFont="1" applyFill="1" applyBorder="1"/>
    <xf numFmtId="10" fontId="14" fillId="4" borderId="1" xfId="2" applyNumberFormat="1" applyFont="1" applyFill="1" applyBorder="1" applyAlignment="1">
      <alignment horizontal="right" vertical="center"/>
    </xf>
    <xf numFmtId="43" fontId="14" fillId="4" borderId="1" xfId="1" applyFont="1" applyFill="1" applyBorder="1" applyAlignment="1">
      <alignment horizontal="right" vertical="center"/>
    </xf>
    <xf numFmtId="165" fontId="14" fillId="0" borderId="1" xfId="1" applyNumberFormat="1" applyFont="1" applyBorder="1"/>
    <xf numFmtId="4" fontId="14" fillId="0" borderId="4" xfId="0" applyNumberFormat="1" applyFont="1" applyBorder="1"/>
    <xf numFmtId="43" fontId="14" fillId="8" borderId="1" xfId="1" applyFont="1" applyFill="1" applyBorder="1"/>
    <xf numFmtId="0" fontId="14" fillId="0" borderId="1" xfId="0" applyFont="1" applyBorder="1"/>
    <xf numFmtId="43" fontId="14" fillId="0" borderId="4" xfId="1" applyFont="1" applyBorder="1"/>
    <xf numFmtId="43" fontId="16" fillId="2" borderId="1" xfId="1" applyFont="1" applyFill="1" applyBorder="1"/>
    <xf numFmtId="43" fontId="16" fillId="2" borderId="1" xfId="1" applyFont="1" applyFill="1" applyBorder="1" applyAlignment="1">
      <alignment wrapText="1"/>
    </xf>
    <xf numFmtId="4" fontId="14" fillId="2" borderId="1" xfId="0" applyNumberFormat="1" applyFont="1" applyFill="1" applyBorder="1"/>
    <xf numFmtId="4" fontId="14" fillId="2" borderId="1" xfId="0" applyNumberFormat="1" applyFont="1" applyFill="1" applyBorder="1" applyAlignment="1">
      <alignment horizontal="right"/>
    </xf>
    <xf numFmtId="43" fontId="14" fillId="2" borderId="1" xfId="1" applyFont="1" applyFill="1" applyBorder="1"/>
    <xf numFmtId="43" fontId="14" fillId="8" borderId="1" xfId="1" applyFont="1" applyFill="1" applyBorder="1" applyAlignment="1">
      <alignment horizontal="right"/>
    </xf>
    <xf numFmtId="2" fontId="14" fillId="2" borderId="1" xfId="0" applyNumberFormat="1" applyFont="1" applyFill="1" applyBorder="1"/>
    <xf numFmtId="0" fontId="14" fillId="2" borderId="1" xfId="0" applyFont="1" applyFill="1" applyBorder="1"/>
    <xf numFmtId="165" fontId="14" fillId="2" borderId="1" xfId="0" applyNumberFormat="1" applyFont="1" applyFill="1" applyBorder="1"/>
    <xf numFmtId="43" fontId="14" fillId="2" borderId="4" xfId="1" applyFont="1" applyFill="1" applyBorder="1"/>
    <xf numFmtId="43" fontId="14" fillId="0" borderId="1" xfId="1" applyNumberFormat="1" applyFont="1" applyBorder="1"/>
    <xf numFmtId="43" fontId="16" fillId="0" borderId="1" xfId="1" applyFont="1" applyBorder="1"/>
    <xf numFmtId="43" fontId="14" fillId="0" borderId="1" xfId="1" applyFont="1" applyFill="1" applyBorder="1"/>
    <xf numFmtId="43" fontId="14" fillId="0" borderId="1" xfId="1" applyFont="1" applyBorder="1" applyAlignment="1">
      <alignment vertical="center" wrapText="1"/>
    </xf>
    <xf numFmtId="43" fontId="16" fillId="0" borderId="1" xfId="1" applyFont="1" applyBorder="1" applyAlignment="1">
      <alignment vertical="center" wrapText="1"/>
    </xf>
    <xf numFmtId="165" fontId="14" fillId="0" borderId="4" xfId="1" applyNumberFormat="1" applyFont="1" applyBorder="1"/>
    <xf numFmtId="43" fontId="18" fillId="2" borderId="1" xfId="1" applyFont="1" applyFill="1" applyBorder="1"/>
    <xf numFmtId="43" fontId="18" fillId="8" borderId="1" xfId="1" applyFont="1" applyFill="1" applyBorder="1"/>
    <xf numFmtId="43" fontId="18" fillId="5" borderId="1" xfId="1" applyFont="1" applyFill="1" applyBorder="1"/>
    <xf numFmtId="10" fontId="18" fillId="7" borderId="1" xfId="2" applyNumberFormat="1" applyFont="1" applyFill="1" applyBorder="1"/>
    <xf numFmtId="10" fontId="18" fillId="4" borderId="1" xfId="2" applyNumberFormat="1" applyFont="1" applyFill="1" applyBorder="1" applyAlignment="1">
      <alignment horizontal="right" vertical="center"/>
    </xf>
    <xf numFmtId="165" fontId="18" fillId="2" borderId="1" xfId="1" applyNumberFormat="1" applyFont="1" applyFill="1" applyBorder="1"/>
    <xf numFmtId="43" fontId="18" fillId="2" borderId="4" xfId="1" applyFont="1" applyFill="1" applyBorder="1"/>
    <xf numFmtId="43" fontId="14" fillId="2" borderId="1" xfId="1" applyFont="1" applyFill="1" applyBorder="1" applyAlignment="1">
      <alignment wrapText="1"/>
    </xf>
    <xf numFmtId="43" fontId="16" fillId="8" borderId="1" xfId="1" applyFont="1" applyFill="1" applyBorder="1"/>
    <xf numFmtId="43" fontId="16" fillId="5" borderId="1" xfId="1" applyFont="1" applyFill="1" applyBorder="1"/>
    <xf numFmtId="10" fontId="16" fillId="7" borderId="1" xfId="2" applyNumberFormat="1" applyFont="1" applyFill="1" applyBorder="1"/>
    <xf numFmtId="43" fontId="15" fillId="5" borderId="1" xfId="1" applyFont="1" applyFill="1" applyBorder="1"/>
    <xf numFmtId="10" fontId="17" fillId="7" borderId="1" xfId="2" applyNumberFormat="1" applyFont="1" applyFill="1" applyBorder="1"/>
    <xf numFmtId="43" fontId="15" fillId="2" borderId="1" xfId="1" applyFont="1" applyFill="1" applyBorder="1"/>
    <xf numFmtId="165" fontId="14" fillId="2" borderId="4" xfId="1" applyNumberFormat="1" applyFont="1" applyFill="1" applyBorder="1"/>
    <xf numFmtId="4" fontId="20" fillId="0" borderId="1" xfId="0" applyNumberFormat="1" applyFont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4" fontId="20" fillId="0" borderId="1" xfId="0" applyNumberFormat="1" applyFont="1" applyBorder="1"/>
    <xf numFmtId="4" fontId="14" fillId="5" borderId="1" xfId="0" applyNumberFormat="1" applyFont="1" applyFill="1" applyBorder="1"/>
    <xf numFmtId="165" fontId="14" fillId="2" borderId="1" xfId="1" applyNumberFormat="1" applyFont="1" applyFill="1" applyBorder="1"/>
    <xf numFmtId="0" fontId="19" fillId="3" borderId="1" xfId="0" applyFont="1" applyFill="1" applyBorder="1" applyAlignment="1">
      <alignment horizontal="left" vertical="top" wrapText="1"/>
    </xf>
    <xf numFmtId="43" fontId="14" fillId="3" borderId="1" xfId="1" applyFont="1" applyFill="1" applyBorder="1"/>
    <xf numFmtId="43" fontId="16" fillId="3" borderId="1" xfId="1" applyFont="1" applyFill="1" applyBorder="1"/>
    <xf numFmtId="43" fontId="14" fillId="3" borderId="4" xfId="1" applyFont="1" applyFill="1" applyBorder="1"/>
    <xf numFmtId="43" fontId="18" fillId="0" borderId="1" xfId="1" applyFont="1" applyBorder="1"/>
    <xf numFmtId="43" fontId="16" fillId="5" borderId="1" xfId="1" applyFont="1" applyFill="1" applyBorder="1" applyAlignment="1">
      <alignment horizontal="right"/>
    </xf>
    <xf numFmtId="165" fontId="14" fillId="0" borderId="1" xfId="1" quotePrefix="1" applyNumberFormat="1" applyFont="1" applyBorder="1" applyAlignment="1">
      <alignment horizontal="center" wrapText="1"/>
    </xf>
    <xf numFmtId="43" fontId="14" fillId="0" borderId="4" xfId="1" quotePrefix="1" applyFont="1" applyBorder="1" applyAlignment="1">
      <alignment horizontal="center" wrapText="1"/>
    </xf>
    <xf numFmtId="0" fontId="16" fillId="0" borderId="1" xfId="0" applyFont="1" applyBorder="1"/>
    <xf numFmtId="2" fontId="14" fillId="0" borderId="1" xfId="0" applyNumberFormat="1" applyFont="1" applyBorder="1"/>
    <xf numFmtId="3" fontId="14" fillId="0" borderId="4" xfId="0" applyNumberFormat="1" applyFont="1" applyBorder="1"/>
    <xf numFmtId="43" fontId="16" fillId="2" borderId="1" xfId="1" applyFont="1" applyFill="1" applyBorder="1" applyAlignment="1">
      <alignment vertical="top" wrapText="1"/>
    </xf>
    <xf numFmtId="3" fontId="14" fillId="0" borderId="1" xfId="0" applyNumberFormat="1" applyFont="1" applyBorder="1"/>
    <xf numFmtId="43" fontId="14" fillId="0" borderId="4" xfId="1" applyFont="1" applyBorder="1" applyAlignment="1">
      <alignment wrapText="1"/>
    </xf>
    <xf numFmtId="165" fontId="15" fillId="6" borderId="6" xfId="1" applyNumberFormat="1" applyFont="1" applyFill="1" applyBorder="1" applyAlignment="1">
      <alignment horizontal="center" wrapText="1"/>
    </xf>
    <xf numFmtId="43" fontId="15" fillId="6" borderId="7" xfId="1" applyFont="1" applyFill="1" applyBorder="1" applyAlignment="1">
      <alignment wrapText="1"/>
    </xf>
    <xf numFmtId="43" fontId="19" fillId="6" borderId="7" xfId="1" applyFont="1" applyFill="1" applyBorder="1" applyAlignment="1">
      <alignment horizontal="right"/>
    </xf>
    <xf numFmtId="43" fontId="15" fillId="6" borderId="7" xfId="1" applyFont="1" applyFill="1" applyBorder="1"/>
    <xf numFmtId="43" fontId="15" fillId="5" borderId="7" xfId="1" applyFont="1" applyFill="1" applyBorder="1"/>
    <xf numFmtId="10" fontId="15" fillId="7" borderId="7" xfId="2" applyNumberFormat="1" applyFont="1" applyFill="1" applyBorder="1"/>
    <xf numFmtId="43" fontId="15" fillId="6" borderId="8" xfId="1" applyFont="1" applyFill="1" applyBorder="1"/>
    <xf numFmtId="0" fontId="7" fillId="4" borderId="3" xfId="0" applyFont="1" applyFill="1" applyBorder="1" applyAlignment="1">
      <alignment horizontal="center" vertical="top" wrapText="1"/>
    </xf>
    <xf numFmtId="10" fontId="14" fillId="3" borderId="1" xfId="2" applyNumberFormat="1" applyFont="1" applyFill="1" applyBorder="1"/>
    <xf numFmtId="10" fontId="14" fillId="0" borderId="1" xfId="2" applyNumberFormat="1" applyFont="1" applyBorder="1"/>
    <xf numFmtId="43" fontId="14" fillId="0" borderId="1" xfId="1" applyFont="1" applyBorder="1" applyAlignment="1">
      <alignment horizontal="right"/>
    </xf>
    <xf numFmtId="10" fontId="14" fillId="3" borderId="1" xfId="2" applyNumberFormat="1" applyFont="1" applyFill="1" applyBorder="1" applyAlignment="1">
      <alignment horizontal="right" vertical="center"/>
    </xf>
    <xf numFmtId="43" fontId="14" fillId="3" borderId="1" xfId="1" applyFont="1" applyFill="1" applyBorder="1" applyAlignment="1">
      <alignment horizontal="right" vertical="center"/>
    </xf>
    <xf numFmtId="0" fontId="7" fillId="4" borderId="9" xfId="0" applyFont="1" applyFill="1" applyBorder="1" applyAlignment="1">
      <alignment horizontal="center" vertical="top" wrapText="1"/>
    </xf>
    <xf numFmtId="0" fontId="14" fillId="3" borderId="9" xfId="0" applyFont="1" applyFill="1" applyBorder="1"/>
    <xf numFmtId="165" fontId="14" fillId="0" borderId="9" xfId="1" applyNumberFormat="1" applyFont="1" applyBorder="1" applyAlignment="1">
      <alignment horizontal="center" wrapText="1"/>
    </xf>
    <xf numFmtId="165" fontId="14" fillId="0" borderId="9" xfId="1" applyNumberFormat="1" applyFont="1" applyBorder="1" applyAlignment="1">
      <alignment horizontal="right" wrapText="1"/>
    </xf>
    <xf numFmtId="165" fontId="14" fillId="2" borderId="9" xfId="1" applyNumberFormat="1" applyFont="1" applyFill="1" applyBorder="1" applyAlignment="1">
      <alignment horizontal="right" wrapText="1"/>
    </xf>
    <xf numFmtId="165" fontId="16" fillId="0" borderId="9" xfId="1" applyNumberFormat="1" applyFont="1" applyBorder="1" applyAlignment="1">
      <alignment horizontal="center" wrapText="1"/>
    </xf>
    <xf numFmtId="165" fontId="14" fillId="2" borderId="9" xfId="1" applyNumberFormat="1" applyFont="1" applyFill="1" applyBorder="1" applyAlignment="1">
      <alignment horizontal="center" wrapText="1"/>
    </xf>
    <xf numFmtId="4" fontId="22" fillId="0" borderId="0" xfId="0" applyNumberFormat="1" applyFont="1"/>
    <xf numFmtId="43" fontId="18" fillId="2" borderId="1" xfId="1" applyFont="1" applyFill="1" applyBorder="1" applyAlignment="1">
      <alignment vertical="center" wrapText="1"/>
    </xf>
    <xf numFmtId="10" fontId="16" fillId="4" borderId="1" xfId="2" applyNumberFormat="1" applyFont="1" applyFill="1" applyBorder="1" applyAlignment="1">
      <alignment horizontal="right" vertical="center"/>
    </xf>
    <xf numFmtId="165" fontId="16" fillId="2" borderId="1" xfId="1" applyNumberFormat="1" applyFont="1" applyFill="1" applyBorder="1"/>
    <xf numFmtId="43" fontId="16" fillId="2" borderId="4" xfId="1" applyFont="1" applyFill="1" applyBorder="1"/>
    <xf numFmtId="165" fontId="14" fillId="0" borderId="9" xfId="1" applyNumberFormat="1" applyFont="1" applyBorder="1" applyAlignment="1">
      <alignment horizontal="center"/>
    </xf>
    <xf numFmtId="43" fontId="14" fillId="0" borderId="1" xfId="1" applyFont="1" applyBorder="1" applyAlignment="1">
      <alignment vertical="top" wrapText="1"/>
    </xf>
    <xf numFmtId="43" fontId="16" fillId="0" borderId="1" xfId="1" applyFont="1" applyBorder="1" applyAlignment="1">
      <alignment horizontal="right"/>
    </xf>
    <xf numFmtId="0" fontId="14" fillId="3" borderId="1" xfId="0" applyFont="1" applyFill="1" applyBorder="1" applyAlignment="1">
      <alignment vertical="top" wrapText="1"/>
    </xf>
    <xf numFmtId="0" fontId="14" fillId="3" borderId="4" xfId="0" applyFont="1" applyFill="1" applyBorder="1" applyAlignment="1">
      <alignment vertical="top" wrapText="1"/>
    </xf>
    <xf numFmtId="165" fontId="16" fillId="0" borderId="1" xfId="1" applyNumberFormat="1" applyFont="1" applyBorder="1"/>
    <xf numFmtId="43" fontId="16" fillId="0" borderId="4" xfId="1" applyFont="1" applyBorder="1"/>
    <xf numFmtId="165" fontId="14" fillId="3" borderId="9" xfId="1" applyNumberFormat="1" applyFont="1" applyFill="1" applyBorder="1" applyAlignment="1">
      <alignment horizontal="center" wrapText="1"/>
    </xf>
    <xf numFmtId="43" fontId="14" fillId="3" borderId="1" xfId="1" applyFont="1" applyFill="1" applyBorder="1" applyAlignment="1">
      <alignment wrapText="1"/>
    </xf>
    <xf numFmtId="165" fontId="14" fillId="0" borderId="1" xfId="0" applyNumberFormat="1" applyFont="1" applyBorder="1"/>
    <xf numFmtId="43" fontId="14" fillId="2" borderId="1" xfId="1" applyFont="1" applyFill="1" applyBorder="1" applyAlignment="1">
      <alignment horizontal="right"/>
    </xf>
    <xf numFmtId="43" fontId="14" fillId="2" borderId="4" xfId="1" applyFont="1" applyFill="1" applyBorder="1" applyAlignment="1">
      <alignment horizontal="right"/>
    </xf>
    <xf numFmtId="10" fontId="16" fillId="3" borderId="1" xfId="2" applyNumberFormat="1" applyFont="1" applyFill="1" applyBorder="1"/>
    <xf numFmtId="43" fontId="16" fillId="4" borderId="1" xfId="1" applyFont="1" applyFill="1" applyBorder="1" applyAlignment="1">
      <alignment horizontal="right" vertical="center"/>
    </xf>
    <xf numFmtId="165" fontId="16" fillId="2" borderId="9" xfId="1" applyNumberFormat="1" applyFont="1" applyFill="1" applyBorder="1" applyAlignment="1">
      <alignment horizontal="center" wrapText="1"/>
    </xf>
    <xf numFmtId="164" fontId="14" fillId="0" borderId="1" xfId="0" applyNumberFormat="1" applyFont="1" applyBorder="1"/>
    <xf numFmtId="4" fontId="16" fillId="5" borderId="1" xfId="0" applyNumberFormat="1" applyFont="1" applyFill="1" applyBorder="1"/>
    <xf numFmtId="4" fontId="14" fillId="0" borderId="1" xfId="0" applyNumberFormat="1" applyFont="1" applyBorder="1" applyAlignment="1">
      <alignment horizontal="right"/>
    </xf>
    <xf numFmtId="43" fontId="14" fillId="0" borderId="4" xfId="1" applyFont="1" applyBorder="1" applyAlignment="1">
      <alignment horizontal="right"/>
    </xf>
    <xf numFmtId="165" fontId="14" fillId="3" borderId="9" xfId="1" applyNumberFormat="1" applyFont="1" applyFill="1" applyBorder="1"/>
    <xf numFmtId="10" fontId="15" fillId="3" borderId="7" xfId="2" applyNumberFormat="1" applyFont="1" applyFill="1" applyBorder="1"/>
    <xf numFmtId="10" fontId="15" fillId="4" borderId="7" xfId="2" applyNumberFormat="1" applyFont="1" applyFill="1" applyBorder="1" applyAlignment="1">
      <alignment horizontal="right" vertical="center"/>
    </xf>
    <xf numFmtId="43" fontId="15" fillId="4" borderId="7" xfId="1" applyFont="1" applyFill="1" applyBorder="1" applyAlignment="1">
      <alignment horizontal="right" vertic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</cellXfs>
  <cellStyles count="172">
    <cellStyle name="Comma" xfId="1" builtinId="3"/>
    <cellStyle name="Comma 2 3" xfId="171"/>
    <cellStyle name="Followed Hyperlink" xfId="140" builtinId="9" hidden="1"/>
    <cellStyle name="Followed Hyperlink" xfId="168" builtinId="9" hidden="1"/>
    <cellStyle name="Followed Hyperlink" xfId="124" builtinId="9" hidden="1"/>
    <cellStyle name="Followed Hyperlink" xfId="32" builtinId="9" hidden="1"/>
    <cellStyle name="Followed Hyperlink" xfId="78" builtinId="9" hidden="1"/>
    <cellStyle name="Followed Hyperlink" xfId="132" builtinId="9" hidden="1"/>
    <cellStyle name="Followed Hyperlink" xfId="88" builtinId="9" hidden="1"/>
    <cellStyle name="Followed Hyperlink" xfId="40" builtinId="9" hidden="1"/>
    <cellStyle name="Followed Hyperlink" xfId="98" builtinId="9" hidden="1"/>
    <cellStyle name="Followed Hyperlink" xfId="4" builtinId="9" hidden="1"/>
    <cellStyle name="Followed Hyperlink" xfId="70" builtinId="9" hidden="1"/>
    <cellStyle name="Followed Hyperlink" xfId="58" builtinId="9" hidden="1"/>
    <cellStyle name="Followed Hyperlink" xfId="134" builtinId="9" hidden="1"/>
    <cellStyle name="Followed Hyperlink" xfId="118" builtinId="9" hidden="1"/>
    <cellStyle name="Followed Hyperlink" xfId="166" builtinId="9" hidden="1"/>
    <cellStyle name="Followed Hyperlink" xfId="68" builtinId="9" hidden="1"/>
    <cellStyle name="Followed Hyperlink" xfId="44" builtinId="9" hidden="1"/>
    <cellStyle name="Followed Hyperlink" xfId="86" builtinId="9" hidden="1"/>
    <cellStyle name="Followed Hyperlink" xfId="14" builtinId="9" hidden="1"/>
    <cellStyle name="Followed Hyperlink" xfId="8" builtinId="9" hidden="1"/>
    <cellStyle name="Followed Hyperlink" xfId="150" builtinId="9" hidden="1"/>
    <cellStyle name="Followed Hyperlink" xfId="94" builtinId="9" hidden="1"/>
    <cellStyle name="Followed Hyperlink" xfId="20" builtinId="9" hidden="1"/>
    <cellStyle name="Followed Hyperlink" xfId="148" builtinId="9" hidden="1"/>
    <cellStyle name="Followed Hyperlink" xfId="126" builtinId="9" hidden="1"/>
    <cellStyle name="Followed Hyperlink" xfId="146" builtinId="9" hidden="1"/>
    <cellStyle name="Followed Hyperlink" xfId="84" builtinId="9" hidden="1"/>
    <cellStyle name="Followed Hyperlink" xfId="112" builtinId="9" hidden="1"/>
    <cellStyle name="Followed Hyperlink" xfId="54" builtinId="9" hidden="1"/>
    <cellStyle name="Followed Hyperlink" xfId="26" builtinId="9" hidden="1"/>
    <cellStyle name="Followed Hyperlink" xfId="18" builtinId="9" hidden="1"/>
    <cellStyle name="Followed Hyperlink" xfId="16" builtinId="9" hidden="1"/>
    <cellStyle name="Followed Hyperlink" xfId="136" builtinId="9" hidden="1"/>
    <cellStyle name="Followed Hyperlink" xfId="114" builtinId="9" hidden="1"/>
    <cellStyle name="Followed Hyperlink" xfId="62" builtinId="9" hidden="1"/>
    <cellStyle name="Followed Hyperlink" xfId="160" builtinId="9" hidden="1"/>
    <cellStyle name="Followed Hyperlink" xfId="6" builtinId="9" hidden="1"/>
    <cellStyle name="Followed Hyperlink" xfId="46" builtinId="9" hidden="1"/>
    <cellStyle name="Followed Hyperlink" xfId="50" builtinId="9" hidden="1"/>
    <cellStyle name="Followed Hyperlink" xfId="28" builtinId="9" hidden="1"/>
    <cellStyle name="Followed Hyperlink" xfId="128" builtinId="9" hidden="1"/>
    <cellStyle name="Followed Hyperlink" xfId="74" builtinId="9" hidden="1"/>
    <cellStyle name="Followed Hyperlink" xfId="122" builtinId="9" hidden="1"/>
    <cellStyle name="Followed Hyperlink" xfId="22" builtinId="9" hidden="1"/>
    <cellStyle name="Followed Hyperlink" xfId="60" builtinId="9" hidden="1"/>
    <cellStyle name="Followed Hyperlink" xfId="158" builtinId="9" hidden="1"/>
    <cellStyle name="Followed Hyperlink" xfId="102" builtinId="9" hidden="1"/>
    <cellStyle name="Followed Hyperlink" xfId="108" builtinId="9" hidden="1"/>
    <cellStyle name="Followed Hyperlink" xfId="144" builtinId="9" hidden="1"/>
    <cellStyle name="Followed Hyperlink" xfId="48" builtinId="9" hidden="1"/>
    <cellStyle name="Followed Hyperlink" xfId="82" builtinId="9" hidden="1"/>
    <cellStyle name="Followed Hyperlink" xfId="130" builtinId="9" hidden="1"/>
    <cellStyle name="Followed Hyperlink" xfId="72" builtinId="9" hidden="1"/>
    <cellStyle name="Followed Hyperlink" xfId="56" builtinId="9" hidden="1"/>
    <cellStyle name="Followed Hyperlink" xfId="138" builtinId="9" hidden="1"/>
    <cellStyle name="Followed Hyperlink" xfId="120" builtinId="9" hidden="1"/>
    <cellStyle name="Followed Hyperlink" xfId="162" builtinId="9" hidden="1"/>
    <cellStyle name="Followed Hyperlink" xfId="164" builtinId="9" hidden="1"/>
    <cellStyle name="Followed Hyperlink" xfId="64" builtinId="9" hidden="1"/>
    <cellStyle name="Followed Hyperlink" xfId="156" builtinId="9" hidden="1"/>
    <cellStyle name="Followed Hyperlink" xfId="42" builtinId="9" hidden="1"/>
    <cellStyle name="Followed Hyperlink" xfId="76" builtinId="9" hidden="1"/>
    <cellStyle name="Followed Hyperlink" xfId="10" builtinId="9" hidden="1"/>
    <cellStyle name="Followed Hyperlink" xfId="24" builtinId="9" hidden="1"/>
    <cellStyle name="Followed Hyperlink" xfId="142" builtinId="9" hidden="1"/>
    <cellStyle name="Followed Hyperlink" xfId="154" builtinId="9" hidden="1"/>
    <cellStyle name="Followed Hyperlink" xfId="152" builtinId="9" hidden="1"/>
    <cellStyle name="Followed Hyperlink" xfId="36" builtinId="9" hidden="1"/>
    <cellStyle name="Followed Hyperlink" xfId="106" builtinId="9" hidden="1"/>
    <cellStyle name="Followed Hyperlink" xfId="66" builtinId="9" hidden="1"/>
    <cellStyle name="Followed Hyperlink" xfId="92" builtinId="9" hidden="1"/>
    <cellStyle name="Followed Hyperlink" xfId="96" builtinId="9" hidden="1"/>
    <cellStyle name="Followed Hyperlink" xfId="80" builtinId="9" hidden="1"/>
    <cellStyle name="Followed Hyperlink" xfId="100" builtinId="9" hidden="1"/>
    <cellStyle name="Followed Hyperlink" xfId="12" builtinId="9" hidden="1"/>
    <cellStyle name="Followed Hyperlink" xfId="116" builtinId="9" hidden="1"/>
    <cellStyle name="Followed Hyperlink" xfId="90" builtinId="9" hidden="1"/>
    <cellStyle name="Followed Hyperlink" xfId="170" builtinId="9" hidden="1"/>
    <cellStyle name="Followed Hyperlink" xfId="104" builtinId="9" hidden="1"/>
    <cellStyle name="Followed Hyperlink" xfId="34" builtinId="9" hidden="1"/>
    <cellStyle name="Followed Hyperlink" xfId="30" builtinId="9" hidden="1"/>
    <cellStyle name="Followed Hyperlink" xfId="110" builtinId="9" hidden="1"/>
    <cellStyle name="Followed Hyperlink" xfId="52" builtinId="9" hidden="1"/>
    <cellStyle name="Followed Hyperlink" xfId="38" builtinId="9" hidden="1"/>
    <cellStyle name="Hyperlink" xfId="115" builtinId="8" hidden="1"/>
    <cellStyle name="Hyperlink" xfId="159" builtinId="8" hidden="1"/>
    <cellStyle name="Hyperlink" xfId="57" builtinId="8" hidden="1"/>
    <cellStyle name="Hyperlink" xfId="9" builtinId="8" hidden="1"/>
    <cellStyle name="Hyperlink" xfId="125" builtinId="8" hidden="1"/>
    <cellStyle name="Hyperlink" xfId="29" builtinId="8" hidden="1"/>
    <cellStyle name="Hyperlink" xfId="131" builtinId="8" hidden="1"/>
    <cellStyle name="Hyperlink" xfId="55" builtinId="8" hidden="1"/>
    <cellStyle name="Hyperlink" xfId="5" builtinId="8" hidden="1"/>
    <cellStyle name="Hyperlink" xfId="21" builtinId="8" hidden="1"/>
    <cellStyle name="Hyperlink" xfId="137" builtinId="8" hidden="1"/>
    <cellStyle name="Hyperlink" xfId="97" builtinId="8" hidden="1"/>
    <cellStyle name="Hyperlink" xfId="77" builtinId="8" hidden="1"/>
    <cellStyle name="Hyperlink" xfId="35" builtinId="8" hidden="1"/>
    <cellStyle name="Hyperlink" xfId="117" builtinId="8" hidden="1"/>
    <cellStyle name="Hyperlink" xfId="45" builtinId="8" hidden="1"/>
    <cellStyle name="Hyperlink" xfId="65" builtinId="8" hidden="1"/>
    <cellStyle name="Hyperlink" xfId="51" builtinId="8" hidden="1"/>
    <cellStyle name="Hyperlink" xfId="13" builtinId="8" hidden="1"/>
    <cellStyle name="Hyperlink" xfId="41" builtinId="8" hidden="1"/>
    <cellStyle name="Hyperlink" xfId="43" builtinId="8" hidden="1"/>
    <cellStyle name="Hyperlink" xfId="121" builtinId="8" hidden="1"/>
    <cellStyle name="Hyperlink" xfId="3" builtinId="8" hidden="1"/>
    <cellStyle name="Hyperlink" xfId="71" builtinId="8" hidden="1"/>
    <cellStyle name="Hyperlink" xfId="145" builtinId="8" hidden="1"/>
    <cellStyle name="Hyperlink" xfId="11" builtinId="8" hidden="1"/>
    <cellStyle name="Hyperlink" xfId="151" builtinId="8" hidden="1"/>
    <cellStyle name="Hyperlink" xfId="49" builtinId="8" hidden="1"/>
    <cellStyle name="Hyperlink" xfId="89" builtinId="8" hidden="1"/>
    <cellStyle name="Hyperlink" xfId="61" builtinId="8" hidden="1"/>
    <cellStyle name="Hyperlink" xfId="107" builtinId="8" hidden="1"/>
    <cellStyle name="Hyperlink" xfId="39" builtinId="8" hidden="1"/>
    <cellStyle name="Hyperlink" xfId="143" builtinId="8" hidden="1"/>
    <cellStyle name="Hyperlink" xfId="83" builtinId="8" hidden="1"/>
    <cellStyle name="Hyperlink" xfId="81" builtinId="8" hidden="1"/>
    <cellStyle name="Hyperlink" xfId="31" builtinId="8" hidden="1"/>
    <cellStyle name="Hyperlink" xfId="63" builtinId="8" hidden="1"/>
    <cellStyle name="Hyperlink" xfId="161" builtinId="8" hidden="1"/>
    <cellStyle name="Hyperlink" xfId="23" builtinId="8" hidden="1"/>
    <cellStyle name="Hyperlink" xfId="7" builtinId="8" hidden="1"/>
    <cellStyle name="Hyperlink" xfId="103" builtinId="8" hidden="1"/>
    <cellStyle name="Hyperlink" xfId="67" builtinId="8" hidden="1"/>
    <cellStyle name="Hyperlink" xfId="15" builtinId="8" hidden="1"/>
    <cellStyle name="Hyperlink" xfId="101" builtinId="8" hidden="1"/>
    <cellStyle name="Hyperlink" xfId="157" builtinId="8" hidden="1"/>
    <cellStyle name="Hyperlink" xfId="93" builtinId="8" hidden="1"/>
    <cellStyle name="Hyperlink" xfId="79" builtinId="8" hidden="1"/>
    <cellStyle name="Hyperlink" xfId="169" builtinId="8" hidden="1"/>
    <cellStyle name="Hyperlink" xfId="119" builtinId="8" hidden="1"/>
    <cellStyle name="Hyperlink" xfId="73" builtinId="8" hidden="1"/>
    <cellStyle name="Hyperlink" xfId="155" builtinId="8" hidden="1"/>
    <cellStyle name="Hyperlink" xfId="53" builtinId="8" hidden="1"/>
    <cellStyle name="Hyperlink" xfId="87" builtinId="8" hidden="1"/>
    <cellStyle name="Hyperlink" xfId="109" builtinId="8" hidden="1"/>
    <cellStyle name="Hyperlink" xfId="19" builtinId="8" hidden="1"/>
    <cellStyle name="Hyperlink" xfId="91" builtinId="8" hidden="1"/>
    <cellStyle name="Hyperlink" xfId="47" builtinId="8" hidden="1"/>
    <cellStyle name="Hyperlink" xfId="129" builtinId="8" hidden="1"/>
    <cellStyle name="Hyperlink" xfId="127" builtinId="8" hidden="1"/>
    <cellStyle name="Hyperlink" xfId="111" builtinId="8" hidden="1"/>
    <cellStyle name="Hyperlink" xfId="69" builtinId="8" hidden="1"/>
    <cellStyle name="Hyperlink" xfId="141" builtinId="8" hidden="1"/>
    <cellStyle name="Hyperlink" xfId="167" builtinId="8" hidden="1"/>
    <cellStyle name="Hyperlink" xfId="17" builtinId="8" hidden="1"/>
    <cellStyle name="Hyperlink" xfId="149" builtinId="8" hidden="1"/>
    <cellStyle name="Hyperlink" xfId="99" builtinId="8" hidden="1"/>
    <cellStyle name="Hyperlink" xfId="135" builtinId="8" hidden="1"/>
    <cellStyle name="Hyperlink" xfId="165" builtinId="8" hidden="1"/>
    <cellStyle name="Hyperlink" xfId="139" builtinId="8" hidden="1"/>
    <cellStyle name="Hyperlink" xfId="75" builtinId="8" hidden="1"/>
    <cellStyle name="Hyperlink" xfId="85" builtinId="8" hidden="1"/>
    <cellStyle name="Hyperlink" xfId="123" builtinId="8" hidden="1"/>
    <cellStyle name="Hyperlink" xfId="153" builtinId="8" hidden="1"/>
    <cellStyle name="Hyperlink" xfId="27" builtinId="8" hidden="1"/>
    <cellStyle name="Hyperlink" xfId="95" builtinId="8" hidden="1"/>
    <cellStyle name="Hyperlink" xfId="113" builtinId="8" hidden="1"/>
    <cellStyle name="Hyperlink" xfId="33" builtinId="8" hidden="1"/>
    <cellStyle name="Hyperlink" xfId="147" builtinId="8" hidden="1"/>
    <cellStyle name="Hyperlink" xfId="37" builtinId="8" hidden="1"/>
    <cellStyle name="Hyperlink" xfId="105" builtinId="8" hidden="1"/>
    <cellStyle name="Hyperlink" xfId="163" builtinId="8" hidden="1"/>
    <cellStyle name="Hyperlink" xfId="59" builtinId="8" hidden="1"/>
    <cellStyle name="Hyperlink" xfId="133" builtinId="8" hidden="1"/>
    <cellStyle name="Hyperlink" xfId="25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powerPivotData" Target="model/item.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123825</xdr:rowOff>
    </xdr:from>
    <xdr:to>
      <xdr:col>12</xdr:col>
      <xdr:colOff>219075</xdr:colOff>
      <xdr:row>20</xdr:row>
      <xdr:rowOff>76200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3825"/>
          <a:ext cx="7124700" cy="3762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295275</xdr:colOff>
      <xdr:row>21</xdr:row>
      <xdr:rowOff>133350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8220075" cy="3752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371475</xdr:colOff>
      <xdr:row>21</xdr:row>
      <xdr:rowOff>57150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7781925" cy="386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6"/>
  <sheetViews>
    <sheetView tabSelected="1" zoomScale="120" zoomScaleNormal="120" workbookViewId="0">
      <pane ySplit="2" topLeftCell="A3" activePane="bottomLeft" state="frozen"/>
      <selection pane="bottomLeft" activeCell="A3" sqref="A3"/>
    </sheetView>
  </sheetViews>
  <sheetFormatPr defaultColWidth="8.85546875" defaultRowHeight="15.75" x14ac:dyDescent="0.25"/>
  <cols>
    <col min="1" max="1" width="6.42578125" style="1" customWidth="1"/>
    <col min="2" max="2" width="47" style="1" customWidth="1"/>
    <col min="3" max="3" width="53.7109375" style="1" customWidth="1"/>
    <col min="4" max="4" width="18.28515625" style="1" customWidth="1"/>
    <col min="5" max="5" width="17.42578125" style="1" customWidth="1"/>
    <col min="6" max="6" width="20.28515625" style="1" customWidth="1"/>
    <col min="7" max="7" width="19.85546875" style="1" customWidth="1"/>
    <col min="8" max="8" width="17.85546875" style="1" customWidth="1"/>
    <col min="9" max="9" width="18" style="1" customWidth="1"/>
    <col min="10" max="10" width="20.28515625" style="1" customWidth="1"/>
    <col min="11" max="11" width="15.85546875" style="1" customWidth="1"/>
    <col min="12" max="12" width="17.7109375" style="1" customWidth="1"/>
    <col min="13" max="13" width="19" style="1" customWidth="1"/>
    <col min="14" max="14" width="18.140625" style="1" customWidth="1"/>
    <col min="15" max="15" width="21.7109375" style="1" customWidth="1"/>
    <col min="16" max="16" width="9.28515625" style="1" customWidth="1"/>
    <col min="17" max="17" width="21" style="1" customWidth="1"/>
    <col min="18" max="18" width="9.140625" style="1" customWidth="1"/>
    <col min="19" max="19" width="10.140625" style="1" customWidth="1"/>
    <col min="20" max="20" width="11" style="1" customWidth="1"/>
    <col min="21" max="21" width="12.140625" style="1" customWidth="1"/>
    <col min="22" max="22" width="15.42578125" style="1" customWidth="1"/>
    <col min="23" max="23" width="16.7109375" style="1" customWidth="1"/>
    <col min="24" max="24" width="15" style="1" customWidth="1"/>
    <col min="25" max="25" width="14.42578125" style="1" customWidth="1"/>
    <col min="26" max="26" width="14.7109375" style="1" customWidth="1"/>
    <col min="27" max="27" width="20" style="1" customWidth="1"/>
    <col min="28" max="28" width="18.140625" style="1" customWidth="1"/>
    <col min="29" max="29" width="18.42578125" style="1" customWidth="1"/>
    <col min="30" max="16384" width="8.85546875" style="1"/>
  </cols>
  <sheetData>
    <row r="1" spans="1:28" ht="47.25" thickBot="1" x14ac:dyDescent="0.7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7"/>
    </row>
    <row r="2" spans="1:28" ht="54" customHeight="1" x14ac:dyDescent="0.25">
      <c r="A2" s="100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16</v>
      </c>
      <c r="S2" s="94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3" t="s">
        <v>26</v>
      </c>
      <c r="AB2" s="4"/>
    </row>
    <row r="3" spans="1:28" ht="18" customHeight="1" x14ac:dyDescent="0.3">
      <c r="A3" s="101"/>
      <c r="B3" s="21"/>
      <c r="C3" s="21" t="s">
        <v>27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2"/>
    </row>
    <row r="4" spans="1:28" ht="18" x14ac:dyDescent="0.35">
      <c r="A4" s="102">
        <v>1</v>
      </c>
      <c r="B4" s="23" t="s">
        <v>28</v>
      </c>
      <c r="C4" s="24" t="s">
        <v>29</v>
      </c>
      <c r="D4" s="25">
        <v>5068416588.5500002</v>
      </c>
      <c r="E4" s="96"/>
      <c r="F4" s="25">
        <v>927769580.38999999</v>
      </c>
      <c r="G4" s="25">
        <v>82805191.049999997</v>
      </c>
      <c r="H4" s="25"/>
      <c r="I4" s="25">
        <v>72919743.090000004</v>
      </c>
      <c r="J4" s="26">
        <v>6093194978.4200001</v>
      </c>
      <c r="K4" s="26">
        <v>20726788.829999998</v>
      </c>
      <c r="L4" s="27">
        <v>399342724.13</v>
      </c>
      <c r="M4" s="26">
        <v>6166114721.5100002</v>
      </c>
      <c r="N4" s="26">
        <v>70417649.700000003</v>
      </c>
      <c r="O4" s="28">
        <v>5706675740.0200005</v>
      </c>
      <c r="P4" s="29">
        <f>(O4/$O$19)</f>
        <v>0.42847846632390063</v>
      </c>
      <c r="Q4" s="28">
        <v>6095697071.8100004</v>
      </c>
      <c r="R4" s="29">
        <f>(Q4/$Q$19)</f>
        <v>0.42589383469359371</v>
      </c>
      <c r="S4" s="95">
        <f>((Q4-O4)/O4)</f>
        <v>6.81695175111941E-2</v>
      </c>
      <c r="T4" s="30">
        <f t="shared" ref="T4:T18" si="0">(K4/Q4)</f>
        <v>3.400232752026435E-3</v>
      </c>
      <c r="U4" s="30">
        <f t="shared" ref="U4:U18" si="1">L4/Q4</f>
        <v>6.5512232551185948E-2</v>
      </c>
      <c r="V4" s="31">
        <f>Q4/AA4</f>
        <v>9711.9116362831992</v>
      </c>
      <c r="W4" s="31">
        <f t="shared" ref="W4" si="2">L4/AA4</f>
        <v>636.24901363275376</v>
      </c>
      <c r="X4" s="25">
        <v>9629.14</v>
      </c>
      <c r="Y4" s="25">
        <v>9770.4599999999991</v>
      </c>
      <c r="Z4" s="32">
        <v>17184</v>
      </c>
      <c r="AA4" s="33">
        <v>627651.62</v>
      </c>
      <c r="AB4" s="5"/>
    </row>
    <row r="5" spans="1:28" ht="18" x14ac:dyDescent="0.35">
      <c r="A5" s="102">
        <v>2</v>
      </c>
      <c r="B5" s="25" t="s">
        <v>30</v>
      </c>
      <c r="C5" s="24" t="s">
        <v>31</v>
      </c>
      <c r="D5" s="25">
        <v>583531868</v>
      </c>
      <c r="E5" s="25"/>
      <c r="F5" s="25">
        <v>100620452.94</v>
      </c>
      <c r="G5" s="25">
        <v>20400421.219999999</v>
      </c>
      <c r="H5" s="25"/>
      <c r="I5" s="25">
        <v>42961011.740000002</v>
      </c>
      <c r="J5" s="25">
        <v>747513753.89999998</v>
      </c>
      <c r="K5" s="25">
        <v>996692.71</v>
      </c>
      <c r="L5" s="34">
        <v>350623.44</v>
      </c>
      <c r="M5" s="25">
        <v>747513753.89999998</v>
      </c>
      <c r="N5" s="25">
        <v>1914824.84</v>
      </c>
      <c r="O5" s="28">
        <v>683042854.66999996</v>
      </c>
      <c r="P5" s="29">
        <f>(O5/$O$19)</f>
        <v>5.128540119251191E-2</v>
      </c>
      <c r="Q5" s="28">
        <v>745598929.05999994</v>
      </c>
      <c r="R5" s="29">
        <f>(Q5/$Q$19)</f>
        <v>5.2093465816947321E-2</v>
      </c>
      <c r="S5" s="95">
        <f t="shared" ref="S5:S71" si="3">((Q5-O5)/O5)</f>
        <v>9.1584406398955515E-2</v>
      </c>
      <c r="T5" s="30">
        <f t="shared" si="0"/>
        <v>1.3367678937744208E-3</v>
      </c>
      <c r="U5" s="30">
        <f t="shared" si="1"/>
        <v>4.7025743510930473E-4</v>
      </c>
      <c r="V5" s="31">
        <f t="shared" ref="V5:V18" si="4">Q5/AA5</f>
        <v>1.4900667097389027</v>
      </c>
      <c r="W5" s="31">
        <f t="shared" ref="W5:W18" si="5">L5/AA5</f>
        <v>7.0071494906357714E-4</v>
      </c>
      <c r="X5" s="25">
        <v>1.48</v>
      </c>
      <c r="Y5" s="35">
        <v>1.51</v>
      </c>
      <c r="Z5" s="32">
        <v>3710</v>
      </c>
      <c r="AA5" s="36">
        <v>500379563</v>
      </c>
      <c r="AB5" s="5"/>
    </row>
    <row r="6" spans="1:28" s="7" customFormat="1" ht="18" x14ac:dyDescent="0.35">
      <c r="A6" s="102">
        <v>3</v>
      </c>
      <c r="B6" s="37" t="s">
        <v>32</v>
      </c>
      <c r="C6" s="38" t="s">
        <v>33</v>
      </c>
      <c r="D6" s="39">
        <v>150156996.25</v>
      </c>
      <c r="E6" s="39"/>
      <c r="F6" s="40">
        <v>40171412.710000001</v>
      </c>
      <c r="G6" s="41">
        <v>69929047.400000006</v>
      </c>
      <c r="H6" s="41"/>
      <c r="I6" s="41"/>
      <c r="J6" s="41">
        <v>260266456.36000001</v>
      </c>
      <c r="K6" s="39">
        <v>644199.25</v>
      </c>
      <c r="L6" s="42">
        <v>17784885.789999999</v>
      </c>
      <c r="M6" s="39">
        <v>273488784.07999998</v>
      </c>
      <c r="N6" s="39">
        <v>6270169.9699999997</v>
      </c>
      <c r="O6" s="28">
        <v>262407121.75</v>
      </c>
      <c r="P6" s="29">
        <f t="shared" ref="P6:P18" si="6">(O6/$O$19)</f>
        <v>1.9702503909835783E-2</v>
      </c>
      <c r="Q6" s="28">
        <v>267218614.11000001</v>
      </c>
      <c r="R6" s="29">
        <f t="shared" ref="R6:R18" si="7">(Q6/$Q$19)</f>
        <v>1.8670015738006945E-2</v>
      </c>
      <c r="S6" s="95">
        <f t="shared" si="3"/>
        <v>1.833598237697226E-2</v>
      </c>
      <c r="T6" s="30">
        <f t="shared" si="0"/>
        <v>2.4107573948228644E-3</v>
      </c>
      <c r="U6" s="30">
        <f t="shared" si="1"/>
        <v>6.6555564810611909E-2</v>
      </c>
      <c r="V6" s="31">
        <f t="shared" si="4"/>
        <v>134.33019001974094</v>
      </c>
      <c r="W6" s="31">
        <f t="shared" si="5"/>
        <v>8.9404216678806812</v>
      </c>
      <c r="X6" s="43">
        <v>134.33000000000001</v>
      </c>
      <c r="Y6" s="44">
        <v>135.86000000000001</v>
      </c>
      <c r="Z6" s="45">
        <v>2473</v>
      </c>
      <c r="AA6" s="46">
        <v>1989267</v>
      </c>
      <c r="AB6" s="6"/>
    </row>
    <row r="7" spans="1:28" ht="18" x14ac:dyDescent="0.35">
      <c r="A7" s="102">
        <v>4</v>
      </c>
      <c r="B7" s="23" t="s">
        <v>34</v>
      </c>
      <c r="C7" s="24" t="s">
        <v>35</v>
      </c>
      <c r="D7" s="25">
        <v>468701059.19999999</v>
      </c>
      <c r="E7" s="35"/>
      <c r="F7" s="25">
        <v>45808036.210000001</v>
      </c>
      <c r="G7" s="25"/>
      <c r="H7" s="25"/>
      <c r="I7" s="25">
        <v>8272412.54</v>
      </c>
      <c r="J7" s="25">
        <v>542759861.59000003</v>
      </c>
      <c r="K7" s="25">
        <v>268474.58</v>
      </c>
      <c r="L7" s="34">
        <v>455461.58</v>
      </c>
      <c r="M7" s="25">
        <v>542759861.59000003</v>
      </c>
      <c r="N7" s="25">
        <v>3882923.61</v>
      </c>
      <c r="O7" s="28">
        <v>496786124.62</v>
      </c>
      <c r="P7" s="29">
        <f t="shared" si="6"/>
        <v>3.7300552276941838E-2</v>
      </c>
      <c r="Q7" s="28">
        <v>538876937.98000002</v>
      </c>
      <c r="R7" s="29">
        <f t="shared" si="7"/>
        <v>3.7650224878398877E-2</v>
      </c>
      <c r="S7" s="95">
        <f t="shared" si="3"/>
        <v>8.4726225782163253E-2</v>
      </c>
      <c r="T7" s="30">
        <f t="shared" si="0"/>
        <v>4.9821130035066418E-4</v>
      </c>
      <c r="U7" s="30">
        <f t="shared" si="1"/>
        <v>8.4520518118165249E-4</v>
      </c>
      <c r="V7" s="31">
        <f t="shared" si="4"/>
        <v>15.737174434550864</v>
      </c>
      <c r="W7" s="31">
        <f t="shared" si="5"/>
        <v>1.3301141369241832E-2</v>
      </c>
      <c r="X7" s="25">
        <v>15.47</v>
      </c>
      <c r="Y7" s="25">
        <v>15.75</v>
      </c>
      <c r="Z7" s="32">
        <v>8866</v>
      </c>
      <c r="AA7" s="36">
        <v>34242293</v>
      </c>
      <c r="AB7" s="5"/>
    </row>
    <row r="8" spans="1:28" ht="16.5" x14ac:dyDescent="0.3">
      <c r="A8" s="102">
        <v>5</v>
      </c>
      <c r="B8" s="24" t="s">
        <v>36</v>
      </c>
      <c r="C8" s="38" t="s">
        <v>37</v>
      </c>
      <c r="D8" s="25">
        <v>282739638.89999998</v>
      </c>
      <c r="E8" s="96"/>
      <c r="F8" s="25">
        <v>50312568.130000003</v>
      </c>
      <c r="G8" s="25"/>
      <c r="H8" s="25"/>
      <c r="I8" s="25">
        <v>9579923.0099999998</v>
      </c>
      <c r="J8" s="25">
        <v>333052207.02999997</v>
      </c>
      <c r="K8" s="25">
        <v>651878.05000000005</v>
      </c>
      <c r="L8" s="34">
        <v>606579.36</v>
      </c>
      <c r="M8" s="25">
        <v>342632130.04000002</v>
      </c>
      <c r="N8" s="25">
        <v>3844371.41</v>
      </c>
      <c r="O8" s="28">
        <v>317578467.79000002</v>
      </c>
      <c r="P8" s="29">
        <f t="shared" si="6"/>
        <v>2.3844974029604941E-2</v>
      </c>
      <c r="Q8" s="28">
        <v>338787758.63</v>
      </c>
      <c r="R8" s="29">
        <f t="shared" si="7"/>
        <v>2.3670404872552977E-2</v>
      </c>
      <c r="S8" s="95">
        <f>((Q8-O8)/O8)</f>
        <v>6.6784410755532389E-2</v>
      </c>
      <c r="T8" s="30">
        <f>(K8/Q8)</f>
        <v>1.9241487727776347E-3</v>
      </c>
      <c r="U8" s="30">
        <f>L8/Q8</f>
        <v>1.7904406063929336E-3</v>
      </c>
      <c r="V8" s="31">
        <f>Q8/AA8</f>
        <v>156.91534774372715</v>
      </c>
      <c r="W8" s="31">
        <f>L8/AA8</f>
        <v>0.28094761036663685</v>
      </c>
      <c r="X8" s="25">
        <v>156.91999999999999</v>
      </c>
      <c r="Y8" s="25">
        <v>158.69999999999999</v>
      </c>
      <c r="Z8" s="32">
        <v>1754</v>
      </c>
      <c r="AA8" s="36">
        <v>2159047.9421000001</v>
      </c>
    </row>
    <row r="9" spans="1:28" ht="18" x14ac:dyDescent="0.35">
      <c r="A9" s="102">
        <v>6</v>
      </c>
      <c r="B9" s="23" t="s">
        <v>38</v>
      </c>
      <c r="C9" s="24" t="s">
        <v>39</v>
      </c>
      <c r="D9" s="25">
        <v>1660619906</v>
      </c>
      <c r="E9" s="25"/>
      <c r="F9" s="25">
        <v>49266727</v>
      </c>
      <c r="G9" s="25"/>
      <c r="H9" s="25"/>
      <c r="I9" s="25">
        <v>177250934</v>
      </c>
      <c r="J9" s="25">
        <v>1709886634</v>
      </c>
      <c r="K9" s="25">
        <v>2691458</v>
      </c>
      <c r="L9" s="34">
        <v>131914110</v>
      </c>
      <c r="M9" s="25">
        <v>1887137567</v>
      </c>
      <c r="N9" s="25">
        <v>56755128.159999996</v>
      </c>
      <c r="O9" s="28">
        <v>1358992893</v>
      </c>
      <c r="P9" s="29">
        <f t="shared" si="6"/>
        <v>0.10203824732044088</v>
      </c>
      <c r="Q9" s="28">
        <v>1830382439</v>
      </c>
      <c r="R9" s="29">
        <f t="shared" si="7"/>
        <v>0.12788506166203742</v>
      </c>
      <c r="S9" s="95">
        <f t="shared" si="3"/>
        <v>0.34686682206218128</v>
      </c>
      <c r="T9" s="30">
        <f t="shared" si="0"/>
        <v>1.4704347805426033E-3</v>
      </c>
      <c r="U9" s="30">
        <f t="shared" si="1"/>
        <v>7.2069151882854135E-2</v>
      </c>
      <c r="V9" s="31">
        <f t="shared" si="4"/>
        <v>0.92976823655513152</v>
      </c>
      <c r="W9" s="31">
        <f t="shared" si="5"/>
        <v>6.7007608256145226E-2</v>
      </c>
      <c r="X9" s="47">
        <v>0.85850000000000004</v>
      </c>
      <c r="Y9" s="47">
        <v>0.88539999999999996</v>
      </c>
      <c r="Z9" s="32">
        <v>3021</v>
      </c>
      <c r="AA9" s="36">
        <v>1968643762</v>
      </c>
      <c r="AB9" s="5"/>
    </row>
    <row r="10" spans="1:28" ht="18" x14ac:dyDescent="0.35">
      <c r="A10" s="102">
        <v>7</v>
      </c>
      <c r="B10" s="35" t="s">
        <v>40</v>
      </c>
      <c r="C10" s="24" t="s">
        <v>41</v>
      </c>
      <c r="D10" s="25">
        <v>2120921872.0599999</v>
      </c>
      <c r="E10" s="25"/>
      <c r="F10" s="25">
        <v>231152228.88999999</v>
      </c>
      <c r="G10" s="25">
        <v>80962414.090000004</v>
      </c>
      <c r="H10" s="25"/>
      <c r="I10" s="25">
        <v>292142263.88</v>
      </c>
      <c r="J10" s="25">
        <v>2433036515.04</v>
      </c>
      <c r="K10" s="25">
        <v>8091436.3499999996</v>
      </c>
      <c r="L10" s="34">
        <v>142903283.37</v>
      </c>
      <c r="M10" s="25">
        <v>2716759231</v>
      </c>
      <c r="N10" s="25">
        <v>20775071</v>
      </c>
      <c r="O10" s="62">
        <v>2533356174</v>
      </c>
      <c r="P10" s="29">
        <f t="shared" si="6"/>
        <v>0.1902138158079226</v>
      </c>
      <c r="Q10" s="62">
        <v>2695984161</v>
      </c>
      <c r="R10" s="29">
        <f t="shared" si="7"/>
        <v>0.18836287615266026</v>
      </c>
      <c r="S10" s="95">
        <f t="shared" si="3"/>
        <v>6.4194679243709057E-2</v>
      </c>
      <c r="T10" s="30">
        <f t="shared" si="0"/>
        <v>3.0012922431260527E-3</v>
      </c>
      <c r="U10" s="30">
        <f t="shared" si="1"/>
        <v>5.3005980315920707E-2</v>
      </c>
      <c r="V10" s="31">
        <f t="shared" si="4"/>
        <v>18.008018391157524</v>
      </c>
      <c r="W10" s="31">
        <f t="shared" si="5"/>
        <v>0.95453266837043382</v>
      </c>
      <c r="X10" s="25">
        <v>18.05</v>
      </c>
      <c r="Y10" s="25">
        <v>18.59</v>
      </c>
      <c r="Z10" s="32">
        <v>12113</v>
      </c>
      <c r="AA10" s="36">
        <v>149710207</v>
      </c>
      <c r="AB10" s="5"/>
    </row>
    <row r="11" spans="1:28" ht="20.25" customHeight="1" x14ac:dyDescent="0.35">
      <c r="A11" s="102">
        <v>8</v>
      </c>
      <c r="B11" s="24" t="s">
        <v>42</v>
      </c>
      <c r="C11" s="24" t="s">
        <v>43</v>
      </c>
      <c r="D11" s="25">
        <v>180145979.25</v>
      </c>
      <c r="E11" s="25"/>
      <c r="F11" s="25">
        <v>28242253.32</v>
      </c>
      <c r="G11" s="25"/>
      <c r="H11" s="25"/>
      <c r="I11" s="25">
        <v>2878142.05</v>
      </c>
      <c r="J11" s="48">
        <v>204648340.78</v>
      </c>
      <c r="K11" s="25">
        <v>2439138.3199999998</v>
      </c>
      <c r="L11" s="34">
        <v>18574110.43</v>
      </c>
      <c r="M11" s="25">
        <v>209500573.34999999</v>
      </c>
      <c r="N11" s="25">
        <v>4852232.57</v>
      </c>
      <c r="O11" s="28">
        <v>239296794.83000001</v>
      </c>
      <c r="P11" s="29">
        <f t="shared" si="6"/>
        <v>1.7967294501408652E-2</v>
      </c>
      <c r="Q11" s="28">
        <v>204648340.78</v>
      </c>
      <c r="R11" s="29">
        <f t="shared" si="7"/>
        <v>1.429835925107668E-2</v>
      </c>
      <c r="S11" s="95">
        <f t="shared" si="3"/>
        <v>-0.14479280457815905</v>
      </c>
      <c r="T11" s="30">
        <f t="shared" si="0"/>
        <v>1.1918681142018687E-2</v>
      </c>
      <c r="U11" s="30">
        <f t="shared" si="1"/>
        <v>9.076110932151385E-2</v>
      </c>
      <c r="V11" s="31">
        <f t="shared" si="4"/>
        <v>119.66360646171172</v>
      </c>
      <c r="W11" s="31">
        <f t="shared" si="5"/>
        <v>10.860801667878027</v>
      </c>
      <c r="X11" s="25">
        <v>119.6636</v>
      </c>
      <c r="Y11" s="25">
        <v>121.5202</v>
      </c>
      <c r="Z11" s="32">
        <v>1381</v>
      </c>
      <c r="AA11" s="36">
        <v>1710197</v>
      </c>
      <c r="AB11" s="8"/>
    </row>
    <row r="12" spans="1:28" ht="16.5" x14ac:dyDescent="0.3">
      <c r="A12" s="102">
        <v>9</v>
      </c>
      <c r="B12" s="23" t="s">
        <v>44</v>
      </c>
      <c r="C12" s="24" t="s">
        <v>45</v>
      </c>
      <c r="D12" s="49">
        <v>153384220.55000001</v>
      </c>
      <c r="E12" s="35"/>
      <c r="F12" s="25"/>
      <c r="G12" s="35"/>
      <c r="H12" s="25"/>
      <c r="I12" s="25">
        <v>350195.34</v>
      </c>
      <c r="J12" s="49">
        <v>153384220.55000001</v>
      </c>
      <c r="K12" s="25">
        <v>185573.9</v>
      </c>
      <c r="L12" s="34">
        <v>368285.6</v>
      </c>
      <c r="M12" s="25">
        <v>153734415.88999999</v>
      </c>
      <c r="N12" s="25">
        <v>500902.84</v>
      </c>
      <c r="O12" s="28">
        <v>255795263.53</v>
      </c>
      <c r="P12" s="29">
        <f t="shared" si="6"/>
        <v>1.9206060971999131E-2</v>
      </c>
      <c r="Q12" s="28">
        <v>153233513.05000001</v>
      </c>
      <c r="R12" s="29">
        <f t="shared" si="7"/>
        <v>1.0706110836485067E-2</v>
      </c>
      <c r="S12" s="95">
        <f t="shared" si="3"/>
        <v>-0.4009525003107472</v>
      </c>
      <c r="T12" s="30">
        <f t="shared" si="0"/>
        <v>1.2110529629340764E-3</v>
      </c>
      <c r="U12" s="30">
        <f t="shared" si="1"/>
        <v>2.4034272442727891E-3</v>
      </c>
      <c r="V12" s="31">
        <f t="shared" si="4"/>
        <v>11.433203734377916</v>
      </c>
      <c r="W12" s="31">
        <f t="shared" si="5"/>
        <v>2.7478873344525274E-2</v>
      </c>
      <c r="X12" s="25">
        <v>11.24</v>
      </c>
      <c r="Y12" s="25">
        <v>11.47</v>
      </c>
      <c r="Z12" s="32">
        <v>39</v>
      </c>
      <c r="AA12" s="36">
        <v>13402500</v>
      </c>
    </row>
    <row r="13" spans="1:28" ht="16.5" x14ac:dyDescent="0.3">
      <c r="A13" s="102">
        <v>10</v>
      </c>
      <c r="B13" s="23" t="s">
        <v>28</v>
      </c>
      <c r="C13" s="48" t="s">
        <v>46</v>
      </c>
      <c r="D13" s="25">
        <v>264998882.06999999</v>
      </c>
      <c r="E13" s="25"/>
      <c r="F13" s="25">
        <v>48748350.509999998</v>
      </c>
      <c r="G13" s="25"/>
      <c r="H13" s="25"/>
      <c r="I13" s="25">
        <v>9844378.9399999995</v>
      </c>
      <c r="J13" s="26">
        <v>313747232.57999998</v>
      </c>
      <c r="K13" s="25">
        <v>1266340.04</v>
      </c>
      <c r="L13" s="34">
        <v>56720833.109999999</v>
      </c>
      <c r="M13" s="26">
        <v>323591611.51999998</v>
      </c>
      <c r="N13" s="26">
        <v>9701183.9100000001</v>
      </c>
      <c r="O13" s="28">
        <v>390946377.02999997</v>
      </c>
      <c r="P13" s="29">
        <f t="shared" si="6"/>
        <v>2.9353709878759068E-2</v>
      </c>
      <c r="Q13" s="28">
        <v>313890427.61000001</v>
      </c>
      <c r="R13" s="29">
        <f t="shared" si="7"/>
        <v>2.1930879489839853E-2</v>
      </c>
      <c r="S13" s="95">
        <f t="shared" si="3"/>
        <v>-0.19710107049818479</v>
      </c>
      <c r="T13" s="30">
        <f t="shared" si="0"/>
        <v>4.0343378727477211E-3</v>
      </c>
      <c r="U13" s="30">
        <f t="shared" si="1"/>
        <v>0.18070265328534973</v>
      </c>
      <c r="V13" s="31">
        <f t="shared" si="4"/>
        <v>2466.3183094164924</v>
      </c>
      <c r="W13" s="31">
        <f t="shared" si="5"/>
        <v>445.67026235779832</v>
      </c>
      <c r="X13" s="26">
        <v>2445.58</v>
      </c>
      <c r="Y13" s="26">
        <v>2481.16</v>
      </c>
      <c r="Z13" s="32">
        <v>23</v>
      </c>
      <c r="AA13" s="36">
        <v>127270.85</v>
      </c>
    </row>
    <row r="14" spans="1:28" ht="16.5" x14ac:dyDescent="0.3">
      <c r="A14" s="102">
        <v>11</v>
      </c>
      <c r="B14" s="50" t="s">
        <v>47</v>
      </c>
      <c r="C14" s="51" t="s">
        <v>48</v>
      </c>
      <c r="D14" s="25">
        <v>205913241.13</v>
      </c>
      <c r="E14" s="25"/>
      <c r="F14" s="25">
        <v>4948903.9000000004</v>
      </c>
      <c r="G14" s="25"/>
      <c r="H14" s="25"/>
      <c r="I14" s="25">
        <v>38605858.130000003</v>
      </c>
      <c r="J14" s="25">
        <v>210862145.03</v>
      </c>
      <c r="K14" s="25">
        <v>840934.75</v>
      </c>
      <c r="L14" s="34">
        <v>3641747.21</v>
      </c>
      <c r="M14" s="25">
        <v>249468003.15000001</v>
      </c>
      <c r="N14" s="25">
        <v>1283584.19</v>
      </c>
      <c r="O14" s="28">
        <v>219911742.91</v>
      </c>
      <c r="P14" s="29">
        <f t="shared" si="6"/>
        <v>1.6511792612972694E-2</v>
      </c>
      <c r="Q14" s="28">
        <v>248184418.97</v>
      </c>
      <c r="R14" s="29">
        <f t="shared" si="7"/>
        <v>1.7340135617163983E-2</v>
      </c>
      <c r="S14" s="95">
        <f>((Q14-O14)/O14)</f>
        <v>0.12856373964336565</v>
      </c>
      <c r="T14" s="30">
        <f>(K14/Q14)</f>
        <v>3.3883462688350731E-3</v>
      </c>
      <c r="U14" s="30">
        <f>L14/Q14</f>
        <v>1.4673552937423548E-2</v>
      </c>
      <c r="V14" s="31">
        <f>Q14/AA14</f>
        <v>122.9632677386665</v>
      </c>
      <c r="W14" s="31">
        <f>L14/AA14</f>
        <v>1.804308018521908</v>
      </c>
      <c r="X14" s="25">
        <v>122.53</v>
      </c>
      <c r="Y14" s="25">
        <v>123.39</v>
      </c>
      <c r="Z14" s="32">
        <v>507</v>
      </c>
      <c r="AA14" s="52">
        <v>2018362.26</v>
      </c>
    </row>
    <row r="15" spans="1:28" ht="16.5" x14ac:dyDescent="0.3">
      <c r="A15" s="102">
        <v>12</v>
      </c>
      <c r="B15" s="23" t="s">
        <v>49</v>
      </c>
      <c r="C15" s="37" t="s">
        <v>50</v>
      </c>
      <c r="D15" s="26">
        <v>249476203.30000001</v>
      </c>
      <c r="E15" s="25"/>
      <c r="F15" s="25">
        <v>31617672.140000001</v>
      </c>
      <c r="G15" s="25"/>
      <c r="H15" s="25"/>
      <c r="I15" s="25">
        <v>1254416.29</v>
      </c>
      <c r="J15" s="25">
        <v>281093875.44</v>
      </c>
      <c r="K15" s="25">
        <v>630557.30000000005</v>
      </c>
      <c r="L15" s="34">
        <v>22358166.199999999</v>
      </c>
      <c r="M15" s="26">
        <v>282348291.73000002</v>
      </c>
      <c r="N15" s="26">
        <v>3516319.31</v>
      </c>
      <c r="O15" s="28">
        <v>257850090.91</v>
      </c>
      <c r="P15" s="29">
        <f t="shared" si="6"/>
        <v>1.9360345063903689E-2</v>
      </c>
      <c r="Q15" s="28">
        <v>278831972.42000002</v>
      </c>
      <c r="R15" s="29">
        <f t="shared" si="7"/>
        <v>1.948141723090429E-2</v>
      </c>
      <c r="S15" s="95">
        <f>((Q15-O15)/O15)</f>
        <v>8.1372402995675247E-2</v>
      </c>
      <c r="T15" s="30">
        <f>(K15/Q15)</f>
        <v>2.2614239483634323E-3</v>
      </c>
      <c r="U15" s="30">
        <f>L15/Q15</f>
        <v>8.0185087836061569E-2</v>
      </c>
      <c r="V15" s="31">
        <f>Q15/AA15</f>
        <v>1.0522654464608143</v>
      </c>
      <c r="W15" s="31">
        <f>L15/AA15</f>
        <v>8.4375997251312951E-2</v>
      </c>
      <c r="X15" s="47">
        <v>1.1100000000000001</v>
      </c>
      <c r="Y15" s="25">
        <v>1.1499999999999999</v>
      </c>
      <c r="Z15" s="32">
        <v>88</v>
      </c>
      <c r="AA15" s="36">
        <v>264982541.58000001</v>
      </c>
    </row>
    <row r="16" spans="1:28" ht="16.5" x14ac:dyDescent="0.3">
      <c r="A16" s="102">
        <v>13</v>
      </c>
      <c r="B16" s="50" t="s">
        <v>51</v>
      </c>
      <c r="C16" s="51" t="s">
        <v>52</v>
      </c>
      <c r="D16" s="25">
        <v>168840295.55000001</v>
      </c>
      <c r="E16" s="25"/>
      <c r="F16" s="25">
        <v>40489549.329999998</v>
      </c>
      <c r="G16" s="25">
        <v>6442410.96</v>
      </c>
      <c r="H16" s="25"/>
      <c r="I16" s="25">
        <v>1710206.03</v>
      </c>
      <c r="J16" s="25">
        <v>215772255.84</v>
      </c>
      <c r="K16" s="25">
        <v>812845.41</v>
      </c>
      <c r="L16" s="34">
        <v>7802177.2199999997</v>
      </c>
      <c r="M16" s="25">
        <v>217482461.87</v>
      </c>
      <c r="N16" s="25">
        <v>757003.47</v>
      </c>
      <c r="O16" s="28">
        <v>242499509.83000001</v>
      </c>
      <c r="P16" s="29">
        <f t="shared" si="6"/>
        <v>1.8207766270576974E-2</v>
      </c>
      <c r="Q16" s="28">
        <v>215488416.78</v>
      </c>
      <c r="R16" s="29">
        <f t="shared" si="7"/>
        <v>1.5055733097188615E-2</v>
      </c>
      <c r="S16" s="95">
        <f t="shared" si="3"/>
        <v>-0.11138617586870861</v>
      </c>
      <c r="T16" s="30">
        <f t="shared" si="0"/>
        <v>3.7721072071816445E-3</v>
      </c>
      <c r="U16" s="30">
        <f t="shared" si="1"/>
        <v>3.6206944839942502E-2</v>
      </c>
      <c r="V16" s="31">
        <f t="shared" si="4"/>
        <v>1.1711955179813422</v>
      </c>
      <c r="W16" s="31">
        <f t="shared" si="5"/>
        <v>4.2405411516338337E-2</v>
      </c>
      <c r="X16" s="25">
        <v>1.1712</v>
      </c>
      <c r="Y16" s="25">
        <v>1.1819999999999999</v>
      </c>
      <c r="Z16" s="32">
        <v>11</v>
      </c>
      <c r="AA16" s="36">
        <v>183990131</v>
      </c>
    </row>
    <row r="17" spans="1:31" ht="18" customHeight="1" x14ac:dyDescent="0.3">
      <c r="A17" s="102">
        <v>14</v>
      </c>
      <c r="B17" s="108" t="s">
        <v>53</v>
      </c>
      <c r="C17" s="108" t="s">
        <v>54</v>
      </c>
      <c r="D17" s="53">
        <v>1705425.46</v>
      </c>
      <c r="E17" s="53"/>
      <c r="F17" s="53"/>
      <c r="G17" s="53"/>
      <c r="H17" s="53"/>
      <c r="I17" s="53"/>
      <c r="J17" s="53">
        <v>1705435.46</v>
      </c>
      <c r="K17" s="53"/>
      <c r="L17" s="54"/>
      <c r="M17" s="53">
        <v>3349445.32</v>
      </c>
      <c r="N17" s="53">
        <v>0</v>
      </c>
      <c r="O17" s="55">
        <v>3349445.32</v>
      </c>
      <c r="P17" s="29">
        <f t="shared" si="6"/>
        <v>2.5148882802027519E-4</v>
      </c>
      <c r="Q17" s="55">
        <v>3349445.32</v>
      </c>
      <c r="R17" s="29">
        <f t="shared" si="7"/>
        <v>2.3401886521367716E-4</v>
      </c>
      <c r="S17" s="95">
        <f t="shared" si="3"/>
        <v>0</v>
      </c>
      <c r="T17" s="57">
        <f t="shared" si="0"/>
        <v>0</v>
      </c>
      <c r="U17" s="30">
        <f t="shared" si="1"/>
        <v>0</v>
      </c>
      <c r="V17" s="31">
        <f t="shared" si="4"/>
        <v>0.84748882141592019</v>
      </c>
      <c r="W17" s="31">
        <f t="shared" si="5"/>
        <v>0</v>
      </c>
      <c r="X17" s="53">
        <v>0.85</v>
      </c>
      <c r="Y17" s="53">
        <v>0.91</v>
      </c>
      <c r="Z17" s="58">
        <v>2405</v>
      </c>
      <c r="AA17" s="59">
        <v>3952200</v>
      </c>
    </row>
    <row r="18" spans="1:31" ht="16.5" x14ac:dyDescent="0.3">
      <c r="A18" s="102">
        <v>15</v>
      </c>
      <c r="B18" s="60" t="s">
        <v>55</v>
      </c>
      <c r="C18" s="38" t="s">
        <v>56</v>
      </c>
      <c r="D18" s="37">
        <v>297485050</v>
      </c>
      <c r="E18" s="37"/>
      <c r="F18" s="37">
        <v>72057251.680000007</v>
      </c>
      <c r="G18" s="37"/>
      <c r="H18" s="37"/>
      <c r="I18" s="37">
        <v>9283548.4100000001</v>
      </c>
      <c r="J18" s="37">
        <v>374058377.27999997</v>
      </c>
      <c r="K18" s="37">
        <v>511535.58</v>
      </c>
      <c r="L18" s="61">
        <v>5930193.96</v>
      </c>
      <c r="M18" s="37">
        <v>383341925.69</v>
      </c>
      <c r="N18" s="37">
        <v>799382.58</v>
      </c>
      <c r="O18" s="62">
        <v>349977060.33999997</v>
      </c>
      <c r="P18" s="29">
        <f t="shared" si="6"/>
        <v>2.6277581011200903E-2</v>
      </c>
      <c r="Q18" s="62">
        <v>382542543.11000001</v>
      </c>
      <c r="R18" s="29">
        <f t="shared" si="7"/>
        <v>2.6727461797930285E-2</v>
      </c>
      <c r="S18" s="95">
        <f t="shared" si="3"/>
        <v>9.3050335180148463E-2</v>
      </c>
      <c r="T18" s="109">
        <f t="shared" si="0"/>
        <v>1.3371991931702824E-3</v>
      </c>
      <c r="U18" s="30">
        <f t="shared" si="1"/>
        <v>1.550205086155548E-2</v>
      </c>
      <c r="V18" s="31">
        <f t="shared" si="4"/>
        <v>130.93846500564771</v>
      </c>
      <c r="W18" s="31">
        <f t="shared" si="5"/>
        <v>2.0298147442515533</v>
      </c>
      <c r="X18" s="37">
        <v>128.88999999999999</v>
      </c>
      <c r="Y18" s="37">
        <v>129.35</v>
      </c>
      <c r="Z18" s="110">
        <v>96</v>
      </c>
      <c r="AA18" s="111">
        <v>2921544.43</v>
      </c>
    </row>
    <row r="19" spans="1:31" ht="16.5" x14ac:dyDescent="0.3">
      <c r="A19" s="112"/>
      <c r="B19" s="113"/>
      <c r="C19" s="114" t="s">
        <v>57</v>
      </c>
      <c r="D19" s="25"/>
      <c r="E19" s="25"/>
      <c r="F19" s="25"/>
      <c r="G19" s="25"/>
      <c r="H19" s="25"/>
      <c r="I19" s="25"/>
      <c r="J19" s="25"/>
      <c r="K19" s="25"/>
      <c r="L19" s="34"/>
      <c r="N19" s="25"/>
      <c r="O19" s="64">
        <f>SUM(O4:O18)</f>
        <v>13318465660.550001</v>
      </c>
      <c r="P19" s="65">
        <f>(O19/$O$120)</f>
        <v>9.06850202624211E-3</v>
      </c>
      <c r="Q19" s="64">
        <f>SUM(Q4:Q18)</f>
        <v>14312714989.630001</v>
      </c>
      <c r="R19" s="56">
        <f>(Q19/$Q$120)</f>
        <v>9.8005851482713645E-3</v>
      </c>
      <c r="S19" s="95">
        <f t="shared" si="3"/>
        <v>7.4651942229728374E-2</v>
      </c>
      <c r="T19" s="30"/>
      <c r="U19" s="30"/>
      <c r="V19" s="31"/>
      <c r="W19" s="31"/>
      <c r="X19" s="25"/>
      <c r="Y19" s="25"/>
      <c r="Z19" s="66">
        <f>SUM(Z4:Z18)</f>
        <v>53671</v>
      </c>
      <c r="AA19" s="36"/>
      <c r="AB19" s="9"/>
      <c r="AC19" s="9"/>
    </row>
    <row r="20" spans="1:31" ht="15.75" customHeight="1" x14ac:dyDescent="0.3">
      <c r="A20" s="101"/>
      <c r="B20" s="115"/>
      <c r="C20" s="21" t="s">
        <v>58</v>
      </c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95"/>
      <c r="T20" s="115"/>
      <c r="U20" s="115"/>
      <c r="V20" s="115"/>
      <c r="W20" s="115"/>
      <c r="X20" s="115"/>
      <c r="Y20" s="115"/>
      <c r="Z20" s="115"/>
      <c r="AA20" s="116"/>
      <c r="AB20" s="9"/>
      <c r="AC20" s="9"/>
    </row>
    <row r="21" spans="1:31" ht="18" x14ac:dyDescent="0.35">
      <c r="A21" s="102">
        <v>16</v>
      </c>
      <c r="B21" s="23" t="s">
        <v>28</v>
      </c>
      <c r="C21" s="24" t="s">
        <v>59</v>
      </c>
      <c r="D21" s="25"/>
      <c r="E21" s="25"/>
      <c r="F21" s="25">
        <v>289041401464.46997</v>
      </c>
      <c r="G21" s="25">
        <v>18064475500.900002</v>
      </c>
      <c r="H21" s="25"/>
      <c r="I21" s="25">
        <v>7246699102.1300001</v>
      </c>
      <c r="J21" s="25">
        <v>307105876965.37</v>
      </c>
      <c r="K21" s="25">
        <v>407559644.56</v>
      </c>
      <c r="L21" s="34">
        <v>414330298.86000001</v>
      </c>
      <c r="M21" s="25">
        <v>314352576067.5</v>
      </c>
      <c r="N21" s="25">
        <v>945113555.38999999</v>
      </c>
      <c r="O21" s="28">
        <v>330802284452.28003</v>
      </c>
      <c r="P21" s="29">
        <f t="shared" ref="P21:P45" si="8">(O21/$O$46)</f>
        <v>0.40427459092719359</v>
      </c>
      <c r="Q21" s="28">
        <v>313407462512.10999</v>
      </c>
      <c r="R21" s="29">
        <f t="shared" ref="R21:R45" si="9">(Q21/$Q$46)</f>
        <v>0.40733771202420216</v>
      </c>
      <c r="S21" s="95">
        <f t="shared" si="3"/>
        <v>-5.2583741883678974E-2</v>
      </c>
      <c r="T21" s="30">
        <f t="shared" ref="T21:T29" si="10">(K21/Q21)</f>
        <v>1.300414614550705E-3</v>
      </c>
      <c r="U21" s="30">
        <f t="shared" ref="U21:U45" si="11">L21/Q21</f>
        <v>1.3220179747442688E-3</v>
      </c>
      <c r="V21" s="31">
        <f t="shared" ref="V21:V48" si="12">Q21/AA21</f>
        <v>1.0415722491961805</v>
      </c>
      <c r="W21" s="31">
        <f t="shared" ref="W21" si="13">L21/AA21</f>
        <v>1.3769772354321676E-3</v>
      </c>
      <c r="X21" s="25">
        <v>100</v>
      </c>
      <c r="Y21" s="25">
        <v>100</v>
      </c>
      <c r="Z21" s="32">
        <v>88472</v>
      </c>
      <c r="AA21" s="36">
        <v>300898437678.21002</v>
      </c>
      <c r="AB21" s="6"/>
      <c r="AC21" s="9"/>
    </row>
    <row r="22" spans="1:31" ht="18" x14ac:dyDescent="0.35">
      <c r="A22" s="102">
        <v>17</v>
      </c>
      <c r="B22" s="23" t="s">
        <v>60</v>
      </c>
      <c r="C22" s="24" t="s">
        <v>61</v>
      </c>
      <c r="D22" s="25"/>
      <c r="E22" s="25"/>
      <c r="F22" s="25">
        <v>225724104461.42001</v>
      </c>
      <c r="G22" s="25"/>
      <c r="H22" s="25"/>
      <c r="I22" s="25">
        <v>397461010.75999999</v>
      </c>
      <c r="J22" s="25">
        <v>222491935507.59</v>
      </c>
      <c r="K22" s="25">
        <v>828466402.09000003</v>
      </c>
      <c r="L22" s="34">
        <v>2692932290.7399998</v>
      </c>
      <c r="M22" s="25">
        <v>226113032059.92999</v>
      </c>
      <c r="N22" s="25">
        <v>3621096552.3400002</v>
      </c>
      <c r="O22" s="28">
        <v>241913459872.94</v>
      </c>
      <c r="P22" s="29">
        <f t="shared" si="8"/>
        <v>0.2956432576995186</v>
      </c>
      <c r="Q22" s="28">
        <v>222491935507.59</v>
      </c>
      <c r="R22" s="29">
        <f t="shared" si="9"/>
        <v>0.28917421182973957</v>
      </c>
      <c r="S22" s="95">
        <f t="shared" si="3"/>
        <v>-8.0282942402422577E-2</v>
      </c>
      <c r="T22" s="30">
        <f t="shared" si="10"/>
        <v>3.7235794645767649E-3</v>
      </c>
      <c r="U22" s="30">
        <f t="shared" si="11"/>
        <v>1.2103505165687834E-2</v>
      </c>
      <c r="V22" s="31">
        <f t="shared" ref="V22:V45" si="14">Q22/AA22</f>
        <v>100.01144779607415</v>
      </c>
      <c r="W22" s="31">
        <f t="shared" ref="W22:W45" si="15">L22/AA22</f>
        <v>1.2104890750277024</v>
      </c>
      <c r="X22" s="25">
        <v>100</v>
      </c>
      <c r="Y22" s="25">
        <v>100</v>
      </c>
      <c r="Z22" s="32">
        <v>22928</v>
      </c>
      <c r="AA22" s="36">
        <v>2224664680</v>
      </c>
      <c r="AB22" s="6"/>
      <c r="AC22" s="9"/>
    </row>
    <row r="23" spans="1:31" ht="18" x14ac:dyDescent="0.35">
      <c r="A23" s="102">
        <v>18</v>
      </c>
      <c r="B23" s="23" t="s">
        <v>38</v>
      </c>
      <c r="C23" s="24" t="s">
        <v>62</v>
      </c>
      <c r="D23" s="25"/>
      <c r="E23" s="25"/>
      <c r="F23" s="25">
        <v>6998083344</v>
      </c>
      <c r="G23" s="25"/>
      <c r="H23" s="35"/>
      <c r="I23" s="25">
        <v>9885775801</v>
      </c>
      <c r="J23" s="25">
        <v>6998083344</v>
      </c>
      <c r="K23" s="25">
        <v>14281389</v>
      </c>
      <c r="L23" s="34">
        <v>29732866</v>
      </c>
      <c r="M23" s="25">
        <v>16883859145.32</v>
      </c>
      <c r="N23" s="25">
        <v>219415141.44999999</v>
      </c>
      <c r="O23" s="28">
        <v>17332274024</v>
      </c>
      <c r="P23" s="29">
        <f t="shared" si="8"/>
        <v>2.118183071949559E-2</v>
      </c>
      <c r="Q23" s="28">
        <v>16664444004</v>
      </c>
      <c r="R23" s="29">
        <f t="shared" si="9"/>
        <v>2.1658885970153009E-2</v>
      </c>
      <c r="S23" s="95">
        <f t="shared" si="3"/>
        <v>-3.8531009784131945E-2</v>
      </c>
      <c r="T23" s="30">
        <f t="shared" si="10"/>
        <v>8.5699762899812374E-4</v>
      </c>
      <c r="U23" s="30">
        <f t="shared" si="11"/>
        <v>1.7842099018042941E-3</v>
      </c>
      <c r="V23" s="31">
        <f t="shared" si="14"/>
        <v>1.4122014173652213</v>
      </c>
      <c r="W23" s="31">
        <f t="shared" si="15"/>
        <v>2.519663752205087E-3</v>
      </c>
      <c r="X23" s="82">
        <v>1</v>
      </c>
      <c r="Y23" s="25">
        <v>1</v>
      </c>
      <c r="Z23" s="32">
        <v>7469</v>
      </c>
      <c r="AA23" s="36">
        <v>11800330887</v>
      </c>
      <c r="AB23" s="6"/>
      <c r="AC23" s="9"/>
    </row>
    <row r="24" spans="1:31" ht="18" x14ac:dyDescent="0.35">
      <c r="A24" s="102">
        <v>19</v>
      </c>
      <c r="B24" s="23" t="s">
        <v>63</v>
      </c>
      <c r="C24" s="24" t="s">
        <v>64</v>
      </c>
      <c r="D24" s="25"/>
      <c r="E24" s="25"/>
      <c r="F24" s="25">
        <v>907671236.22000003</v>
      </c>
      <c r="G24" s="25"/>
      <c r="H24" s="25"/>
      <c r="I24" s="25">
        <v>1123925.1399999999</v>
      </c>
      <c r="J24" s="25">
        <v>908795161.36000001</v>
      </c>
      <c r="K24" s="25">
        <v>1541347.82</v>
      </c>
      <c r="L24" s="34">
        <v>4952125.26</v>
      </c>
      <c r="M24" s="25">
        <v>908795161.36000001</v>
      </c>
      <c r="N24" s="25">
        <v>41518657.920000002</v>
      </c>
      <c r="O24" s="28">
        <v>900234908.03999996</v>
      </c>
      <c r="P24" s="29">
        <f t="shared" si="8"/>
        <v>1.1001801265938696E-3</v>
      </c>
      <c r="Q24" s="28">
        <v>867276503.44000006</v>
      </c>
      <c r="R24" s="29">
        <f t="shared" si="9"/>
        <v>1.1272048973305774E-3</v>
      </c>
      <c r="S24" s="95">
        <f t="shared" si="3"/>
        <v>-3.6610893785220193E-2</v>
      </c>
      <c r="T24" s="30">
        <f t="shared" si="10"/>
        <v>1.7772276936897709E-3</v>
      </c>
      <c r="U24" s="30">
        <f t="shared" si="11"/>
        <v>5.7099728176166339E-3</v>
      </c>
      <c r="V24" s="31">
        <f t="shared" si="14"/>
        <v>101.49105284093383</v>
      </c>
      <c r="W24" s="31">
        <f t="shared" si="15"/>
        <v>0.57951115295302569</v>
      </c>
      <c r="X24" s="25">
        <v>100</v>
      </c>
      <c r="Y24" s="25">
        <v>100</v>
      </c>
      <c r="Z24" s="32">
        <v>724</v>
      </c>
      <c r="AA24" s="36">
        <v>8545349.3599999994</v>
      </c>
      <c r="AB24" s="6"/>
      <c r="AC24" s="9"/>
    </row>
    <row r="25" spans="1:31" ht="18" x14ac:dyDescent="0.35">
      <c r="A25" s="102">
        <v>20</v>
      </c>
      <c r="B25" s="35" t="s">
        <v>40</v>
      </c>
      <c r="C25" s="24" t="s">
        <v>65</v>
      </c>
      <c r="D25" s="25"/>
      <c r="E25" s="25"/>
      <c r="F25" s="25">
        <v>29796564154.84</v>
      </c>
      <c r="G25" s="25"/>
      <c r="H25" s="25"/>
      <c r="I25" s="25"/>
      <c r="J25" s="25">
        <v>29796564154.84</v>
      </c>
      <c r="K25" s="25">
        <v>128099048.95999999</v>
      </c>
      <c r="L25" s="34">
        <v>131143753.59999999</v>
      </c>
      <c r="M25" s="25">
        <v>86884085222.660004</v>
      </c>
      <c r="N25" s="25">
        <v>343137456</v>
      </c>
      <c r="O25" s="28">
        <v>91647550760</v>
      </c>
      <c r="P25" s="29">
        <f t="shared" si="8"/>
        <v>0.11200278182577962</v>
      </c>
      <c r="Q25" s="28">
        <v>86540947766</v>
      </c>
      <c r="R25" s="29">
        <f t="shared" si="9"/>
        <v>0.11247783118133738</v>
      </c>
      <c r="S25" s="95">
        <f t="shared" si="3"/>
        <v>-5.5720015992274621E-2</v>
      </c>
      <c r="T25" s="30">
        <f t="shared" si="10"/>
        <v>1.480213150731488E-3</v>
      </c>
      <c r="U25" s="30">
        <f t="shared" si="11"/>
        <v>1.5153953935725607E-3</v>
      </c>
      <c r="V25" s="31">
        <f t="shared" si="14"/>
        <v>0.9999999999884448</v>
      </c>
      <c r="W25" s="31">
        <f t="shared" si="15"/>
        <v>1.51539539355505E-3</v>
      </c>
      <c r="X25" s="25">
        <v>1</v>
      </c>
      <c r="Y25" s="25">
        <v>1</v>
      </c>
      <c r="Z25" s="32">
        <v>74937</v>
      </c>
      <c r="AA25" s="36">
        <v>86540947767</v>
      </c>
      <c r="AB25" s="6"/>
      <c r="AC25" s="9"/>
    </row>
    <row r="26" spans="1:31" ht="18" x14ac:dyDescent="0.35">
      <c r="A26" s="102">
        <v>21</v>
      </c>
      <c r="B26" s="23" t="s">
        <v>44</v>
      </c>
      <c r="C26" s="24" t="s">
        <v>66</v>
      </c>
      <c r="D26" s="25"/>
      <c r="E26" s="25"/>
      <c r="F26" s="25">
        <v>1192176073.3699999</v>
      </c>
      <c r="G26" s="25"/>
      <c r="H26" s="25"/>
      <c r="I26" s="25">
        <v>243436338.36000001</v>
      </c>
      <c r="J26" s="25">
        <v>1413321712.3099999</v>
      </c>
      <c r="K26" s="25">
        <v>1924683.79</v>
      </c>
      <c r="L26" s="34">
        <v>2891287.69</v>
      </c>
      <c r="M26" s="25">
        <v>1438049911.4300001</v>
      </c>
      <c r="N26" s="25">
        <v>4296040.4800000004</v>
      </c>
      <c r="O26" s="28">
        <v>1226062783.6500001</v>
      </c>
      <c r="P26" s="29">
        <f t="shared" si="8"/>
        <v>1.4983754756465791E-3</v>
      </c>
      <c r="Q26" s="28">
        <v>1433756870.95</v>
      </c>
      <c r="R26" s="29">
        <f t="shared" si="9"/>
        <v>1.8634631056022981E-3</v>
      </c>
      <c r="S26" s="95">
        <f t="shared" si="3"/>
        <v>0.16939922658910889</v>
      </c>
      <c r="T26" s="30">
        <f t="shared" si="10"/>
        <v>1.3424059748182509E-3</v>
      </c>
      <c r="U26" s="30">
        <f t="shared" si="11"/>
        <v>2.0165815757062404E-3</v>
      </c>
      <c r="V26" s="31">
        <f t="shared" si="14"/>
        <v>9.815339800490662</v>
      </c>
      <c r="W26" s="31">
        <f t="shared" si="15"/>
        <v>1.9793433400965635E-2</v>
      </c>
      <c r="X26" s="25">
        <v>10</v>
      </c>
      <c r="Y26" s="25">
        <v>10</v>
      </c>
      <c r="Z26" s="32">
        <v>1144</v>
      </c>
      <c r="AA26" s="36">
        <v>146073075.41999999</v>
      </c>
      <c r="AB26" s="6"/>
      <c r="AC26" s="9"/>
    </row>
    <row r="27" spans="1:31" s="7" customFormat="1" ht="18" x14ac:dyDescent="0.35">
      <c r="A27" s="102">
        <v>22</v>
      </c>
      <c r="B27" s="60" t="s">
        <v>67</v>
      </c>
      <c r="C27" s="38" t="s">
        <v>68</v>
      </c>
      <c r="D27" s="41"/>
      <c r="E27" s="41"/>
      <c r="F27" s="41">
        <v>11420686408.18</v>
      </c>
      <c r="G27" s="41"/>
      <c r="H27" s="41"/>
      <c r="I27" s="41">
        <v>19024999786.75</v>
      </c>
      <c r="J27" s="41">
        <v>11420686408.18</v>
      </c>
      <c r="K27" s="41">
        <v>37322873.5</v>
      </c>
      <c r="L27" s="34">
        <v>48401233.659999996</v>
      </c>
      <c r="M27" s="41">
        <v>30445686194.939999</v>
      </c>
      <c r="N27" s="41">
        <v>199974605.06</v>
      </c>
      <c r="O27" s="28">
        <v>32665972994.34</v>
      </c>
      <c r="P27" s="29">
        <f t="shared" si="8"/>
        <v>3.9921196104770539E-2</v>
      </c>
      <c r="Q27" s="28">
        <v>30245711589.880001</v>
      </c>
      <c r="R27" s="29">
        <f t="shared" si="9"/>
        <v>3.9310547549867493E-2</v>
      </c>
      <c r="S27" s="95">
        <f>((Q27-O27)/O27)</f>
        <v>-7.4091208147369594E-2</v>
      </c>
      <c r="T27" s="30">
        <f>(K27/Q27)</f>
        <v>1.2339889372114481E-3</v>
      </c>
      <c r="U27" s="30">
        <f>L27/Q27</f>
        <v>1.6002676450897159E-3</v>
      </c>
      <c r="V27" s="31">
        <f>Q27/AA27</f>
        <v>1.0037843695849087</v>
      </c>
      <c r="W27" s="31">
        <f>L27/AA27</f>
        <v>1.6063236492935068E-3</v>
      </c>
      <c r="X27" s="41">
        <v>1</v>
      </c>
      <c r="Y27" s="41">
        <v>1</v>
      </c>
      <c r="Z27" s="85">
        <v>17437</v>
      </c>
      <c r="AA27" s="67">
        <v>30131682168.34</v>
      </c>
      <c r="AB27" s="6"/>
      <c r="AC27" s="9"/>
    </row>
    <row r="28" spans="1:31" s="10" customFormat="1" ht="16.5" x14ac:dyDescent="0.3">
      <c r="A28" s="102">
        <v>23</v>
      </c>
      <c r="B28" s="24" t="s">
        <v>69</v>
      </c>
      <c r="C28" s="24" t="s">
        <v>70</v>
      </c>
      <c r="D28" s="48"/>
      <c r="E28" s="48"/>
      <c r="F28" s="48">
        <v>2718574125.1999998</v>
      </c>
      <c r="G28" s="48"/>
      <c r="H28" s="48"/>
      <c r="I28" s="48">
        <v>4095835477.8699999</v>
      </c>
      <c r="J28" s="48">
        <v>6814409603.0699997</v>
      </c>
      <c r="K28" s="48">
        <v>9695022.2300000004</v>
      </c>
      <c r="L28" s="61">
        <v>13407385.43</v>
      </c>
      <c r="M28" s="48">
        <v>6814409603.0699997</v>
      </c>
      <c r="N28" s="48">
        <v>9695022.2300000004</v>
      </c>
      <c r="O28" s="62">
        <v>7019961757.96</v>
      </c>
      <c r="P28" s="63">
        <f t="shared" si="8"/>
        <v>8.5791190128048141E-3</v>
      </c>
      <c r="Q28" s="62">
        <v>6804714580.8400002</v>
      </c>
      <c r="R28" s="63">
        <f t="shared" si="9"/>
        <v>8.8441316812294824E-3</v>
      </c>
      <c r="S28" s="95">
        <f>((Q28-O28)/O28)</f>
        <v>-3.0662158077418171E-2</v>
      </c>
      <c r="T28" s="109">
        <f>(K28/Q28)</f>
        <v>1.4247507540284239E-3</v>
      </c>
      <c r="U28" s="30">
        <f>L28/Q28</f>
        <v>1.970308272407355E-3</v>
      </c>
      <c r="V28" s="31">
        <f>Q28/AA28</f>
        <v>100.28927677904906</v>
      </c>
      <c r="W28" s="31">
        <f>L28/AA28</f>
        <v>0.19760079167151123</v>
      </c>
      <c r="X28" s="48">
        <v>100</v>
      </c>
      <c r="Y28" s="48">
        <v>100</v>
      </c>
      <c r="Z28" s="117">
        <v>708</v>
      </c>
      <c r="AA28" s="118">
        <v>67850869</v>
      </c>
      <c r="AB28" s="1"/>
      <c r="AC28" s="1"/>
      <c r="AD28" s="1"/>
      <c r="AE28" s="1"/>
    </row>
    <row r="29" spans="1:31" ht="18" x14ac:dyDescent="0.35">
      <c r="A29" s="102">
        <v>24</v>
      </c>
      <c r="B29" s="23" t="s">
        <v>71</v>
      </c>
      <c r="C29" s="24" t="s">
        <v>72</v>
      </c>
      <c r="D29" s="25"/>
      <c r="E29" s="25"/>
      <c r="F29" s="25">
        <v>4055685538.4400001</v>
      </c>
      <c r="G29" s="25"/>
      <c r="H29" s="25"/>
      <c r="I29" s="25">
        <v>4521509005.79</v>
      </c>
      <c r="J29" s="25">
        <v>4055685538.4400001</v>
      </c>
      <c r="K29" s="49">
        <v>8350426.0599999996</v>
      </c>
      <c r="L29" s="34">
        <v>15006878.119999999</v>
      </c>
      <c r="M29" s="25">
        <v>8577194544.2299995</v>
      </c>
      <c r="N29" s="41">
        <v>67056579.25</v>
      </c>
      <c r="O29" s="28">
        <v>9671221793.1299992</v>
      </c>
      <c r="P29" s="29">
        <f t="shared" si="8"/>
        <v>1.1819232870950151E-2</v>
      </c>
      <c r="Q29" s="28">
        <v>8510137964.9799995</v>
      </c>
      <c r="R29" s="29">
        <f t="shared" si="9"/>
        <v>1.1060681516258752E-2</v>
      </c>
      <c r="S29" s="95">
        <f t="shared" si="3"/>
        <v>-0.12005554758084251</v>
      </c>
      <c r="T29" s="30">
        <f t="shared" si="10"/>
        <v>9.8123274785470813E-4</v>
      </c>
      <c r="U29" s="30">
        <f t="shared" si="11"/>
        <v>1.7634118485216905E-3</v>
      </c>
      <c r="V29" s="31">
        <f t="shared" si="14"/>
        <v>99.989356945619292</v>
      </c>
      <c r="W29" s="31">
        <f t="shared" si="15"/>
        <v>0.17632241676396965</v>
      </c>
      <c r="X29" s="25">
        <v>100</v>
      </c>
      <c r="Y29" s="25">
        <v>100</v>
      </c>
      <c r="Z29" s="32">
        <v>5064</v>
      </c>
      <c r="AA29" s="36">
        <v>85110438</v>
      </c>
      <c r="AB29" s="6"/>
      <c r="AC29" s="9"/>
    </row>
    <row r="30" spans="1:31" ht="18" x14ac:dyDescent="0.35">
      <c r="A30" s="102">
        <v>25</v>
      </c>
      <c r="B30" s="25" t="s">
        <v>51</v>
      </c>
      <c r="C30" s="48" t="s">
        <v>73</v>
      </c>
      <c r="D30" s="35"/>
      <c r="E30" s="25"/>
      <c r="F30" s="25">
        <v>1068752445.48</v>
      </c>
      <c r="G30" s="25"/>
      <c r="H30" s="35"/>
      <c r="I30" s="25">
        <v>20061023.850000001</v>
      </c>
      <c r="J30" s="25">
        <v>1068752445.48</v>
      </c>
      <c r="K30" s="25">
        <v>3248658.71</v>
      </c>
      <c r="L30" s="34">
        <v>8076524.9400000004</v>
      </c>
      <c r="M30" s="25">
        <v>1086990531.5899999</v>
      </c>
      <c r="N30" s="25">
        <v>2778222.46</v>
      </c>
      <c r="O30" s="28">
        <v>1138437140.28</v>
      </c>
      <c r="P30" s="29">
        <f t="shared" si="8"/>
        <v>1.3912878804481573E-3</v>
      </c>
      <c r="Q30" s="28">
        <v>1080354949.6600001</v>
      </c>
      <c r="R30" s="29">
        <f t="shared" si="9"/>
        <v>1.4041443360702439E-3</v>
      </c>
      <c r="S30" s="95">
        <f t="shared" si="3"/>
        <v>-5.1019233794247526E-2</v>
      </c>
      <c r="T30" s="30">
        <f t="shared" ref="T30:T45" si="16">(K30/Q30)</f>
        <v>3.0070290426515746E-3</v>
      </c>
      <c r="U30" s="30">
        <f t="shared" si="11"/>
        <v>7.4758068563871294E-3</v>
      </c>
      <c r="V30" s="31">
        <f t="shared" si="14"/>
        <v>10.057578871686978</v>
      </c>
      <c r="W30" s="31">
        <f t="shared" si="15"/>
        <v>7.5188517087611831E-2</v>
      </c>
      <c r="X30" s="25">
        <v>10</v>
      </c>
      <c r="Y30" s="25">
        <v>10</v>
      </c>
      <c r="Z30" s="32">
        <v>251</v>
      </c>
      <c r="AA30" s="36">
        <v>107417000</v>
      </c>
      <c r="AB30" s="6"/>
      <c r="AC30" s="9"/>
    </row>
    <row r="31" spans="1:31" ht="18" x14ac:dyDescent="0.35">
      <c r="A31" s="102">
        <v>26</v>
      </c>
      <c r="B31" s="25" t="s">
        <v>34</v>
      </c>
      <c r="C31" s="48" t="s">
        <v>74</v>
      </c>
      <c r="D31" s="25"/>
      <c r="E31" s="25"/>
      <c r="F31" s="25">
        <v>2638880276.5900002</v>
      </c>
      <c r="G31" s="25"/>
      <c r="H31" s="25"/>
      <c r="I31" s="25">
        <v>152414203.08000001</v>
      </c>
      <c r="J31" s="25">
        <v>2791294479.6700001</v>
      </c>
      <c r="K31" s="25">
        <v>3633133.1</v>
      </c>
      <c r="L31" s="34">
        <v>3476697.63</v>
      </c>
      <c r="M31" s="25">
        <v>2791294479.6715002</v>
      </c>
      <c r="N31" s="25">
        <v>43698606.880000003</v>
      </c>
      <c r="O31" s="28">
        <v>2592580829.3000002</v>
      </c>
      <c r="P31" s="29">
        <f t="shared" si="8"/>
        <v>3.1684018021409339E-3</v>
      </c>
      <c r="Q31" s="28">
        <v>2764077183.3899999</v>
      </c>
      <c r="R31" s="29">
        <f t="shared" si="9"/>
        <v>3.5924890451416057E-3</v>
      </c>
      <c r="S31" s="95">
        <f t="shared" si="3"/>
        <v>6.6148893855820068E-2</v>
      </c>
      <c r="T31" s="30">
        <f t="shared" si="16"/>
        <v>1.3144108716762197E-3</v>
      </c>
      <c r="U31" s="30">
        <f t="shared" si="11"/>
        <v>1.2578149593261384E-3</v>
      </c>
      <c r="V31" s="31">
        <f t="shared" si="14"/>
        <v>100.00000001410959</v>
      </c>
      <c r="W31" s="31">
        <f t="shared" si="15"/>
        <v>0.12578149595036109</v>
      </c>
      <c r="X31" s="25">
        <v>100</v>
      </c>
      <c r="Y31" s="25">
        <v>100</v>
      </c>
      <c r="Z31" s="32">
        <v>845</v>
      </c>
      <c r="AA31" s="36">
        <v>27640771.829999998</v>
      </c>
      <c r="AB31" s="6"/>
      <c r="AC31" s="9"/>
    </row>
    <row r="32" spans="1:31" ht="16.5" x14ac:dyDescent="0.3">
      <c r="A32" s="102">
        <v>27</v>
      </c>
      <c r="B32" s="23" t="s">
        <v>49</v>
      </c>
      <c r="C32" s="24" t="s">
        <v>75</v>
      </c>
      <c r="D32" s="25"/>
      <c r="E32" s="25"/>
      <c r="F32" s="25">
        <v>10303954647.48</v>
      </c>
      <c r="G32" s="25"/>
      <c r="H32" s="25"/>
      <c r="I32" s="25">
        <v>165450779.44999999</v>
      </c>
      <c r="J32" s="25">
        <v>10303954647.48</v>
      </c>
      <c r="K32" s="26">
        <v>15806786.109999999</v>
      </c>
      <c r="L32" s="34">
        <v>18186886.809999999</v>
      </c>
      <c r="M32" s="25">
        <v>10469405426.93</v>
      </c>
      <c r="N32" s="25">
        <v>151982925.44</v>
      </c>
      <c r="O32" s="28">
        <v>11316078405.25</v>
      </c>
      <c r="P32" s="29">
        <f t="shared" si="8"/>
        <v>1.3829417701141759E-2</v>
      </c>
      <c r="Q32" s="28">
        <v>10317422501.49</v>
      </c>
      <c r="R32" s="29">
        <f t="shared" si="9"/>
        <v>1.3409620951771582E-2</v>
      </c>
      <c r="S32" s="95">
        <f t="shared" si="3"/>
        <v>-8.825105906801442E-2</v>
      </c>
      <c r="T32" s="30">
        <f t="shared" si="16"/>
        <v>1.5320479613699302E-3</v>
      </c>
      <c r="U32" s="30">
        <f t="shared" si="11"/>
        <v>1.7627354901259033E-3</v>
      </c>
      <c r="V32" s="31">
        <f t="shared" si="14"/>
        <v>93.893488602482577</v>
      </c>
      <c r="W32" s="31">
        <f t="shared" si="15"/>
        <v>0.16550938465132806</v>
      </c>
      <c r="X32" s="25">
        <v>100</v>
      </c>
      <c r="Y32" s="25">
        <v>100</v>
      </c>
      <c r="Z32" s="32">
        <v>5449</v>
      </c>
      <c r="AA32" s="36">
        <v>109884323.77</v>
      </c>
    </row>
    <row r="33" spans="1:31" ht="16.5" x14ac:dyDescent="0.3">
      <c r="A33" s="102">
        <v>28</v>
      </c>
      <c r="B33" s="23" t="s">
        <v>76</v>
      </c>
      <c r="C33" s="24" t="s">
        <v>77</v>
      </c>
      <c r="D33" s="25"/>
      <c r="E33" s="25"/>
      <c r="F33" s="26">
        <v>5435965025.3199997</v>
      </c>
      <c r="G33" s="25">
        <v>171512578.65000001</v>
      </c>
      <c r="H33" s="25"/>
      <c r="I33" s="25">
        <v>9531123473.75</v>
      </c>
      <c r="J33" s="25">
        <v>15138601077.719999</v>
      </c>
      <c r="K33" s="25">
        <v>14295505.98</v>
      </c>
      <c r="L33" s="34">
        <v>17343435.510000002</v>
      </c>
      <c r="M33" s="25">
        <v>15138601077.719999</v>
      </c>
      <c r="N33" s="25">
        <v>146033148.09999999</v>
      </c>
      <c r="O33" s="28">
        <v>15201091588.969999</v>
      </c>
      <c r="P33" s="29">
        <f t="shared" si="8"/>
        <v>1.8577305455894328E-2</v>
      </c>
      <c r="Q33" s="28">
        <v>14992567929.620001</v>
      </c>
      <c r="R33" s="29">
        <f t="shared" si="9"/>
        <v>1.9485937791231967E-2</v>
      </c>
      <c r="S33" s="95">
        <f t="shared" si="3"/>
        <v>-1.371767666351701E-2</v>
      </c>
      <c r="T33" s="30">
        <f t="shared" si="16"/>
        <v>9.535061669960586E-4</v>
      </c>
      <c r="U33" s="30">
        <f t="shared" si="11"/>
        <v>1.1568021963559371E-3</v>
      </c>
      <c r="V33" s="31">
        <f t="shared" si="14"/>
        <v>99.89314416732455</v>
      </c>
      <c r="W33" s="31">
        <f t="shared" si="15"/>
        <v>0.1155566085736613</v>
      </c>
      <c r="X33" s="25">
        <v>100</v>
      </c>
      <c r="Y33" s="25">
        <v>100</v>
      </c>
      <c r="Z33" s="32">
        <v>1781</v>
      </c>
      <c r="AA33" s="36">
        <v>150086055</v>
      </c>
    </row>
    <row r="34" spans="1:31" ht="16.5" x14ac:dyDescent="0.3">
      <c r="A34" s="102">
        <v>29</v>
      </c>
      <c r="B34" s="23" t="s">
        <v>76</v>
      </c>
      <c r="C34" s="24" t="s">
        <v>78</v>
      </c>
      <c r="D34" s="25"/>
      <c r="E34" s="25"/>
      <c r="F34" s="25">
        <v>201057525.12</v>
      </c>
      <c r="G34" s="25"/>
      <c r="H34" s="25"/>
      <c r="I34" s="25">
        <v>292780383.88999999</v>
      </c>
      <c r="J34" s="25">
        <v>493837909.01999998</v>
      </c>
      <c r="K34" s="25">
        <v>416213.55</v>
      </c>
      <c r="L34" s="34">
        <v>656355.07999999996</v>
      </c>
      <c r="M34" s="25">
        <v>493837909.01999998</v>
      </c>
      <c r="N34" s="25">
        <v>4941536.2300000004</v>
      </c>
      <c r="O34" s="28">
        <v>625183210.09000003</v>
      </c>
      <c r="P34" s="29">
        <f t="shared" si="8"/>
        <v>7.6403851603432441E-4</v>
      </c>
      <c r="Q34" s="28">
        <v>488896372.79000002</v>
      </c>
      <c r="R34" s="29">
        <f t="shared" si="9"/>
        <v>6.3542178706582349E-4</v>
      </c>
      <c r="S34" s="95">
        <f t="shared" si="3"/>
        <v>-0.21799503745530921</v>
      </c>
      <c r="T34" s="30">
        <f t="shared" si="16"/>
        <v>8.5133286554118061E-4</v>
      </c>
      <c r="U34" s="30">
        <f t="shared" si="11"/>
        <v>1.3425239304893145E-3</v>
      </c>
      <c r="V34" s="31">
        <f t="shared" si="14"/>
        <v>1004100.1700349149</v>
      </c>
      <c r="W34" s="31">
        <f t="shared" si="15"/>
        <v>1348.028506880263</v>
      </c>
      <c r="X34" s="25">
        <v>1000000</v>
      </c>
      <c r="Y34" s="25">
        <v>1000000</v>
      </c>
      <c r="Z34" s="32">
        <v>5</v>
      </c>
      <c r="AA34" s="36">
        <v>486.9</v>
      </c>
    </row>
    <row r="35" spans="1:31" ht="16.5" x14ac:dyDescent="0.3">
      <c r="A35" s="102">
        <v>30</v>
      </c>
      <c r="B35" s="23" t="s">
        <v>79</v>
      </c>
      <c r="C35" s="24" t="s">
        <v>80</v>
      </c>
      <c r="D35" s="25"/>
      <c r="E35" s="25"/>
      <c r="F35" s="25">
        <v>9992096358.2900009</v>
      </c>
      <c r="G35" s="25"/>
      <c r="H35" s="25"/>
      <c r="I35" s="25">
        <v>341832289.72000003</v>
      </c>
      <c r="J35" s="25">
        <v>9992096358.2900009</v>
      </c>
      <c r="K35" s="25">
        <v>10609848.699999999</v>
      </c>
      <c r="L35" s="34">
        <v>11588470.24</v>
      </c>
      <c r="M35" s="25">
        <v>10333928234.4</v>
      </c>
      <c r="N35" s="25">
        <v>27532053.32</v>
      </c>
      <c r="O35" s="28">
        <v>10062095484.389999</v>
      </c>
      <c r="P35" s="29">
        <f t="shared" si="8"/>
        <v>1.2296920931357527E-2</v>
      </c>
      <c r="Q35" s="28">
        <v>10306396181.08</v>
      </c>
      <c r="R35" s="29">
        <f t="shared" si="9"/>
        <v>1.3395289971609674E-2</v>
      </c>
      <c r="S35" s="95">
        <f>((Q35-O35)/O35)</f>
        <v>2.4279306141449415E-2</v>
      </c>
      <c r="T35" s="30">
        <f>(K35/Q35)</f>
        <v>1.0294431257627243E-3</v>
      </c>
      <c r="U35" s="30">
        <f>L35/Q35</f>
        <v>1.1243959611482402E-3</v>
      </c>
      <c r="V35" s="31">
        <f>Q35/AA35</f>
        <v>1.0030694623109544</v>
      </c>
      <c r="W35" s="31">
        <f>L35/AA35</f>
        <v>1.1278472521735743E-3</v>
      </c>
      <c r="X35" s="25">
        <v>1</v>
      </c>
      <c r="Y35" s="25">
        <v>1</v>
      </c>
      <c r="Z35" s="32">
        <v>1335</v>
      </c>
      <c r="AA35" s="36">
        <v>10274857892.030001</v>
      </c>
    </row>
    <row r="36" spans="1:31" ht="16.5" x14ac:dyDescent="0.3">
      <c r="A36" s="102">
        <v>31</v>
      </c>
      <c r="B36" s="23" t="s">
        <v>81</v>
      </c>
      <c r="C36" s="24" t="s">
        <v>82</v>
      </c>
      <c r="D36" s="25"/>
      <c r="E36" s="25"/>
      <c r="F36" s="25">
        <v>14484990407.280001</v>
      </c>
      <c r="G36" s="25"/>
      <c r="H36" s="25"/>
      <c r="I36" s="25"/>
      <c r="J36" s="25">
        <v>14484990407.280001</v>
      </c>
      <c r="K36" s="25">
        <v>14582418.98</v>
      </c>
      <c r="L36" s="34">
        <v>21345157.879999999</v>
      </c>
      <c r="M36" s="25">
        <v>14484990407.280001</v>
      </c>
      <c r="N36" s="25">
        <v>14582418.98</v>
      </c>
      <c r="O36" s="28">
        <v>15102593201.49</v>
      </c>
      <c r="P36" s="29">
        <f t="shared" si="8"/>
        <v>1.8456930243336785E-2</v>
      </c>
      <c r="Q36" s="28">
        <v>14470407988.299999</v>
      </c>
      <c r="R36" s="29">
        <f t="shared" si="9"/>
        <v>1.8807283128375103E-2</v>
      </c>
      <c r="S36" s="95">
        <f>((Q36-O36)/O36)</f>
        <v>-4.1859381680732159E-2</v>
      </c>
      <c r="T36" s="30">
        <f>(K36/Q36)</f>
        <v>1.0077406934061962E-3</v>
      </c>
      <c r="U36" s="30">
        <f>L36/Q36</f>
        <v>1.4750902598778526E-3</v>
      </c>
      <c r="V36" s="31">
        <f>Q36/AA36</f>
        <v>1.0094967697176762</v>
      </c>
      <c r="W36" s="31">
        <f>L36/AA36</f>
        <v>1.4890988523886997E-3</v>
      </c>
      <c r="X36" s="25">
        <v>1</v>
      </c>
      <c r="Y36" s="25">
        <v>1</v>
      </c>
      <c r="Z36" s="32">
        <v>2722</v>
      </c>
      <c r="AA36" s="36">
        <v>14334278644.940001</v>
      </c>
      <c r="AB36" s="10"/>
      <c r="AC36" s="10"/>
      <c r="AD36" s="10"/>
      <c r="AE36" s="10"/>
    </row>
    <row r="37" spans="1:31" ht="16.5" x14ac:dyDescent="0.3">
      <c r="A37" s="102">
        <v>32</v>
      </c>
      <c r="B37" s="23" t="s">
        <v>36</v>
      </c>
      <c r="C37" s="24" t="s">
        <v>83</v>
      </c>
      <c r="D37" s="25"/>
      <c r="E37" s="25"/>
      <c r="F37" s="25">
        <v>318156593.19</v>
      </c>
      <c r="G37" s="25"/>
      <c r="H37" s="35"/>
      <c r="I37" s="25">
        <v>288192248.41000003</v>
      </c>
      <c r="J37" s="25">
        <v>318156593.19</v>
      </c>
      <c r="K37" s="26">
        <v>1132660.28</v>
      </c>
      <c r="L37" s="34">
        <v>15950.13</v>
      </c>
      <c r="M37" s="25">
        <v>606348841.60000002</v>
      </c>
      <c r="N37" s="25">
        <v>19743648.940000001</v>
      </c>
      <c r="O37" s="28">
        <v>619682440.53999996</v>
      </c>
      <c r="P37" s="29">
        <f t="shared" si="8"/>
        <v>7.5731600695826682E-4</v>
      </c>
      <c r="Q37" s="28">
        <v>586605192.65999997</v>
      </c>
      <c r="R37" s="29">
        <f t="shared" si="9"/>
        <v>7.6241457406397224E-4</v>
      </c>
      <c r="S37" s="95">
        <f t="shared" si="3"/>
        <v>-5.3377739493757508E-2</v>
      </c>
      <c r="T37" s="30">
        <f t="shared" si="16"/>
        <v>1.9308732588333853E-3</v>
      </c>
      <c r="U37" s="30">
        <f t="shared" si="11"/>
        <v>2.719057076135498E-5</v>
      </c>
      <c r="V37" s="31">
        <f t="shared" si="14"/>
        <v>100.00221493910078</v>
      </c>
      <c r="W37" s="31">
        <f t="shared" si="15"/>
        <v>2.7191173015938498E-3</v>
      </c>
      <c r="X37" s="35">
        <v>100</v>
      </c>
      <c r="Y37" s="35">
        <v>100</v>
      </c>
      <c r="Z37" s="32">
        <v>614</v>
      </c>
      <c r="AA37" s="36">
        <v>5865922</v>
      </c>
    </row>
    <row r="38" spans="1:31" ht="16.5" x14ac:dyDescent="0.3">
      <c r="A38" s="102">
        <v>33</v>
      </c>
      <c r="B38" s="23" t="s">
        <v>30</v>
      </c>
      <c r="C38" s="24" t="s">
        <v>84</v>
      </c>
      <c r="D38" s="25"/>
      <c r="E38" s="25"/>
      <c r="F38" s="25">
        <v>13918218915.709999</v>
      </c>
      <c r="G38" s="25"/>
      <c r="H38" s="25"/>
      <c r="I38" s="85">
        <v>49917778.5</v>
      </c>
      <c r="J38" s="25">
        <v>13968136694.209999</v>
      </c>
      <c r="K38" s="25">
        <v>15024963.77</v>
      </c>
      <c r="L38" s="34">
        <v>21988782.68</v>
      </c>
      <c r="M38" s="49">
        <v>13931585628.73</v>
      </c>
      <c r="N38" s="25">
        <v>32473043.559999999</v>
      </c>
      <c r="O38" s="28">
        <v>16064502928.379999</v>
      </c>
      <c r="P38" s="29">
        <f t="shared" si="8"/>
        <v>1.963248337469202E-2</v>
      </c>
      <c r="Q38" s="28">
        <v>13899112585.17</v>
      </c>
      <c r="R38" s="29">
        <f t="shared" si="9"/>
        <v>1.8064766787074117E-2</v>
      </c>
      <c r="S38" s="95">
        <f t="shared" si="3"/>
        <v>-0.13479348554162607</v>
      </c>
      <c r="T38" s="30">
        <f t="shared" si="16"/>
        <v>1.081001659489488E-3</v>
      </c>
      <c r="U38" s="30">
        <f t="shared" si="11"/>
        <v>1.5820278125857814E-3</v>
      </c>
      <c r="V38" s="31">
        <f t="shared" si="14"/>
        <v>0.99909819134322686</v>
      </c>
      <c r="W38" s="31">
        <f t="shared" si="15"/>
        <v>1.5806011262091356E-3</v>
      </c>
      <c r="X38" s="25">
        <v>1.34</v>
      </c>
      <c r="Y38" s="25">
        <v>1.34</v>
      </c>
      <c r="Z38" s="32">
        <v>1793</v>
      </c>
      <c r="AA38" s="36">
        <v>13911658239</v>
      </c>
    </row>
    <row r="39" spans="1:31" ht="16.5" customHeight="1" x14ac:dyDescent="0.3">
      <c r="A39" s="102">
        <v>34</v>
      </c>
      <c r="B39" s="23" t="s">
        <v>85</v>
      </c>
      <c r="C39" s="38" t="s">
        <v>86</v>
      </c>
      <c r="D39" s="41"/>
      <c r="E39" s="25"/>
      <c r="F39" s="26">
        <v>99946328.319999993</v>
      </c>
      <c r="G39" s="25"/>
      <c r="H39" s="25"/>
      <c r="I39" s="25">
        <v>715232790.12</v>
      </c>
      <c r="J39" s="68">
        <v>813901290.67999995</v>
      </c>
      <c r="K39" s="69">
        <v>1356309.72</v>
      </c>
      <c r="L39" s="34">
        <v>283880.3</v>
      </c>
      <c r="M39" s="70">
        <v>830585603.13</v>
      </c>
      <c r="N39" s="107">
        <v>6717256.1900000004</v>
      </c>
      <c r="O39" s="28">
        <v>814133843.58000004</v>
      </c>
      <c r="P39" s="29">
        <f t="shared" si="8"/>
        <v>9.9495572443898152E-4</v>
      </c>
      <c r="Q39" s="28">
        <v>823868131.94000006</v>
      </c>
      <c r="R39" s="29">
        <f t="shared" si="9"/>
        <v>1.0707867553125857E-3</v>
      </c>
      <c r="S39" s="95">
        <f t="shared" si="3"/>
        <v>1.1956619217787725E-2</v>
      </c>
      <c r="T39" s="30">
        <f t="shared" si="16"/>
        <v>1.6462704010728455E-3</v>
      </c>
      <c r="U39" s="30">
        <f t="shared" si="11"/>
        <v>3.4457007012946847E-4</v>
      </c>
      <c r="V39" s="31">
        <f t="shared" si="14"/>
        <v>9.999470719278742</v>
      </c>
      <c r="W39" s="31">
        <f t="shared" si="15"/>
        <v>3.445518326999443E-3</v>
      </c>
      <c r="X39" s="25">
        <v>10</v>
      </c>
      <c r="Y39" s="25">
        <v>10</v>
      </c>
      <c r="Z39" s="32">
        <v>304</v>
      </c>
      <c r="AA39" s="36">
        <v>82391174</v>
      </c>
    </row>
    <row r="40" spans="1:31" ht="16.5" customHeight="1" x14ac:dyDescent="0.3">
      <c r="A40" s="102">
        <v>35</v>
      </c>
      <c r="B40" s="23" t="s">
        <v>87</v>
      </c>
      <c r="C40" s="38" t="s">
        <v>88</v>
      </c>
      <c r="D40" s="41"/>
      <c r="E40" s="25"/>
      <c r="F40" s="25">
        <v>777162853.11000001</v>
      </c>
      <c r="G40" s="25"/>
      <c r="H40" s="25"/>
      <c r="I40" s="25">
        <v>452023588.69</v>
      </c>
      <c r="J40" s="25">
        <v>777162853.11000001</v>
      </c>
      <c r="K40" s="25">
        <v>1196422.18</v>
      </c>
      <c r="L40" s="34">
        <v>2684229.54</v>
      </c>
      <c r="M40" s="25">
        <v>1229494655.54</v>
      </c>
      <c r="N40" s="25">
        <v>1924033.17</v>
      </c>
      <c r="O40" s="28">
        <v>1248313201.8199999</v>
      </c>
      <c r="P40" s="29">
        <f t="shared" si="8"/>
        <v>1.5255677869648926E-3</v>
      </c>
      <c r="Q40" s="28">
        <v>1225570622.3699999</v>
      </c>
      <c r="R40" s="29">
        <f t="shared" si="9"/>
        <v>1.5928820878698235E-3</v>
      </c>
      <c r="S40" s="95">
        <f t="shared" si="3"/>
        <v>-1.8218648506514317E-2</v>
      </c>
      <c r="T40" s="30">
        <f t="shared" si="16"/>
        <v>9.7621643189061357E-4</v>
      </c>
      <c r="U40" s="30">
        <f t="shared" si="11"/>
        <v>2.190187567330274E-3</v>
      </c>
      <c r="V40" s="31">
        <f t="shared" si="14"/>
        <v>1.0040816136259421</v>
      </c>
      <c r="W40" s="31">
        <f t="shared" si="15"/>
        <v>2.1991270667484583E-3</v>
      </c>
      <c r="X40" s="25">
        <v>1</v>
      </c>
      <c r="Y40" s="25">
        <v>1</v>
      </c>
      <c r="Z40" s="32">
        <v>190</v>
      </c>
      <c r="AA40" s="36">
        <v>1220588651.0999999</v>
      </c>
    </row>
    <row r="41" spans="1:31" ht="16.5" customHeight="1" x14ac:dyDescent="0.3">
      <c r="A41" s="102">
        <v>36</v>
      </c>
      <c r="B41" s="23" t="s">
        <v>89</v>
      </c>
      <c r="C41" s="38" t="s">
        <v>90</v>
      </c>
      <c r="D41" s="41"/>
      <c r="E41" s="25"/>
      <c r="F41" s="25">
        <v>7353385640.8500004</v>
      </c>
      <c r="G41" s="25"/>
      <c r="H41" s="25"/>
      <c r="I41" s="25">
        <v>1198120739.5</v>
      </c>
      <c r="J41" s="25">
        <v>7353385640.8500004</v>
      </c>
      <c r="K41" s="25">
        <v>4497982.54</v>
      </c>
      <c r="L41" s="34">
        <v>25340060.449999999</v>
      </c>
      <c r="M41" s="25">
        <v>8551506380.3500004</v>
      </c>
      <c r="N41" s="25">
        <v>94028028.019999996</v>
      </c>
      <c r="O41" s="71">
        <v>9189589318.9300003</v>
      </c>
      <c r="P41" s="29">
        <f t="shared" si="8"/>
        <v>1.1230628194876503E-2</v>
      </c>
      <c r="Q41" s="71">
        <v>8457478352.3299999</v>
      </c>
      <c r="R41" s="29">
        <f t="shared" si="9"/>
        <v>1.0992239476107578E-2</v>
      </c>
      <c r="S41" s="95">
        <f t="shared" si="3"/>
        <v>-7.9667430305279896E-2</v>
      </c>
      <c r="T41" s="30">
        <f t="shared" si="16"/>
        <v>5.3183494566803413E-4</v>
      </c>
      <c r="U41" s="30">
        <f t="shared" si="11"/>
        <v>2.9961720733247777E-3</v>
      </c>
      <c r="V41" s="31">
        <f t="shared" si="14"/>
        <v>99.864018620827537</v>
      </c>
      <c r="W41" s="31">
        <f t="shared" si="15"/>
        <v>0.29920978372170903</v>
      </c>
      <c r="X41" s="25">
        <v>100</v>
      </c>
      <c r="Y41" s="25">
        <v>100</v>
      </c>
      <c r="Z41" s="32">
        <v>965</v>
      </c>
      <c r="AA41" s="36">
        <v>84689946.079999998</v>
      </c>
    </row>
    <row r="42" spans="1:31" ht="16.5" customHeight="1" x14ac:dyDescent="0.3">
      <c r="A42" s="102">
        <v>37</v>
      </c>
      <c r="B42" s="60" t="s">
        <v>91</v>
      </c>
      <c r="C42" s="38" t="s">
        <v>92</v>
      </c>
      <c r="D42" s="41"/>
      <c r="E42" s="41"/>
      <c r="F42" s="41">
        <v>354932916.14999998</v>
      </c>
      <c r="G42" s="41"/>
      <c r="H42" s="41"/>
      <c r="I42" s="41">
        <v>361357145.56999999</v>
      </c>
      <c r="J42" s="41">
        <v>354932916.14999998</v>
      </c>
      <c r="K42" s="41">
        <v>1711296.84</v>
      </c>
      <c r="L42" s="34">
        <v>1483870.48</v>
      </c>
      <c r="M42" s="41">
        <v>717246482.07000005</v>
      </c>
      <c r="N42" s="41">
        <v>8734369.1300000008</v>
      </c>
      <c r="O42" s="28">
        <v>708512112.94000006</v>
      </c>
      <c r="P42" s="29">
        <f t="shared" si="8"/>
        <v>8.6587505010745974E-4</v>
      </c>
      <c r="Q42" s="28">
        <v>708512112.94000006</v>
      </c>
      <c r="R42" s="29">
        <f t="shared" si="9"/>
        <v>9.208577891321307E-4</v>
      </c>
      <c r="S42" s="95">
        <f t="shared" si="3"/>
        <v>0</v>
      </c>
      <c r="T42" s="30">
        <f t="shared" si="16"/>
        <v>2.4153388611789623E-3</v>
      </c>
      <c r="U42" s="30">
        <f t="shared" si="11"/>
        <v>2.0943473695073729E-3</v>
      </c>
      <c r="V42" s="31">
        <f t="shared" si="14"/>
        <v>1.0114212285523767</v>
      </c>
      <c r="W42" s="31">
        <f t="shared" si="15"/>
        <v>2.1182673894825856E-3</v>
      </c>
      <c r="X42" s="41">
        <v>1</v>
      </c>
      <c r="Y42" s="41">
        <v>1</v>
      </c>
      <c r="Z42" s="72">
        <v>427</v>
      </c>
      <c r="AA42" s="46">
        <v>700511412</v>
      </c>
      <c r="AB42" s="7"/>
      <c r="AC42" s="7"/>
      <c r="AD42" s="7"/>
      <c r="AE42" s="7"/>
    </row>
    <row r="43" spans="1:31" s="7" customFormat="1" ht="16.5" customHeight="1" x14ac:dyDescent="0.3">
      <c r="A43" s="102">
        <v>38</v>
      </c>
      <c r="B43" s="60" t="s">
        <v>55</v>
      </c>
      <c r="C43" s="38" t="s">
        <v>93</v>
      </c>
      <c r="D43" s="41"/>
      <c r="E43" s="41"/>
      <c r="F43" s="41">
        <v>273162585.83999997</v>
      </c>
      <c r="G43" s="41"/>
      <c r="H43" s="41"/>
      <c r="I43" s="41">
        <v>6640120.6600000001</v>
      </c>
      <c r="J43" s="41">
        <v>273162585.83999997</v>
      </c>
      <c r="K43" s="41">
        <v>410495</v>
      </c>
      <c r="L43" s="34">
        <v>209450.04</v>
      </c>
      <c r="M43" s="26">
        <v>279802706.5</v>
      </c>
      <c r="N43" s="26">
        <v>410495</v>
      </c>
      <c r="O43" s="28">
        <v>301296903.38</v>
      </c>
      <c r="P43" s="29">
        <f t="shared" si="8"/>
        <v>3.6821596490259703E-4</v>
      </c>
      <c r="Q43" s="28">
        <v>279392211.5</v>
      </c>
      <c r="R43" s="29">
        <f t="shared" si="9"/>
        <v>3.6312786963518616E-4</v>
      </c>
      <c r="S43" s="95">
        <f t="shared" ref="S43:S44" si="17">((Q43-O43)/O43)</f>
        <v>-7.2701350841211543E-2</v>
      </c>
      <c r="T43" s="30">
        <f t="shared" ref="T43:T44" si="18">(K43/Q43)</f>
        <v>1.4692428174577085E-3</v>
      </c>
      <c r="U43" s="30">
        <f t="shared" ref="U43:U44" si="19">L43/Q43</f>
        <v>7.4966313082066715E-4</v>
      </c>
      <c r="V43" s="31">
        <f t="shared" ref="V43:V44" si="20">Q43/AA43</f>
        <v>97.368589479711602</v>
      </c>
      <c r="W43" s="31">
        <f t="shared" ref="W43:W44" si="21">L43/AA43</f>
        <v>7.2993641632952869E-2</v>
      </c>
      <c r="X43" s="41">
        <v>100</v>
      </c>
      <c r="Y43" s="41">
        <v>100</v>
      </c>
      <c r="Z43" s="72">
        <v>430</v>
      </c>
      <c r="AA43" s="33">
        <v>2869428.56</v>
      </c>
      <c r="AB43" s="1"/>
      <c r="AC43" s="1"/>
      <c r="AD43" s="1"/>
      <c r="AE43" s="1"/>
    </row>
    <row r="44" spans="1:31" s="7" customFormat="1" ht="16.5" customHeight="1" x14ac:dyDescent="0.3">
      <c r="A44" s="102">
        <v>39</v>
      </c>
      <c r="B44" s="60" t="s">
        <v>94</v>
      </c>
      <c r="C44" s="38" t="s">
        <v>95</v>
      </c>
      <c r="D44" s="41"/>
      <c r="E44" s="41"/>
      <c r="F44" s="41">
        <v>98000000</v>
      </c>
      <c r="G44" s="41"/>
      <c r="H44" s="41"/>
      <c r="I44" s="41">
        <v>986229</v>
      </c>
      <c r="J44" s="41">
        <v>98000000</v>
      </c>
      <c r="K44" s="41">
        <v>47432.36</v>
      </c>
      <c r="L44" s="34">
        <v>354826.64</v>
      </c>
      <c r="M44" s="26">
        <v>100008647</v>
      </c>
      <c r="N44" s="26">
        <v>99623972.659999996</v>
      </c>
      <c r="O44" s="28">
        <v>98265503.25</v>
      </c>
      <c r="P44" s="29">
        <f t="shared" si="8"/>
        <v>1.2009060395222053E-4</v>
      </c>
      <c r="Q44" s="28">
        <v>98615036.760000005</v>
      </c>
      <c r="R44" s="29">
        <f t="shared" si="9"/>
        <v>1.2817060296848817E-4</v>
      </c>
      <c r="S44" s="95">
        <f t="shared" si="17"/>
        <v>3.5570316992194853E-3</v>
      </c>
      <c r="T44" s="30">
        <f t="shared" si="18"/>
        <v>4.809850663589612E-4</v>
      </c>
      <c r="U44" s="30">
        <f t="shared" si="19"/>
        <v>3.5980987449565497E-3</v>
      </c>
      <c r="V44" s="31">
        <f t="shared" si="20"/>
        <v>0.98987255905319771</v>
      </c>
      <c r="W44" s="31">
        <f t="shared" si="21"/>
        <v>3.5616592123962386E-3</v>
      </c>
      <c r="X44" s="41">
        <v>1</v>
      </c>
      <c r="Y44" s="41">
        <v>1</v>
      </c>
      <c r="Z44" s="72">
        <v>16</v>
      </c>
      <c r="AA44" s="33">
        <v>99623972.659999996</v>
      </c>
      <c r="AB44" s="1"/>
      <c r="AC44" s="1"/>
      <c r="AD44" s="1"/>
      <c r="AE44" s="1"/>
    </row>
    <row r="45" spans="1:31" s="7" customFormat="1" ht="16.5" customHeight="1" x14ac:dyDescent="0.3">
      <c r="A45" s="102">
        <v>40</v>
      </c>
      <c r="B45" s="23" t="s">
        <v>96</v>
      </c>
      <c r="C45" s="84" t="s">
        <v>97</v>
      </c>
      <c r="D45" s="41"/>
      <c r="E45" s="41"/>
      <c r="F45" s="26">
        <v>720609933</v>
      </c>
      <c r="G45" s="41"/>
      <c r="H45" s="41"/>
      <c r="I45" s="26">
        <v>317226527.61000001</v>
      </c>
      <c r="J45" s="26">
        <v>1037836460.6</v>
      </c>
      <c r="K45" s="26">
        <v>1305107.48</v>
      </c>
      <c r="L45" s="34">
        <v>1033067.04</v>
      </c>
      <c r="M45" s="26">
        <v>1941324941.4300001</v>
      </c>
      <c r="N45" s="26">
        <v>2504664.29</v>
      </c>
      <c r="O45" s="62">
        <v>0</v>
      </c>
      <c r="P45" s="63">
        <f t="shared" si="8"/>
        <v>0</v>
      </c>
      <c r="Q45" s="62">
        <v>1938820277.1400001</v>
      </c>
      <c r="R45" s="29">
        <f t="shared" si="9"/>
        <v>2.5198972908496752E-3</v>
      </c>
      <c r="S45" s="95" t="e">
        <f t="shared" si="3"/>
        <v>#DIV/0!</v>
      </c>
      <c r="T45" s="30">
        <f t="shared" si="16"/>
        <v>6.7314515707726915E-4</v>
      </c>
      <c r="U45" s="30">
        <f t="shared" si="11"/>
        <v>5.3283280156523932E-4</v>
      </c>
      <c r="V45" s="31">
        <f t="shared" si="14"/>
        <v>1.0013720032705455</v>
      </c>
      <c r="W45" s="31">
        <f t="shared" si="15"/>
        <v>5.3356384991164077E-4</v>
      </c>
      <c r="X45" s="41">
        <v>1</v>
      </c>
      <c r="Y45" s="41">
        <v>1</v>
      </c>
      <c r="Z45" s="72">
        <v>20</v>
      </c>
      <c r="AA45" s="33">
        <v>1936163854</v>
      </c>
      <c r="AB45" s="1"/>
      <c r="AC45" s="1"/>
      <c r="AD45" s="1"/>
      <c r="AE45" s="1"/>
    </row>
    <row r="46" spans="1:31" ht="16.5" x14ac:dyDescent="0.3">
      <c r="A46" s="102" t="s">
        <v>98</v>
      </c>
      <c r="B46" s="23"/>
      <c r="C46" s="114" t="s">
        <v>57</v>
      </c>
      <c r="D46" s="25"/>
      <c r="E46" s="25"/>
      <c r="F46" s="25"/>
      <c r="G46" s="25"/>
      <c r="H46" s="25"/>
      <c r="I46" s="25"/>
      <c r="J46" s="25"/>
      <c r="K46" s="25"/>
      <c r="L46" s="34"/>
      <c r="M46" s="25"/>
      <c r="N46" s="25"/>
      <c r="O46" s="64">
        <f>SUM(O21:O45)</f>
        <v>818261379458.92993</v>
      </c>
      <c r="P46" s="65">
        <f>(O46/$O$120)</f>
        <v>0.55715163944136614</v>
      </c>
      <c r="Q46" s="64">
        <f>SUM(Q21:Q45)</f>
        <v>769404484928.92981</v>
      </c>
      <c r="R46" s="65">
        <f>(Q46/$Q$120)</f>
        <v>0.52684722454623423</v>
      </c>
      <c r="S46" s="95">
        <f t="shared" si="3"/>
        <v>-5.9708176087091426E-2</v>
      </c>
      <c r="T46" s="30"/>
      <c r="U46" s="30"/>
      <c r="V46" s="31"/>
      <c r="W46" s="31"/>
      <c r="X46" s="25"/>
      <c r="Y46" s="25"/>
      <c r="Z46" s="66">
        <f>SUM(Z21:Z45)</f>
        <v>236030</v>
      </c>
      <c r="AA46" s="36"/>
    </row>
    <row r="47" spans="1:31" ht="16.5" x14ac:dyDescent="0.3">
      <c r="A47" s="119"/>
      <c r="B47" s="120"/>
      <c r="C47" s="73" t="s">
        <v>99</v>
      </c>
      <c r="D47" s="74"/>
      <c r="E47" s="74"/>
      <c r="F47" s="74"/>
      <c r="G47" s="74"/>
      <c r="H47" s="74"/>
      <c r="I47" s="74"/>
      <c r="J47" s="75"/>
      <c r="K47" s="74"/>
      <c r="L47" s="74"/>
      <c r="M47" s="74"/>
      <c r="N47" s="74"/>
      <c r="O47" s="74"/>
      <c r="P47" s="95"/>
      <c r="Q47" s="74"/>
      <c r="R47" s="95"/>
      <c r="S47" s="95"/>
      <c r="T47" s="98"/>
      <c r="U47" s="98"/>
      <c r="V47" s="99"/>
      <c r="W47" s="99"/>
      <c r="X47" s="74"/>
      <c r="Y47" s="74"/>
      <c r="Z47" s="74"/>
      <c r="AA47" s="76"/>
    </row>
    <row r="48" spans="1:31" ht="16.5" x14ac:dyDescent="0.3">
      <c r="A48" s="102">
        <v>41</v>
      </c>
      <c r="B48" s="23" t="s">
        <v>28</v>
      </c>
      <c r="C48" s="24" t="s">
        <v>100</v>
      </c>
      <c r="D48" s="25"/>
      <c r="E48" s="25"/>
      <c r="F48" s="25">
        <v>45859297848.410004</v>
      </c>
      <c r="G48" s="25">
        <v>94443689751.699997</v>
      </c>
      <c r="H48" s="25"/>
      <c r="I48" s="25">
        <v>1335386172.73</v>
      </c>
      <c r="J48" s="25">
        <v>140370465188.23001</v>
      </c>
      <c r="K48" s="25">
        <v>193668883.91</v>
      </c>
      <c r="L48" s="34">
        <v>496831870.06</v>
      </c>
      <c r="M48" s="25">
        <v>141705851360.95999</v>
      </c>
      <c r="N48" s="25">
        <v>416471967.17000002</v>
      </c>
      <c r="O48" s="28">
        <v>129637358234.98</v>
      </c>
      <c r="P48" s="29">
        <f>(O48/$O$59)</f>
        <v>0.44663517165168209</v>
      </c>
      <c r="Q48" s="28">
        <v>141289379393.79001</v>
      </c>
      <c r="R48" s="29">
        <f>(Q48/$Q$59)</f>
        <v>0.45375645598952957</v>
      </c>
      <c r="S48" s="95">
        <f t="shared" si="3"/>
        <v>8.9881661563093726E-2</v>
      </c>
      <c r="T48" s="30">
        <f t="shared" ref="T48:T58" si="22">(K48/Q48)</f>
        <v>1.3707249953319009E-3</v>
      </c>
      <c r="U48" s="30">
        <f t="shared" ref="U48:U58" si="23">L48/Q48</f>
        <v>3.5164134218133376E-3</v>
      </c>
      <c r="V48" s="31">
        <f t="shared" si="12"/>
        <v>224.08529021666467</v>
      </c>
      <c r="W48" s="31">
        <f t="shared" ref="W48" si="24">L48/AA48</f>
        <v>0.78797652214881664</v>
      </c>
      <c r="X48" s="35">
        <v>224.09</v>
      </c>
      <c r="Y48" s="35">
        <v>224.09</v>
      </c>
      <c r="Z48" s="32">
        <v>5203</v>
      </c>
      <c r="AA48" s="36">
        <v>630516082.76999998</v>
      </c>
    </row>
    <row r="49" spans="1:27" ht="16.5" x14ac:dyDescent="0.3">
      <c r="A49" s="102">
        <v>42</v>
      </c>
      <c r="B49" s="23" t="s">
        <v>38</v>
      </c>
      <c r="C49" s="24" t="s">
        <v>176</v>
      </c>
      <c r="D49" s="25"/>
      <c r="E49" s="25"/>
      <c r="F49" s="25">
        <v>3257548859</v>
      </c>
      <c r="G49" s="25">
        <v>62552125.789999999</v>
      </c>
      <c r="H49" s="25"/>
      <c r="I49" s="25">
        <v>32877173645</v>
      </c>
      <c r="J49" s="25">
        <v>65809674656</v>
      </c>
      <c r="K49" s="25">
        <v>153341864</v>
      </c>
      <c r="L49" s="34">
        <v>633834730</v>
      </c>
      <c r="M49" s="25">
        <v>98686848300.869995</v>
      </c>
      <c r="N49" s="25">
        <v>525752214.39999998</v>
      </c>
      <c r="O49" s="62">
        <v>100059448179</v>
      </c>
      <c r="P49" s="29">
        <f>(O49/$O$85)</f>
        <v>0.3682175875239555</v>
      </c>
      <c r="Q49" s="62">
        <v>113610367759</v>
      </c>
      <c r="R49" s="29">
        <f>(Q49/$Q$85)</f>
        <v>0.39697248680153219</v>
      </c>
      <c r="S49" s="95">
        <f>((Q49-O49)/O49)</f>
        <v>0.13542868591238147</v>
      </c>
      <c r="T49" s="30">
        <f>(K49/Q49)</f>
        <v>1.3497171695217274E-3</v>
      </c>
      <c r="U49" s="30">
        <f>L49/Q49</f>
        <v>5.5790219018086824E-3</v>
      </c>
      <c r="V49" s="31">
        <f>Q49/AA49</f>
        <v>1.9024170233225182</v>
      </c>
      <c r="W49" s="31">
        <f>L49/AA49</f>
        <v>1.0613626239490007E-2</v>
      </c>
      <c r="X49" s="25">
        <v>1.8771</v>
      </c>
      <c r="Y49" s="25">
        <v>1.8771</v>
      </c>
      <c r="Z49" s="32">
        <v>2781</v>
      </c>
      <c r="AA49" s="36">
        <v>59718960862</v>
      </c>
    </row>
    <row r="50" spans="1:27" ht="16.5" x14ac:dyDescent="0.3">
      <c r="A50" s="102">
        <v>43</v>
      </c>
      <c r="B50" s="23" t="s">
        <v>36</v>
      </c>
      <c r="C50" s="24" t="s">
        <v>101</v>
      </c>
      <c r="D50" s="25"/>
      <c r="E50" s="25"/>
      <c r="F50" s="25">
        <v>461625737.62</v>
      </c>
      <c r="G50" s="25">
        <v>1816356995.73</v>
      </c>
      <c r="H50" s="25"/>
      <c r="I50" s="25">
        <v>41374567.369999997</v>
      </c>
      <c r="J50" s="25">
        <v>2277982733.3499999</v>
      </c>
      <c r="K50" s="25">
        <v>2501667.67</v>
      </c>
      <c r="L50" s="34">
        <v>12042192.98</v>
      </c>
      <c r="M50" s="25">
        <v>2319357300.7199998</v>
      </c>
      <c r="N50" s="25">
        <v>23967504.98</v>
      </c>
      <c r="O50" s="28">
        <v>2340827668.5100002</v>
      </c>
      <c r="P50" s="29">
        <f t="shared" ref="P50:P55" si="25">(O50/$O$59)</f>
        <v>8.0647737794603165E-3</v>
      </c>
      <c r="Q50" s="28">
        <v>2295389795.7399998</v>
      </c>
      <c r="R50" s="29">
        <f t="shared" ref="R50:R55" si="26">(Q50/$Q$59)</f>
        <v>7.3717355352421552E-3</v>
      </c>
      <c r="S50" s="95">
        <f t="shared" si="3"/>
        <v>-1.941102857816222E-2</v>
      </c>
      <c r="T50" s="30">
        <f t="shared" si="22"/>
        <v>1.0898661633169365E-3</v>
      </c>
      <c r="U50" s="30">
        <f t="shared" si="23"/>
        <v>5.2462518576797002E-3</v>
      </c>
      <c r="V50" s="31">
        <f t="shared" ref="V50:V58" si="27">Q50/AA50</f>
        <v>442.95506798284595</v>
      </c>
      <c r="W50" s="31">
        <f t="shared" ref="W50:W58" si="28">L50/AA50</f>
        <v>2.3238538482736431</v>
      </c>
      <c r="X50" s="35">
        <v>442.95510000000002</v>
      </c>
      <c r="Y50" s="35">
        <v>442.95510000000002</v>
      </c>
      <c r="Z50" s="32">
        <v>106</v>
      </c>
      <c r="AA50" s="36">
        <v>5181992.3997999998</v>
      </c>
    </row>
    <row r="51" spans="1:27" ht="16.5" x14ac:dyDescent="0.3">
      <c r="A51" s="102">
        <v>44</v>
      </c>
      <c r="B51" s="23" t="s">
        <v>42</v>
      </c>
      <c r="C51" s="24" t="s">
        <v>102</v>
      </c>
      <c r="D51" s="25"/>
      <c r="E51" s="25"/>
      <c r="F51" s="25">
        <v>5627566418.8100004</v>
      </c>
      <c r="G51" s="25">
        <v>11263825293.91</v>
      </c>
      <c r="H51" s="25"/>
      <c r="I51" s="25">
        <v>40609681.890000001</v>
      </c>
      <c r="J51" s="25">
        <v>16806338295.08</v>
      </c>
      <c r="K51" s="25">
        <v>43094002.189999998</v>
      </c>
      <c r="L51" s="34">
        <v>397168059.79000002</v>
      </c>
      <c r="M51" s="25">
        <v>16933101538.110001</v>
      </c>
      <c r="N51" s="25">
        <v>126763243.03</v>
      </c>
      <c r="O51" s="28">
        <v>20706219852.959999</v>
      </c>
      <c r="P51" s="29">
        <f t="shared" si="25"/>
        <v>7.1338433490145264E-2</v>
      </c>
      <c r="Q51" s="28">
        <v>16806338295.08</v>
      </c>
      <c r="R51" s="29">
        <f t="shared" si="26"/>
        <v>5.3974223226517994E-2</v>
      </c>
      <c r="S51" s="95">
        <f t="shared" si="3"/>
        <v>-0.18834348256581959</v>
      </c>
      <c r="T51" s="30">
        <f t="shared" si="22"/>
        <v>2.564151776155525E-3</v>
      </c>
      <c r="U51" s="30">
        <f t="shared" si="23"/>
        <v>2.3632040056355979E-2</v>
      </c>
      <c r="V51" s="31">
        <f t="shared" si="27"/>
        <v>1431.8477121892379</v>
      </c>
      <c r="W51" s="31">
        <f t="shared" si="28"/>
        <v>33.837482489057741</v>
      </c>
      <c r="X51" s="25">
        <v>1431.84</v>
      </c>
      <c r="Y51" s="25">
        <v>1433.57</v>
      </c>
      <c r="Z51" s="32">
        <v>1384</v>
      </c>
      <c r="AA51" s="36">
        <v>11737518</v>
      </c>
    </row>
    <row r="52" spans="1:27" ht="15.75" customHeight="1" x14ac:dyDescent="0.3">
      <c r="A52" s="103" t="s">
        <v>174</v>
      </c>
      <c r="B52" s="24" t="s">
        <v>42</v>
      </c>
      <c r="C52" s="24" t="s">
        <v>103</v>
      </c>
      <c r="D52" s="41"/>
      <c r="E52" s="25"/>
      <c r="F52" s="41">
        <v>0</v>
      </c>
      <c r="G52" s="41">
        <v>0</v>
      </c>
      <c r="H52" s="35"/>
      <c r="I52" s="41">
        <v>0</v>
      </c>
      <c r="J52" s="41">
        <v>0</v>
      </c>
      <c r="K52" s="41">
        <v>0</v>
      </c>
      <c r="L52" s="34">
        <v>0</v>
      </c>
      <c r="M52" s="41">
        <v>0</v>
      </c>
      <c r="N52" s="41">
        <v>0</v>
      </c>
      <c r="O52" s="28">
        <v>0</v>
      </c>
      <c r="P52" s="29">
        <f t="shared" si="25"/>
        <v>0</v>
      </c>
      <c r="Q52" s="28">
        <v>0</v>
      </c>
      <c r="R52" s="29">
        <f t="shared" si="26"/>
        <v>0</v>
      </c>
      <c r="S52" s="95" t="e">
        <f t="shared" si="3"/>
        <v>#DIV/0!</v>
      </c>
      <c r="T52" s="30" t="e">
        <f t="shared" si="22"/>
        <v>#DIV/0!</v>
      </c>
      <c r="U52" s="30" t="e">
        <f t="shared" si="23"/>
        <v>#DIV/0!</v>
      </c>
      <c r="V52" s="31" t="e">
        <f t="shared" si="27"/>
        <v>#DIV/0!</v>
      </c>
      <c r="W52" s="31" t="e">
        <f t="shared" si="28"/>
        <v>#DIV/0!</v>
      </c>
      <c r="X52" s="25">
        <v>46153.25</v>
      </c>
      <c r="Y52" s="25">
        <v>46323.01</v>
      </c>
      <c r="Z52" s="72">
        <v>0</v>
      </c>
      <c r="AA52" s="46">
        <v>0</v>
      </c>
    </row>
    <row r="53" spans="1:27" s="7" customFormat="1" ht="15.75" customHeight="1" x14ac:dyDescent="0.3">
      <c r="A53" s="104" t="s">
        <v>175</v>
      </c>
      <c r="B53" s="38" t="s">
        <v>42</v>
      </c>
      <c r="C53" s="38" t="s">
        <v>104</v>
      </c>
      <c r="D53" s="44"/>
      <c r="E53" s="41"/>
      <c r="F53" s="41">
        <v>1172779077.0899999</v>
      </c>
      <c r="G53" s="41">
        <v>3541029532.6999998</v>
      </c>
      <c r="H53" s="41"/>
      <c r="I53" s="41">
        <v>17654195.390000001</v>
      </c>
      <c r="J53" s="41">
        <v>4745420306.0100002</v>
      </c>
      <c r="K53" s="41">
        <v>21783660.530000001</v>
      </c>
      <c r="L53" s="34">
        <v>75519452.810000002</v>
      </c>
      <c r="M53" s="41">
        <v>4782118622.9499998</v>
      </c>
      <c r="N53" s="41">
        <v>36698316.93</v>
      </c>
      <c r="O53" s="28">
        <v>4776053537.3599997</v>
      </c>
      <c r="P53" s="29">
        <f t="shared" si="25"/>
        <v>1.6454774460999615E-2</v>
      </c>
      <c r="Q53" s="28">
        <v>4745420306.0100002</v>
      </c>
      <c r="R53" s="29">
        <f t="shared" si="26"/>
        <v>1.524010586977274E-2</v>
      </c>
      <c r="S53" s="95">
        <f t="shared" si="3"/>
        <v>-6.4139212658265513E-3</v>
      </c>
      <c r="T53" s="30">
        <f t="shared" si="22"/>
        <v>4.5904596695916138E-3</v>
      </c>
      <c r="U53" s="30">
        <f t="shared" si="23"/>
        <v>1.5914175761071323E-2</v>
      </c>
      <c r="V53" s="31">
        <f t="shared" si="27"/>
        <v>46152.248140068667</v>
      </c>
      <c r="W53" s="31">
        <f t="shared" si="28"/>
        <v>734.47498866962974</v>
      </c>
      <c r="X53" s="41">
        <v>46141.68</v>
      </c>
      <c r="Y53" s="41">
        <v>46307.57</v>
      </c>
      <c r="Z53" s="72">
        <v>1350</v>
      </c>
      <c r="AA53" s="46">
        <v>102821</v>
      </c>
    </row>
    <row r="54" spans="1:27" ht="16.5" x14ac:dyDescent="0.3">
      <c r="A54" s="102">
        <v>46</v>
      </c>
      <c r="B54" s="24" t="s">
        <v>30</v>
      </c>
      <c r="C54" s="24" t="s">
        <v>105</v>
      </c>
      <c r="D54" s="25"/>
      <c r="E54" s="25"/>
      <c r="F54" s="26">
        <v>239871386.19999999</v>
      </c>
      <c r="G54" s="25">
        <v>3573424939.1999998</v>
      </c>
      <c r="H54" s="25"/>
      <c r="I54" s="25">
        <v>36218955.200000003</v>
      </c>
      <c r="J54" s="25">
        <v>3849515280.5999999</v>
      </c>
      <c r="K54" s="25">
        <v>5480538.5999999996</v>
      </c>
      <c r="L54" s="34">
        <v>44733231.399999999</v>
      </c>
      <c r="M54" s="26">
        <v>3886371606</v>
      </c>
      <c r="N54" s="25">
        <v>24927240</v>
      </c>
      <c r="O54" s="28">
        <f>380*9994229.89</f>
        <v>3797807358.2000003</v>
      </c>
      <c r="P54" s="29">
        <f t="shared" si="25"/>
        <v>1.3084456243354581E-2</v>
      </c>
      <c r="Q54" s="28">
        <v>3861444537</v>
      </c>
      <c r="R54" s="29">
        <f t="shared" si="26"/>
        <v>1.2401182563239861E-2</v>
      </c>
      <c r="S54" s="95">
        <f t="shared" si="3"/>
        <v>1.675629456628391E-2</v>
      </c>
      <c r="T54" s="30">
        <f t="shared" si="22"/>
        <v>1.4192975057613782E-3</v>
      </c>
      <c r="U54" s="30">
        <f t="shared" si="23"/>
        <v>1.1584584725060885E-2</v>
      </c>
      <c r="V54" s="31">
        <f t="shared" si="27"/>
        <v>1.2259616975046312</v>
      </c>
      <c r="W54" s="31">
        <f t="shared" si="28"/>
        <v>1.4202257154421864E-2</v>
      </c>
      <c r="X54" s="25">
        <v>429.4</v>
      </c>
      <c r="Y54" s="25">
        <v>429.4</v>
      </c>
      <c r="Z54" s="32">
        <v>101</v>
      </c>
      <c r="AA54" s="36">
        <v>3149726900</v>
      </c>
    </row>
    <row r="55" spans="1:27" ht="16.5" x14ac:dyDescent="0.3">
      <c r="A55" s="105">
        <v>47</v>
      </c>
      <c r="B55" s="24" t="s">
        <v>38</v>
      </c>
      <c r="C55" s="24" t="s">
        <v>106</v>
      </c>
      <c r="D55" s="77"/>
      <c r="E55" s="77"/>
      <c r="F55" s="77"/>
      <c r="G55" s="85">
        <v>20442655981.799999</v>
      </c>
      <c r="H55" s="77"/>
      <c r="I55" s="77">
        <v>2153506740</v>
      </c>
      <c r="J55" s="85">
        <v>20442655982</v>
      </c>
      <c r="K55" s="48">
        <v>90152720</v>
      </c>
      <c r="L55" s="61">
        <v>381110360</v>
      </c>
      <c r="M55" s="48">
        <v>22596162680</v>
      </c>
      <c r="N55" s="48">
        <v>329596420</v>
      </c>
      <c r="O55" s="78">
        <f>380*60729461</f>
        <v>23077195180</v>
      </c>
      <c r="P55" s="29">
        <f t="shared" si="25"/>
        <v>7.9507073969959319E-2</v>
      </c>
      <c r="Q55" s="78">
        <v>22535308720</v>
      </c>
      <c r="R55" s="29">
        <f t="shared" si="26"/>
        <v>7.2373039384066959E-2</v>
      </c>
      <c r="S55" s="95">
        <f t="shared" si="3"/>
        <v>-2.3481469726859588E-2</v>
      </c>
      <c r="T55" s="30">
        <f t="shared" si="22"/>
        <v>4.0005096499960442E-3</v>
      </c>
      <c r="U55" s="30">
        <f t="shared" si="23"/>
        <v>1.6911699091202863E-2</v>
      </c>
      <c r="V55" s="31">
        <f t="shared" si="27"/>
        <v>114.49292810725028</v>
      </c>
      <c r="W55" s="31">
        <f t="shared" si="28"/>
        <v>1.9362699482205397</v>
      </c>
      <c r="X55" s="25">
        <v>43696.2</v>
      </c>
      <c r="Y55" s="25">
        <v>43696.2</v>
      </c>
      <c r="Z55" s="32">
        <v>692</v>
      </c>
      <c r="AA55" s="36">
        <v>196827080</v>
      </c>
    </row>
    <row r="56" spans="1:27" ht="16.5" x14ac:dyDescent="0.3">
      <c r="A56" s="102">
        <v>48</v>
      </c>
      <c r="B56" s="24" t="s">
        <v>51</v>
      </c>
      <c r="C56" s="24" t="s">
        <v>107</v>
      </c>
      <c r="D56" s="25"/>
      <c r="E56" s="25"/>
      <c r="F56" s="25"/>
      <c r="G56" s="25">
        <v>560387615</v>
      </c>
      <c r="H56" s="25"/>
      <c r="I56" s="25">
        <v>7693863.7999999998</v>
      </c>
      <c r="J56" s="25">
        <v>560387615</v>
      </c>
      <c r="K56" s="25">
        <v>1832534.8</v>
      </c>
      <c r="L56" s="34">
        <v>3261019.4</v>
      </c>
      <c r="M56" s="25">
        <v>568081611.79999995</v>
      </c>
      <c r="N56" s="26">
        <v>1805364.8</v>
      </c>
      <c r="O56" s="28">
        <v>561362486</v>
      </c>
      <c r="P56" s="29">
        <f>(O55/$O$59)</f>
        <v>7.9507073969959319E-2</v>
      </c>
      <c r="Q56" s="28">
        <v>554733986.39999998</v>
      </c>
      <c r="R56" s="29">
        <f>(Q55/$Q$59)</f>
        <v>7.2373039384066959E-2</v>
      </c>
      <c r="S56" s="95">
        <f t="shared" si="3"/>
        <v>-1.1807877735527956E-2</v>
      </c>
      <c r="T56" s="30">
        <f t="shared" si="22"/>
        <v>3.3034478595631257E-3</v>
      </c>
      <c r="U56" s="30">
        <f t="shared" si="23"/>
        <v>5.878528231455047E-3</v>
      </c>
      <c r="V56" s="31">
        <f t="shared" si="27"/>
        <v>41192.098195589213</v>
      </c>
      <c r="W56" s="31">
        <f t="shared" si="28"/>
        <v>242.14891215563969</v>
      </c>
      <c r="X56" s="25">
        <v>41189.758000000002</v>
      </c>
      <c r="Y56" s="25">
        <v>42180.836000000003</v>
      </c>
      <c r="Z56" s="79">
        <v>32</v>
      </c>
      <c r="AA56" s="80">
        <v>13467</v>
      </c>
    </row>
    <row r="57" spans="1:27" ht="16.5" x14ac:dyDescent="0.3">
      <c r="A57" s="105">
        <v>49</v>
      </c>
      <c r="B57" s="24" t="s">
        <v>36</v>
      </c>
      <c r="C57" s="24" t="s">
        <v>108</v>
      </c>
      <c r="D57" s="25"/>
      <c r="E57" s="25"/>
      <c r="F57" s="25"/>
      <c r="G57" s="97">
        <v>636499236.20000005</v>
      </c>
      <c r="H57" s="25"/>
      <c r="I57" s="25">
        <v>17434685</v>
      </c>
      <c r="J57" s="97">
        <v>636499236.20000005</v>
      </c>
      <c r="K57" s="25">
        <v>975973</v>
      </c>
      <c r="L57" s="34">
        <v>2672847.7999999998</v>
      </c>
      <c r="M57" s="25">
        <v>661023140.39999998</v>
      </c>
      <c r="N57" s="25">
        <v>8760067.8000000007</v>
      </c>
      <c r="O57" s="28">
        <v>605076234.39999998</v>
      </c>
      <c r="P57" s="29">
        <f>(O57/$O$59)</f>
        <v>2.0846485264204993E-3</v>
      </c>
      <c r="Q57" s="28">
        <v>652263072.60000002</v>
      </c>
      <c r="R57" s="29">
        <f>(Q57/$Q$59)</f>
        <v>2.0947687750182426E-3</v>
      </c>
      <c r="S57" s="95">
        <f t="shared" si="3"/>
        <v>7.7984947213785419E-2</v>
      </c>
      <c r="T57" s="30">
        <f t="shared" si="22"/>
        <v>1.4962873739113466E-3</v>
      </c>
      <c r="U57" s="30">
        <f t="shared" si="23"/>
        <v>4.0978064101432309E-3</v>
      </c>
      <c r="V57" s="31">
        <f t="shared" si="27"/>
        <v>39886.304119974819</v>
      </c>
      <c r="W57" s="31">
        <f t="shared" si="28"/>
        <v>163.44635269975518</v>
      </c>
      <c r="X57" s="25">
        <v>104.964</v>
      </c>
      <c r="Y57" s="25">
        <v>104.964</v>
      </c>
      <c r="Z57" s="79">
        <v>143</v>
      </c>
      <c r="AA57" s="80">
        <v>16353.0587</v>
      </c>
    </row>
    <row r="58" spans="1:27" ht="16.5" x14ac:dyDescent="0.3">
      <c r="A58" s="102">
        <v>50</v>
      </c>
      <c r="B58" s="81" t="s">
        <v>40</v>
      </c>
      <c r="C58" s="24" t="s">
        <v>109</v>
      </c>
      <c r="D58" s="77"/>
      <c r="E58" s="77"/>
      <c r="F58" s="25">
        <v>190434625</v>
      </c>
      <c r="G58" s="25">
        <v>4091959810.1999998</v>
      </c>
      <c r="H58" s="77"/>
      <c r="I58" s="77">
        <v>771458812.60000002</v>
      </c>
      <c r="J58" s="25">
        <v>4282394435.1999998</v>
      </c>
      <c r="K58" s="25">
        <v>14663006.800000001</v>
      </c>
      <c r="L58" s="34">
        <v>147363384.40000001</v>
      </c>
      <c r="M58" s="48">
        <v>5047213139.1999998</v>
      </c>
      <c r="N58" s="48">
        <v>20736980</v>
      </c>
      <c r="O58" s="62">
        <v>4692008960</v>
      </c>
      <c r="P58" s="29">
        <f>(O58/$O$59)</f>
        <v>1.616521854327151E-2</v>
      </c>
      <c r="Q58" s="62">
        <v>5026476220</v>
      </c>
      <c r="R58" s="29">
        <f>(Q58/$Q$59)</f>
        <v>1.6142728105174853E-2</v>
      </c>
      <c r="S58" s="95">
        <f t="shared" si="3"/>
        <v>7.1284446140529104E-2</v>
      </c>
      <c r="T58" s="30">
        <f t="shared" si="22"/>
        <v>2.9171543161105418E-3</v>
      </c>
      <c r="U58" s="30">
        <f t="shared" si="23"/>
        <v>2.9317433913971645E-2</v>
      </c>
      <c r="V58" s="31">
        <f t="shared" si="27"/>
        <v>1.2087711136326647</v>
      </c>
      <c r="W58" s="31">
        <f t="shared" si="28"/>
        <v>3.5438067241043557E-2</v>
      </c>
      <c r="X58" s="25">
        <v>455.84800000000001</v>
      </c>
      <c r="Y58" s="25">
        <v>458.12799999999999</v>
      </c>
      <c r="Z58" s="79">
        <v>306</v>
      </c>
      <c r="AA58" s="80">
        <v>4158335820</v>
      </c>
    </row>
    <row r="59" spans="1:27" ht="16.5" x14ac:dyDescent="0.3">
      <c r="A59" s="102"/>
      <c r="B59" s="23"/>
      <c r="C59" s="114" t="s">
        <v>57</v>
      </c>
      <c r="D59" s="25"/>
      <c r="E59" s="25"/>
      <c r="F59" s="25"/>
      <c r="G59" s="25"/>
      <c r="H59" s="25"/>
      <c r="I59" s="25"/>
      <c r="J59" s="25"/>
      <c r="K59" s="25"/>
      <c r="L59" s="34"/>
      <c r="M59" s="25"/>
      <c r="N59" s="25"/>
      <c r="O59" s="64">
        <f>SUM(O48:O58)</f>
        <v>290253357691.41003</v>
      </c>
      <c r="P59" s="65">
        <f>(O59/$O$120)</f>
        <v>0.19763261245210356</v>
      </c>
      <c r="Q59" s="64">
        <f>SUM(Q48:Q58)</f>
        <v>311377122085.62</v>
      </c>
      <c r="R59" s="65">
        <f>(Q59/$Q$120)</f>
        <v>0.21321447401382904</v>
      </c>
      <c r="S59" s="95">
        <f t="shared" si="3"/>
        <v>7.2776985466153354E-2</v>
      </c>
      <c r="T59" s="30"/>
      <c r="U59" s="30"/>
      <c r="V59" s="31"/>
      <c r="W59" s="31"/>
      <c r="X59" s="25"/>
      <c r="Y59" s="25"/>
      <c r="Z59" s="66">
        <f>SUM(Z48:Z58)</f>
        <v>12098</v>
      </c>
      <c r="AA59" s="36"/>
    </row>
    <row r="60" spans="1:27" ht="15.75" customHeight="1" x14ac:dyDescent="0.3">
      <c r="A60" s="101"/>
      <c r="B60" s="115"/>
      <c r="C60" s="73" t="s">
        <v>110</v>
      </c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95"/>
      <c r="T60" s="115"/>
      <c r="U60" s="115"/>
      <c r="V60" s="115"/>
      <c r="W60" s="115"/>
      <c r="X60" s="115"/>
      <c r="Y60" s="115"/>
      <c r="Z60" s="115"/>
      <c r="AA60" s="116"/>
    </row>
    <row r="61" spans="1:27" ht="16.5" x14ac:dyDescent="0.3">
      <c r="A61" s="102">
        <v>51</v>
      </c>
      <c r="B61" s="23" t="s">
        <v>89</v>
      </c>
      <c r="C61" s="48" t="s">
        <v>111</v>
      </c>
      <c r="D61" s="35"/>
      <c r="E61" s="25"/>
      <c r="F61" s="25">
        <v>2358650223.1599998</v>
      </c>
      <c r="G61" s="25">
        <v>8688503565.2000008</v>
      </c>
      <c r="H61" s="25"/>
      <c r="I61" s="25">
        <v>1739343119.6900001</v>
      </c>
      <c r="J61" s="25">
        <v>11047153788.360001</v>
      </c>
      <c r="K61" s="25">
        <v>16479457.85</v>
      </c>
      <c r="L61" s="34">
        <v>122697779.95999999</v>
      </c>
      <c r="M61" s="25">
        <v>12786496908.049999</v>
      </c>
      <c r="N61" s="25">
        <v>35346525.299999997</v>
      </c>
      <c r="O61" s="28">
        <v>11265584983.85</v>
      </c>
      <c r="P61" s="29">
        <f t="shared" ref="P61:P84" si="29">(O61/$O$85)</f>
        <v>4.1457219685826212E-2</v>
      </c>
      <c r="Q61" s="28">
        <v>12751150382.75</v>
      </c>
      <c r="R61" s="29">
        <f t="shared" ref="R61:R84" si="30">(Q61/$Q$85)</f>
        <v>4.4554524176510166E-2</v>
      </c>
      <c r="S61" s="95">
        <f t="shared" si="3"/>
        <v>0.13186757731885748</v>
      </c>
      <c r="T61" s="30">
        <f t="shared" ref="T61:T84" si="31">(K61/Q61)</f>
        <v>1.2923898907422286E-3</v>
      </c>
      <c r="U61" s="30">
        <f t="shared" ref="U61:U84" si="32">L61/Q61</f>
        <v>9.6224870915166908E-3</v>
      </c>
      <c r="V61" s="31">
        <f t="shared" ref="V61:V87" si="33">Q61/AA61</f>
        <v>3236.0937705901683</v>
      </c>
      <c r="W61" s="31">
        <f t="shared" ref="W61" si="34">L61/AA61</f>
        <v>31.139270534441472</v>
      </c>
      <c r="X61" s="25">
        <v>3236.09</v>
      </c>
      <c r="Y61" s="25">
        <v>3236.09</v>
      </c>
      <c r="Z61" s="32">
        <v>1690</v>
      </c>
      <c r="AA61" s="36">
        <v>3940290.76</v>
      </c>
    </row>
    <row r="62" spans="1:27" ht="16.5" customHeight="1" x14ac:dyDescent="0.3">
      <c r="A62" s="102">
        <v>52</v>
      </c>
      <c r="B62" s="23" t="s">
        <v>49</v>
      </c>
      <c r="C62" s="24" t="s">
        <v>112</v>
      </c>
      <c r="D62" s="25">
        <v>160946253</v>
      </c>
      <c r="E62" s="25"/>
      <c r="F62" s="25">
        <v>4859553678.1999998</v>
      </c>
      <c r="G62" s="25">
        <v>4370478253.1499996</v>
      </c>
      <c r="H62" s="25"/>
      <c r="I62" s="25">
        <v>176072553.27000001</v>
      </c>
      <c r="J62" s="25">
        <v>9390978184.3500004</v>
      </c>
      <c r="K62" s="25">
        <v>2025075.39</v>
      </c>
      <c r="L62" s="34">
        <v>42378600.700000003</v>
      </c>
      <c r="M62" s="25">
        <v>9569731874.5200005</v>
      </c>
      <c r="N62" s="25">
        <v>312355904.13</v>
      </c>
      <c r="O62" s="28">
        <v>11105162650.700001</v>
      </c>
      <c r="P62" s="29">
        <f t="shared" si="29"/>
        <v>4.08668673945385E-2</v>
      </c>
      <c r="Q62" s="28">
        <v>9257375970.3899994</v>
      </c>
      <c r="R62" s="29">
        <f t="shared" si="30"/>
        <v>3.2346727087601952E-2</v>
      </c>
      <c r="S62" s="95">
        <f t="shared" si="3"/>
        <v>-0.16638987995313409</v>
      </c>
      <c r="T62" s="30">
        <f t="shared" si="31"/>
        <v>2.1875263535555491E-4</v>
      </c>
      <c r="U62" s="30">
        <f t="shared" si="32"/>
        <v>4.5778199822011393E-3</v>
      </c>
      <c r="V62" s="31">
        <f t="shared" ref="V62:V84" si="35">Q62/AA62</f>
        <v>0.68497892845175556</v>
      </c>
      <c r="W62" s="31">
        <f t="shared" ref="W62:W84" si="36">L62/AA62</f>
        <v>3.1357102260531709E-3</v>
      </c>
      <c r="X62" s="25">
        <v>1</v>
      </c>
      <c r="Y62" s="25">
        <v>1</v>
      </c>
      <c r="Z62" s="32">
        <v>4662</v>
      </c>
      <c r="AA62" s="36">
        <v>13514833210</v>
      </c>
    </row>
    <row r="63" spans="1:27" s="10" customFormat="1" ht="16.5" customHeight="1" x14ac:dyDescent="0.3">
      <c r="A63" s="102">
        <v>53</v>
      </c>
      <c r="B63" s="24" t="s">
        <v>113</v>
      </c>
      <c r="C63" s="24" t="s">
        <v>114</v>
      </c>
      <c r="D63" s="48"/>
      <c r="E63" s="81"/>
      <c r="F63" s="48">
        <v>83078259.040000007</v>
      </c>
      <c r="G63" s="48">
        <v>367025166.35000002</v>
      </c>
      <c r="H63" s="48"/>
      <c r="I63" s="48">
        <v>50087553.530000001</v>
      </c>
      <c r="J63" s="25">
        <v>450103425.38999999</v>
      </c>
      <c r="K63" s="25">
        <v>936153.52</v>
      </c>
      <c r="L63" s="34">
        <v>2183142.94</v>
      </c>
      <c r="M63" s="25">
        <v>500191041.95999998</v>
      </c>
      <c r="N63" s="25">
        <v>15283108.210000001</v>
      </c>
      <c r="O63" s="28">
        <v>463148193.10000002</v>
      </c>
      <c r="P63" s="29">
        <f t="shared" si="29"/>
        <v>1.7043798804914165E-3</v>
      </c>
      <c r="Q63" s="28">
        <v>484907933.75</v>
      </c>
      <c r="R63" s="29">
        <f t="shared" si="30"/>
        <v>1.6943445578740414E-3</v>
      </c>
      <c r="S63" s="95">
        <f t="shared" si="3"/>
        <v>4.6982242345274032E-2</v>
      </c>
      <c r="T63" s="30">
        <f t="shared" si="31"/>
        <v>1.9305799201104533E-3</v>
      </c>
      <c r="U63" s="30">
        <f t="shared" si="32"/>
        <v>4.5021802863005845E-3</v>
      </c>
      <c r="V63" s="31">
        <f t="shared" si="35"/>
        <v>1.9794561735179124</v>
      </c>
      <c r="W63" s="31">
        <f t="shared" si="36"/>
        <v>8.9118685620083338E-3</v>
      </c>
      <c r="X63" s="25">
        <v>2.3016999999999999</v>
      </c>
      <c r="Y63" s="25">
        <v>2.3016999999999999</v>
      </c>
      <c r="Z63" s="32">
        <v>1455</v>
      </c>
      <c r="AA63" s="36">
        <v>244970280.34130001</v>
      </c>
    </row>
    <row r="64" spans="1:27" ht="18" customHeight="1" x14ac:dyDescent="0.3">
      <c r="A64" s="102">
        <v>54</v>
      </c>
      <c r="B64" s="23" t="s">
        <v>28</v>
      </c>
      <c r="C64" s="23" t="s">
        <v>115</v>
      </c>
      <c r="D64" s="26">
        <v>40744000</v>
      </c>
      <c r="E64" s="25"/>
      <c r="F64" s="26">
        <v>11355607417.9</v>
      </c>
      <c r="G64" s="26">
        <v>19291985327.189999</v>
      </c>
      <c r="H64" s="25"/>
      <c r="I64" s="25">
        <v>1007128957</v>
      </c>
      <c r="J64" s="26">
        <v>30689062154.919998</v>
      </c>
      <c r="K64" s="26">
        <v>41717818.270000003</v>
      </c>
      <c r="L64" s="34">
        <v>130189071.17</v>
      </c>
      <c r="M64" s="26">
        <v>31696191111.919998</v>
      </c>
      <c r="N64" s="26">
        <v>91462982.849999994</v>
      </c>
      <c r="O64" s="28">
        <v>26332210307</v>
      </c>
      <c r="P64" s="29">
        <f t="shared" si="29"/>
        <v>9.6902222927229012E-2</v>
      </c>
      <c r="Q64" s="28">
        <v>31604728129.07</v>
      </c>
      <c r="R64" s="29">
        <f t="shared" si="30"/>
        <v>0.11043188898655217</v>
      </c>
      <c r="S64" s="95">
        <f t="shared" si="3"/>
        <v>0.20023073492878737</v>
      </c>
      <c r="T64" s="30">
        <f t="shared" si="31"/>
        <v>1.3199866203445678E-3</v>
      </c>
      <c r="U64" s="30">
        <f t="shared" si="32"/>
        <v>4.119290969323423E-3</v>
      </c>
      <c r="V64" s="31">
        <f t="shared" si="35"/>
        <v>294.10821335303393</v>
      </c>
      <c r="W64" s="31">
        <f t="shared" si="36"/>
        <v>1.2115173072689991</v>
      </c>
      <c r="X64" s="49">
        <v>294.10000000000002</v>
      </c>
      <c r="Y64" s="25">
        <v>294.11</v>
      </c>
      <c r="Z64" s="32">
        <v>8728</v>
      </c>
      <c r="AA64" s="33">
        <v>107459522.36</v>
      </c>
    </row>
    <row r="65" spans="1:29" ht="16.5" x14ac:dyDescent="0.3">
      <c r="A65" s="102">
        <v>55</v>
      </c>
      <c r="B65" s="23" t="s">
        <v>116</v>
      </c>
      <c r="C65" s="24" t="s">
        <v>117</v>
      </c>
      <c r="D65" s="49"/>
      <c r="E65" s="49"/>
      <c r="F65" s="25"/>
      <c r="G65" s="25">
        <v>3864504857.6300001</v>
      </c>
      <c r="H65" s="25"/>
      <c r="I65" s="25" t="s">
        <v>118</v>
      </c>
      <c r="J65" s="25">
        <v>3864504857.6300001</v>
      </c>
      <c r="K65" s="25">
        <v>5710262</v>
      </c>
      <c r="L65" s="34">
        <v>31908289</v>
      </c>
      <c r="M65" s="25">
        <v>5194185309</v>
      </c>
      <c r="N65" s="25">
        <v>67315239</v>
      </c>
      <c r="O65" s="28">
        <v>5109443698</v>
      </c>
      <c r="P65" s="29">
        <f t="shared" si="29"/>
        <v>1.8802692462398515E-2</v>
      </c>
      <c r="Q65" s="28">
        <v>5126870070</v>
      </c>
      <c r="R65" s="29">
        <f t="shared" si="30"/>
        <v>1.7914090072426673E-2</v>
      </c>
      <c r="S65" s="95">
        <f t="shared" si="3"/>
        <v>3.4106202220843024E-3</v>
      </c>
      <c r="T65" s="30">
        <f t="shared" si="31"/>
        <v>1.113791050296697E-3</v>
      </c>
      <c r="U65" s="30">
        <f t="shared" si="32"/>
        <v>6.22373661987498E-3</v>
      </c>
      <c r="V65" s="31">
        <f t="shared" si="35"/>
        <v>1.0100000000394003</v>
      </c>
      <c r="W65" s="31">
        <f t="shared" si="36"/>
        <v>6.285973986318946E-3</v>
      </c>
      <c r="X65" s="25">
        <v>1.01</v>
      </c>
      <c r="Y65" s="25">
        <v>1.01</v>
      </c>
      <c r="Z65" s="32">
        <v>1148</v>
      </c>
      <c r="AA65" s="52">
        <v>5076108980</v>
      </c>
    </row>
    <row r="66" spans="1:29" ht="19.5" customHeight="1" x14ac:dyDescent="0.3">
      <c r="A66" s="102">
        <v>56</v>
      </c>
      <c r="B66" s="25" t="s">
        <v>30</v>
      </c>
      <c r="C66" s="24" t="s">
        <v>119</v>
      </c>
      <c r="D66" s="25"/>
      <c r="E66" s="25"/>
      <c r="F66" s="49">
        <v>14071948701.9</v>
      </c>
      <c r="G66" s="25">
        <v>11601515274.18</v>
      </c>
      <c r="H66" s="25"/>
      <c r="I66" s="25">
        <v>278560717.91000003</v>
      </c>
      <c r="J66" s="25">
        <v>14350509419.809999</v>
      </c>
      <c r="K66" s="25">
        <v>26437604.16</v>
      </c>
      <c r="L66" s="34">
        <v>120302701.56999999</v>
      </c>
      <c r="M66" s="25">
        <v>25952024693.990002</v>
      </c>
      <c r="N66" s="25">
        <v>63723721.789999999</v>
      </c>
      <c r="O66" s="28">
        <v>23964917125.23</v>
      </c>
      <c r="P66" s="29">
        <f t="shared" si="29"/>
        <v>8.8190611977767439E-2</v>
      </c>
      <c r="Q66" s="28">
        <v>25888300972.200001</v>
      </c>
      <c r="R66" s="29">
        <f t="shared" si="30"/>
        <v>9.0457793762283079E-2</v>
      </c>
      <c r="S66" s="95">
        <f t="shared" si="3"/>
        <v>8.0258314139759077E-2</v>
      </c>
      <c r="T66" s="30">
        <f t="shared" si="31"/>
        <v>1.0212182015494127E-3</v>
      </c>
      <c r="U66" s="30">
        <f t="shared" si="32"/>
        <v>4.6469909979487004E-3</v>
      </c>
      <c r="V66" s="31">
        <f t="shared" si="35"/>
        <v>3.8548509333296388</v>
      </c>
      <c r="W66" s="31">
        <f t="shared" si="36"/>
        <v>1.7913457585616979E-2</v>
      </c>
      <c r="X66" s="25">
        <v>3.86</v>
      </c>
      <c r="Y66" s="25">
        <v>3.86</v>
      </c>
      <c r="Z66" s="32">
        <v>1232</v>
      </c>
      <c r="AA66" s="52">
        <v>6715772262</v>
      </c>
    </row>
    <row r="67" spans="1:29" ht="16.5" x14ac:dyDescent="0.3">
      <c r="A67" s="102">
        <v>57</v>
      </c>
      <c r="B67" s="23" t="s">
        <v>28</v>
      </c>
      <c r="C67" s="48" t="s">
        <v>120</v>
      </c>
      <c r="D67" s="25"/>
      <c r="E67" s="25"/>
      <c r="F67" s="49">
        <v>21826937530.490002</v>
      </c>
      <c r="G67" s="25">
        <v>11886606050.15</v>
      </c>
      <c r="H67" s="25"/>
      <c r="I67" s="25">
        <v>1321533933.8599999</v>
      </c>
      <c r="J67" s="25">
        <v>33714994400.310001</v>
      </c>
      <c r="K67" s="26">
        <v>33115805.859999999</v>
      </c>
      <c r="L67" s="27">
        <v>130378584.59999999</v>
      </c>
      <c r="M67" s="26">
        <v>35036528334.169998</v>
      </c>
      <c r="N67" s="26">
        <v>104118756.68000001</v>
      </c>
      <c r="O67" s="28">
        <v>35658270322.690002</v>
      </c>
      <c r="P67" s="29">
        <f t="shared" si="29"/>
        <v>0.13122201363742514</v>
      </c>
      <c r="Q67" s="28">
        <v>34932409577.489998</v>
      </c>
      <c r="R67" s="29">
        <f t="shared" si="30"/>
        <v>0.12205933114627499</v>
      </c>
      <c r="S67" s="95">
        <f t="shared" si="3"/>
        <v>-2.0356027890060788E-2</v>
      </c>
      <c r="T67" s="30">
        <f t="shared" si="31"/>
        <v>9.4799661004030494E-4</v>
      </c>
      <c r="U67" s="30">
        <f t="shared" si="32"/>
        <v>3.7323100861617717E-3</v>
      </c>
      <c r="V67" s="31">
        <f t="shared" si="35"/>
        <v>3929.683944777707</v>
      </c>
      <c r="W67" s="31">
        <f t="shared" si="36"/>
        <v>14.666799022521815</v>
      </c>
      <c r="X67" s="26">
        <v>3929.68</v>
      </c>
      <c r="Y67" s="25">
        <v>3929.68</v>
      </c>
      <c r="Z67" s="32">
        <v>297</v>
      </c>
      <c r="AA67" s="36">
        <v>8889368.7300000004</v>
      </c>
    </row>
    <row r="68" spans="1:29" ht="16.5" x14ac:dyDescent="0.3">
      <c r="A68" s="102">
        <v>58</v>
      </c>
      <c r="B68" s="23" t="s">
        <v>28</v>
      </c>
      <c r="C68" s="48" t="s">
        <v>121</v>
      </c>
      <c r="D68" s="25">
        <v>109423791.94</v>
      </c>
      <c r="E68" s="25"/>
      <c r="F68" s="25">
        <v>236086232.25999999</v>
      </c>
      <c r="G68" s="25">
        <v>15265796.699999999</v>
      </c>
      <c r="H68" s="25"/>
      <c r="I68" s="25">
        <v>26753170.850000001</v>
      </c>
      <c r="J68" s="25">
        <v>362363910.27999997</v>
      </c>
      <c r="K68" s="25">
        <v>561556.23</v>
      </c>
      <c r="L68" s="34">
        <v>10891032.140000001</v>
      </c>
      <c r="M68" s="25">
        <v>389117081.13</v>
      </c>
      <c r="N68" s="25">
        <v>2528613.7200000002</v>
      </c>
      <c r="O68" s="28">
        <v>375182386.44</v>
      </c>
      <c r="P68" s="29">
        <f t="shared" si="29"/>
        <v>1.3806667509226901E-3</v>
      </c>
      <c r="Q68" s="28">
        <v>386588467.41000003</v>
      </c>
      <c r="R68" s="29">
        <f t="shared" si="30"/>
        <v>1.350800884669996E-3</v>
      </c>
      <c r="S68" s="95">
        <f t="shared" si="3"/>
        <v>3.0401429763878628E-2</v>
      </c>
      <c r="T68" s="30">
        <f t="shared" si="31"/>
        <v>1.4525943667234031E-3</v>
      </c>
      <c r="U68" s="30">
        <f t="shared" si="32"/>
        <v>2.8172159953363054E-2</v>
      </c>
      <c r="V68" s="31">
        <f t="shared" si="35"/>
        <v>3460.1468199487626</v>
      </c>
      <c r="W68" s="31">
        <f t="shared" si="36"/>
        <v>97.479809673717043</v>
      </c>
      <c r="X68" s="25">
        <v>3450.11</v>
      </c>
      <c r="Y68" s="25">
        <v>3467.25</v>
      </c>
      <c r="Z68" s="32">
        <v>18</v>
      </c>
      <c r="AA68" s="36">
        <v>111726.03</v>
      </c>
    </row>
    <row r="69" spans="1:29" ht="16.5" x14ac:dyDescent="0.3">
      <c r="A69" s="102">
        <v>59</v>
      </c>
      <c r="B69" s="23" t="s">
        <v>122</v>
      </c>
      <c r="C69" s="48" t="s">
        <v>123</v>
      </c>
      <c r="D69" s="25"/>
      <c r="E69" s="25"/>
      <c r="F69" s="25">
        <v>5191032290.3699999</v>
      </c>
      <c r="G69" s="26">
        <v>4850149308.8400002</v>
      </c>
      <c r="H69" s="25"/>
      <c r="I69" s="25">
        <v>1900658341.1300001</v>
      </c>
      <c r="J69" s="25">
        <v>10041181599.209999</v>
      </c>
      <c r="K69" s="26">
        <v>19748246.559999999</v>
      </c>
      <c r="L69" s="27">
        <v>66043982.579999998</v>
      </c>
      <c r="M69" s="25">
        <v>11941839940.34</v>
      </c>
      <c r="N69" s="25">
        <v>181930972.44999999</v>
      </c>
      <c r="O69" s="28">
        <v>11212812671.639999</v>
      </c>
      <c r="P69" s="29">
        <f t="shared" si="29"/>
        <v>4.1263018200172752E-2</v>
      </c>
      <c r="Q69" s="28">
        <v>11759908967.889999</v>
      </c>
      <c r="R69" s="29">
        <f t="shared" si="30"/>
        <v>4.1090970829756109E-2</v>
      </c>
      <c r="S69" s="95">
        <f t="shared" si="3"/>
        <v>4.8792066029404293E-2</v>
      </c>
      <c r="T69" s="30">
        <f t="shared" si="31"/>
        <v>1.6792856657242723E-3</v>
      </c>
      <c r="U69" s="30">
        <f t="shared" si="32"/>
        <v>5.6160283859620578E-3</v>
      </c>
      <c r="V69" s="31">
        <f t="shared" si="35"/>
        <v>1147.4704375922436</v>
      </c>
      <c r="W69" s="31">
        <f t="shared" si="36"/>
        <v>6.4442265495703435</v>
      </c>
      <c r="X69" s="25">
        <v>1146.3499999999999</v>
      </c>
      <c r="Y69" s="25">
        <v>1146.3499999999999</v>
      </c>
      <c r="Z69" s="121">
        <v>4192</v>
      </c>
      <c r="AA69" s="36">
        <v>10248550.710000001</v>
      </c>
    </row>
    <row r="70" spans="1:29" ht="16.5" x14ac:dyDescent="0.3">
      <c r="A70" s="102">
        <v>60</v>
      </c>
      <c r="B70" s="25" t="s">
        <v>51</v>
      </c>
      <c r="C70" s="48" t="s">
        <v>124</v>
      </c>
      <c r="D70" s="25"/>
      <c r="E70" s="25"/>
      <c r="F70" s="25">
        <v>20577390.050000001</v>
      </c>
      <c r="G70" s="25">
        <v>33902942.140000001</v>
      </c>
      <c r="H70" s="35"/>
      <c r="I70" s="25">
        <v>1167186.52</v>
      </c>
      <c r="J70" s="25">
        <v>54480332.189999998</v>
      </c>
      <c r="K70" s="25">
        <v>1139644.54</v>
      </c>
      <c r="L70" s="34">
        <v>-697363.6</v>
      </c>
      <c r="M70" s="25">
        <v>55647518.710000001</v>
      </c>
      <c r="N70" s="25">
        <v>164615.6</v>
      </c>
      <c r="O70" s="28">
        <v>56510007.009999998</v>
      </c>
      <c r="P70" s="29">
        <f t="shared" si="29"/>
        <v>2.0795615837256929E-4</v>
      </c>
      <c r="Q70" s="28">
        <v>55285842.579999998</v>
      </c>
      <c r="R70" s="29">
        <f t="shared" si="30"/>
        <v>1.9317742602907858E-4</v>
      </c>
      <c r="S70" s="95">
        <f t="shared" si="3"/>
        <v>-2.1662790269754734E-2</v>
      </c>
      <c r="T70" s="30">
        <f t="shared" si="31"/>
        <v>2.0613677694265142E-2</v>
      </c>
      <c r="U70" s="30">
        <f t="shared" si="32"/>
        <v>-1.2613782615158617E-2</v>
      </c>
      <c r="V70" s="31">
        <f t="shared" si="35"/>
        <v>11.737626918786669</v>
      </c>
      <c r="W70" s="31">
        <f t="shared" si="36"/>
        <v>-0.14805587437140907</v>
      </c>
      <c r="X70" s="25">
        <v>11.7376</v>
      </c>
      <c r="Y70" s="25">
        <v>11.814399999999999</v>
      </c>
      <c r="Z70" s="32">
        <v>40</v>
      </c>
      <c r="AA70" s="36">
        <v>4710138</v>
      </c>
    </row>
    <row r="71" spans="1:29" ht="18.75" customHeight="1" x14ac:dyDescent="0.35">
      <c r="A71" s="102">
        <v>61</v>
      </c>
      <c r="B71" s="23" t="s">
        <v>125</v>
      </c>
      <c r="C71" s="24" t="s">
        <v>126</v>
      </c>
      <c r="D71" s="35"/>
      <c r="E71" s="25"/>
      <c r="F71" s="26">
        <v>13519937</v>
      </c>
      <c r="G71" s="26">
        <v>162426711.72999999</v>
      </c>
      <c r="H71" s="25"/>
      <c r="I71" s="25">
        <v>75535.710000000006</v>
      </c>
      <c r="J71" s="26">
        <v>176022184.59999999</v>
      </c>
      <c r="K71" s="26">
        <v>507928.8</v>
      </c>
      <c r="L71" s="34">
        <v>610574.19999999995</v>
      </c>
      <c r="M71" s="26">
        <v>176022184.59999999</v>
      </c>
      <c r="N71" s="26">
        <v>8878900.5199999996</v>
      </c>
      <c r="O71" s="28">
        <v>182234675.15000001</v>
      </c>
      <c r="P71" s="29">
        <f t="shared" si="29"/>
        <v>6.7062145222811437E-4</v>
      </c>
      <c r="Q71" s="28">
        <v>167143284.08000001</v>
      </c>
      <c r="R71" s="29">
        <f t="shared" si="30"/>
        <v>5.8402491288614216E-4</v>
      </c>
      <c r="S71" s="95">
        <f t="shared" si="3"/>
        <v>-8.2812950156593693E-2</v>
      </c>
      <c r="T71" s="30">
        <f t="shared" si="31"/>
        <v>3.0388824941173787E-3</v>
      </c>
      <c r="U71" s="30">
        <f t="shared" si="32"/>
        <v>3.6529987032429016E-3</v>
      </c>
      <c r="V71" s="31">
        <f t="shared" si="35"/>
        <v>0.77701250410487355</v>
      </c>
      <c r="W71" s="31">
        <f t="shared" si="36"/>
        <v>2.838425669898623E-3</v>
      </c>
      <c r="X71" s="82">
        <v>0.85350000000000004</v>
      </c>
      <c r="Y71" s="82">
        <v>0.85350000000000004</v>
      </c>
      <c r="Z71" s="32">
        <v>840</v>
      </c>
      <c r="AA71" s="83">
        <v>215110160</v>
      </c>
      <c r="AB71" s="6"/>
      <c r="AC71" s="9"/>
    </row>
    <row r="72" spans="1:29" ht="16.5" x14ac:dyDescent="0.3">
      <c r="A72" s="102">
        <v>62</v>
      </c>
      <c r="B72" s="24" t="s">
        <v>28</v>
      </c>
      <c r="C72" s="24" t="s">
        <v>127</v>
      </c>
      <c r="D72" s="25"/>
      <c r="E72" s="25"/>
      <c r="F72" s="25"/>
      <c r="G72" s="25">
        <v>103546178704.8</v>
      </c>
      <c r="H72" s="25"/>
      <c r="I72" s="25">
        <v>2802777130.1999998</v>
      </c>
      <c r="J72" s="25">
        <v>104683071232</v>
      </c>
      <c r="K72" s="25">
        <v>148824184.19999999</v>
      </c>
      <c r="L72" s="34">
        <v>524442510.60000002</v>
      </c>
      <c r="M72" s="25">
        <v>107485848362.2</v>
      </c>
      <c r="N72" s="25">
        <v>368490381.39999998</v>
      </c>
      <c r="O72" s="28">
        <f>380*276676091.47</f>
        <v>105136914758.60001</v>
      </c>
      <c r="P72" s="29">
        <f t="shared" si="29"/>
        <v>0.38690260456831504</v>
      </c>
      <c r="Q72" s="28">
        <v>107117357980.8</v>
      </c>
      <c r="R72" s="29">
        <f t="shared" si="30"/>
        <v>0.37428488980381425</v>
      </c>
      <c r="S72" s="95">
        <f t="shared" ref="S72:S120" si="37">((Q72-O72)/O72)</f>
        <v>1.8836801771739266E-2</v>
      </c>
      <c r="T72" s="30">
        <f t="shared" si="31"/>
        <v>1.3893563751514076E-3</v>
      </c>
      <c r="U72" s="30">
        <f t="shared" si="32"/>
        <v>4.8959619662576302E-3</v>
      </c>
      <c r="V72" s="31">
        <f t="shared" si="35"/>
        <v>1.2203189378333894</v>
      </c>
      <c r="W72" s="31">
        <f t="shared" si="36"/>
        <v>5.9746351063361836E-3</v>
      </c>
      <c r="X72" s="25">
        <v>463.71</v>
      </c>
      <c r="Y72" s="25">
        <v>463.71</v>
      </c>
      <c r="Z72" s="79">
        <v>2629</v>
      </c>
      <c r="AA72" s="80">
        <v>87778165740</v>
      </c>
    </row>
    <row r="73" spans="1:29" ht="16.5" x14ac:dyDescent="0.3">
      <c r="A73" s="102">
        <v>63</v>
      </c>
      <c r="B73" s="24" t="s">
        <v>76</v>
      </c>
      <c r="C73" s="24" t="s">
        <v>128</v>
      </c>
      <c r="D73" s="25"/>
      <c r="E73" s="35"/>
      <c r="F73" s="25">
        <v>75169469.790000007</v>
      </c>
      <c r="G73" s="25">
        <v>543381409.80999994</v>
      </c>
      <c r="H73" s="25"/>
      <c r="I73" s="25">
        <v>141046905.40000001</v>
      </c>
      <c r="J73" s="25">
        <v>759597784.99000001</v>
      </c>
      <c r="K73" s="25">
        <v>1231665.94</v>
      </c>
      <c r="L73" s="34">
        <v>4457831.8600000003</v>
      </c>
      <c r="M73" s="25">
        <v>759597784.99000001</v>
      </c>
      <c r="N73" s="25">
        <v>10913229.74</v>
      </c>
      <c r="O73" s="28">
        <v>737334607.08000004</v>
      </c>
      <c r="P73" s="29">
        <f t="shared" si="29"/>
        <v>2.7133826455971034E-3</v>
      </c>
      <c r="Q73" s="28">
        <v>748683905.22000003</v>
      </c>
      <c r="R73" s="29">
        <f t="shared" si="30"/>
        <v>2.6160192731171038E-3</v>
      </c>
      <c r="S73" s="95">
        <f t="shared" si="37"/>
        <v>1.5392330742409597E-2</v>
      </c>
      <c r="T73" s="30">
        <f t="shared" si="31"/>
        <v>1.6451080775378444E-3</v>
      </c>
      <c r="U73" s="30">
        <f t="shared" si="32"/>
        <v>5.9542242445963503E-3</v>
      </c>
      <c r="V73" s="31">
        <f t="shared" si="35"/>
        <v>1209.9565471619671</v>
      </c>
      <c r="W73" s="31">
        <f t="shared" si="36"/>
        <v>7.2043526080198719</v>
      </c>
      <c r="X73" s="25">
        <v>1209.96</v>
      </c>
      <c r="Y73" s="25">
        <v>1227.5999999999999</v>
      </c>
      <c r="Z73" s="26">
        <v>146</v>
      </c>
      <c r="AA73" s="80">
        <v>618769.25</v>
      </c>
    </row>
    <row r="74" spans="1:29" ht="16.5" x14ac:dyDescent="0.3">
      <c r="A74" s="102">
        <v>64</v>
      </c>
      <c r="B74" s="23" t="s">
        <v>49</v>
      </c>
      <c r="C74" s="24" t="s">
        <v>129</v>
      </c>
      <c r="D74" s="25">
        <v>29585269.399999999</v>
      </c>
      <c r="E74" s="25"/>
      <c r="F74" s="25">
        <v>234946303.03</v>
      </c>
      <c r="G74" s="25"/>
      <c r="H74" s="25"/>
      <c r="I74" s="25">
        <v>1928233.63</v>
      </c>
      <c r="J74" s="25">
        <v>264531572.43000001</v>
      </c>
      <c r="K74" s="25">
        <v>322838.96999999997</v>
      </c>
      <c r="L74" s="34">
        <v>3239557.14</v>
      </c>
      <c r="M74" s="25">
        <v>266459806.06</v>
      </c>
      <c r="N74" s="25">
        <v>4483348.7</v>
      </c>
      <c r="O74" s="28">
        <v>259769287.31</v>
      </c>
      <c r="P74" s="29">
        <f t="shared" si="29"/>
        <v>9.559479092368249E-4</v>
      </c>
      <c r="Q74" s="28">
        <v>261976457.36000001</v>
      </c>
      <c r="R74" s="29">
        <f t="shared" si="30"/>
        <v>9.1538693002264561E-4</v>
      </c>
      <c r="S74" s="95">
        <f t="shared" si="37"/>
        <v>8.4966551390890516E-3</v>
      </c>
      <c r="T74" s="30">
        <f t="shared" si="31"/>
        <v>1.2323205422858459E-3</v>
      </c>
      <c r="U74" s="30">
        <f t="shared" si="32"/>
        <v>1.2365833070062093E-2</v>
      </c>
      <c r="V74" s="31">
        <f t="shared" si="35"/>
        <v>141.47016563762443</v>
      </c>
      <c r="W74" s="31">
        <f t="shared" si="36"/>
        <v>1.7493964526688983</v>
      </c>
      <c r="X74" s="25">
        <v>155.68</v>
      </c>
      <c r="Y74" s="25">
        <v>156.59</v>
      </c>
      <c r="Z74" s="32">
        <v>17</v>
      </c>
      <c r="AA74" s="36">
        <v>1851814.17</v>
      </c>
    </row>
    <row r="75" spans="1:29" ht="16.5" x14ac:dyDescent="0.3">
      <c r="A75" s="102">
        <v>65</v>
      </c>
      <c r="B75" s="25" t="s">
        <v>81</v>
      </c>
      <c r="C75" s="48" t="s">
        <v>130</v>
      </c>
      <c r="D75" s="25"/>
      <c r="E75" s="25"/>
      <c r="F75" s="25">
        <v>7211796880.1499996</v>
      </c>
      <c r="G75" s="25">
        <v>18209836724.639999</v>
      </c>
      <c r="H75" s="25"/>
      <c r="I75" s="25"/>
      <c r="J75" s="25">
        <v>25421633604.790001</v>
      </c>
      <c r="K75" s="25">
        <v>41890678.829999998</v>
      </c>
      <c r="L75" s="34">
        <v>155955378.31999999</v>
      </c>
      <c r="M75" s="25">
        <v>25421633604.790001</v>
      </c>
      <c r="N75" s="25">
        <v>78307537.379999995</v>
      </c>
      <c r="O75" s="28">
        <v>21789984997.290001</v>
      </c>
      <c r="P75" s="29">
        <f t="shared" si="29"/>
        <v>8.0186887434476509E-2</v>
      </c>
      <c r="Q75" s="28">
        <v>25343326067.41</v>
      </c>
      <c r="R75" s="29">
        <f t="shared" si="30"/>
        <v>8.8553565763850456E-2</v>
      </c>
      <c r="S75" s="95">
        <f t="shared" si="37"/>
        <v>0.163072212787752</v>
      </c>
      <c r="T75" s="30">
        <f t="shared" si="31"/>
        <v>1.6529274302266466E-3</v>
      </c>
      <c r="U75" s="30">
        <f t="shared" si="32"/>
        <v>6.1537060252146334E-3</v>
      </c>
      <c r="V75" s="31">
        <f t="shared" si="35"/>
        <v>24.883391740550199</v>
      </c>
      <c r="W75" s="31">
        <f t="shared" si="36"/>
        <v>0.1531250776815998</v>
      </c>
      <c r="X75" s="25">
        <v>24.883400000000002</v>
      </c>
      <c r="Y75" s="25">
        <v>24.883400000000002</v>
      </c>
      <c r="Z75" s="32">
        <v>1585</v>
      </c>
      <c r="AA75" s="36">
        <v>1018483586.6289999</v>
      </c>
      <c r="AC75" s="11"/>
    </row>
    <row r="76" spans="1:29" ht="16.5" x14ac:dyDescent="0.3">
      <c r="A76" s="102">
        <v>66</v>
      </c>
      <c r="B76" s="25" t="s">
        <v>49</v>
      </c>
      <c r="C76" s="37" t="s">
        <v>131</v>
      </c>
      <c r="D76" s="35"/>
      <c r="E76" s="25"/>
      <c r="F76" s="25"/>
      <c r="G76" s="25">
        <v>1344440000</v>
      </c>
      <c r="H76" s="35"/>
      <c r="I76" s="25"/>
      <c r="J76" s="25">
        <v>1344440000</v>
      </c>
      <c r="K76" s="25">
        <v>-2665681</v>
      </c>
      <c r="L76" s="34">
        <v>5733166.4000000004</v>
      </c>
      <c r="M76" s="25">
        <v>1355991460.4000001</v>
      </c>
      <c r="N76" s="25">
        <v>1886483.4</v>
      </c>
      <c r="O76" s="28">
        <f>380*3618161.81</f>
        <v>1374901487.8</v>
      </c>
      <c r="P76" s="29">
        <f t="shared" si="29"/>
        <v>5.0596212365187241E-3</v>
      </c>
      <c r="Q76" s="28">
        <v>1354104977</v>
      </c>
      <c r="R76" s="29">
        <f t="shared" si="30"/>
        <v>4.73145568237489E-3</v>
      </c>
      <c r="S76" s="95">
        <f t="shared" si="37"/>
        <v>-1.5125818820137256E-2</v>
      </c>
      <c r="T76" s="30">
        <f t="shared" si="31"/>
        <v>-1.9685925724206243E-3</v>
      </c>
      <c r="U76" s="30">
        <f t="shared" si="32"/>
        <v>4.2339157579213303E-3</v>
      </c>
      <c r="V76" s="31">
        <f t="shared" si="35"/>
        <v>0.97214391334999917</v>
      </c>
      <c r="W76" s="31">
        <f t="shared" si="36"/>
        <v>4.1159754336998694E-3</v>
      </c>
      <c r="X76" s="82">
        <v>399</v>
      </c>
      <c r="Y76" s="82">
        <v>399</v>
      </c>
      <c r="Z76" s="35">
        <v>250</v>
      </c>
      <c r="AA76" s="36">
        <v>1392905884</v>
      </c>
    </row>
    <row r="77" spans="1:29" s="7" customFormat="1" ht="16.5" x14ac:dyDescent="0.3">
      <c r="A77" s="102">
        <v>67</v>
      </c>
      <c r="B77" s="41" t="s">
        <v>132</v>
      </c>
      <c r="C77" s="37" t="s">
        <v>133</v>
      </c>
      <c r="D77" s="41"/>
      <c r="E77" s="44"/>
      <c r="F77" s="26">
        <v>193076968.84</v>
      </c>
      <c r="G77" s="26">
        <v>392710827.75</v>
      </c>
      <c r="H77" s="41"/>
      <c r="I77" s="41">
        <v>12239468.689999999</v>
      </c>
      <c r="J77" s="26">
        <v>585787796.59000003</v>
      </c>
      <c r="K77" s="26">
        <v>10357165.77</v>
      </c>
      <c r="L77" s="34">
        <v>15687540.17</v>
      </c>
      <c r="M77" s="41">
        <v>594164090.40999997</v>
      </c>
      <c r="N77" s="122">
        <v>3863174.87</v>
      </c>
      <c r="O77" s="28">
        <v>554074819.19000006</v>
      </c>
      <c r="P77" s="29">
        <f t="shared" si="29"/>
        <v>2.0389887905931151E-3</v>
      </c>
      <c r="Q77" s="28">
        <v>658161526.76999998</v>
      </c>
      <c r="R77" s="29">
        <f t="shared" si="30"/>
        <v>2.2997198508609052E-3</v>
      </c>
      <c r="S77" s="95">
        <f t="shared" si="37"/>
        <v>0.1878567730837577</v>
      </c>
      <c r="T77" s="30">
        <f t="shared" si="31"/>
        <v>1.5736510489801687E-2</v>
      </c>
      <c r="U77" s="30">
        <f t="shared" si="32"/>
        <v>2.3835395312436943E-2</v>
      </c>
      <c r="V77" s="31">
        <f t="shared" si="35"/>
        <v>213.29693936389384</v>
      </c>
      <c r="W77" s="31">
        <f t="shared" si="36"/>
        <v>5.0840168686713021</v>
      </c>
      <c r="X77" s="41">
        <v>170.0386</v>
      </c>
      <c r="Y77" s="41">
        <v>171.14420000000001</v>
      </c>
      <c r="Z77" s="72">
        <v>358</v>
      </c>
      <c r="AA77" s="123">
        <v>3085658.56</v>
      </c>
    </row>
    <row r="78" spans="1:29" ht="16.5" x14ac:dyDescent="0.3">
      <c r="A78" s="102">
        <v>68</v>
      </c>
      <c r="B78" s="25" t="s">
        <v>79</v>
      </c>
      <c r="C78" s="48" t="s">
        <v>134</v>
      </c>
      <c r="D78" s="25"/>
      <c r="E78" s="25"/>
      <c r="F78" s="49">
        <v>507308868.63</v>
      </c>
      <c r="G78" s="25">
        <v>3081646796.1700001</v>
      </c>
      <c r="H78" s="25"/>
      <c r="I78" s="25">
        <v>79641765.939999998</v>
      </c>
      <c r="J78" s="25">
        <v>3588958155.3899999</v>
      </c>
      <c r="K78" s="25">
        <v>5478305.1100000003</v>
      </c>
      <c r="L78" s="34">
        <v>6274733.0499999998</v>
      </c>
      <c r="M78" s="25">
        <v>3668599921.3299999</v>
      </c>
      <c r="N78" s="25">
        <v>10459263.710000001</v>
      </c>
      <c r="O78" s="28">
        <v>3798113611.6799998</v>
      </c>
      <c r="P78" s="29">
        <f t="shared" si="29"/>
        <v>1.3977013232501761E-2</v>
      </c>
      <c r="Q78" s="28">
        <v>3658140657.6199999</v>
      </c>
      <c r="R78" s="29">
        <f t="shared" si="30"/>
        <v>1.2782118591550502E-2</v>
      </c>
      <c r="S78" s="95">
        <f t="shared" si="37"/>
        <v>-3.6853282542563655E-2</v>
      </c>
      <c r="T78" s="30">
        <f t="shared" si="31"/>
        <v>1.497565463642999E-3</v>
      </c>
      <c r="U78" s="30">
        <f t="shared" si="32"/>
        <v>1.7152793282919757E-3</v>
      </c>
      <c r="V78" s="31">
        <f t="shared" si="35"/>
        <v>1.7421166107488937</v>
      </c>
      <c r="W78" s="31">
        <f t="shared" si="36"/>
        <v>2.9882166098916555E-3</v>
      </c>
      <c r="X78" s="25">
        <v>1.74</v>
      </c>
      <c r="Y78" s="25">
        <v>1.74</v>
      </c>
      <c r="Z78" s="32">
        <v>103</v>
      </c>
      <c r="AA78" s="36">
        <v>2099825370.5</v>
      </c>
    </row>
    <row r="79" spans="1:29" ht="16.5" x14ac:dyDescent="0.3">
      <c r="A79" s="102">
        <v>69</v>
      </c>
      <c r="B79" s="25" t="s">
        <v>28</v>
      </c>
      <c r="C79" s="48" t="s">
        <v>135</v>
      </c>
      <c r="D79" s="25"/>
      <c r="E79" s="25"/>
      <c r="F79" s="25">
        <v>944051874.17999995</v>
      </c>
      <c r="G79" s="25">
        <v>6733094346.9499998</v>
      </c>
      <c r="H79" s="25"/>
      <c r="I79" s="25">
        <v>1537085324.3800001</v>
      </c>
      <c r="J79" s="25">
        <v>7677146221.1300001</v>
      </c>
      <c r="K79" s="25">
        <v>11545548.17</v>
      </c>
      <c r="L79" s="34">
        <v>33967641.399999999</v>
      </c>
      <c r="M79" s="25">
        <v>9214231545.5100002</v>
      </c>
      <c r="N79" s="25">
        <v>24866228.93</v>
      </c>
      <c r="O79" s="28">
        <v>7656030459.4799995</v>
      </c>
      <c r="P79" s="29">
        <f t="shared" si="29"/>
        <v>2.8174101667605461E-2</v>
      </c>
      <c r="Q79" s="28">
        <v>9189365316.5799999</v>
      </c>
      <c r="R79" s="29">
        <f t="shared" si="30"/>
        <v>3.2109087170537128E-2</v>
      </c>
      <c r="S79" s="95">
        <f t="shared" si="37"/>
        <v>0.20027805077517222</v>
      </c>
      <c r="T79" s="30">
        <f t="shared" si="31"/>
        <v>1.2564032196183163E-3</v>
      </c>
      <c r="U79" s="30">
        <f t="shared" si="32"/>
        <v>3.6964077746167688E-3</v>
      </c>
      <c r="V79" s="31">
        <f t="shared" si="35"/>
        <v>110.69051290337775</v>
      </c>
      <c r="W79" s="31">
        <f t="shared" si="36"/>
        <v>0.40915727247236333</v>
      </c>
      <c r="X79" s="25">
        <v>110.69</v>
      </c>
      <c r="Y79" s="25">
        <v>110.69</v>
      </c>
      <c r="Z79" s="32">
        <v>855</v>
      </c>
      <c r="AA79" s="36">
        <v>83018544.909999996</v>
      </c>
    </row>
    <row r="80" spans="1:29" ht="16.5" x14ac:dyDescent="0.3">
      <c r="A80" s="102">
        <v>70</v>
      </c>
      <c r="B80" s="60" t="s">
        <v>55</v>
      </c>
      <c r="C80" s="38" t="s">
        <v>136</v>
      </c>
      <c r="D80" s="25"/>
      <c r="E80" s="25"/>
      <c r="F80" s="25">
        <v>23917176.579999998</v>
      </c>
      <c r="G80" s="25">
        <v>512949141.55000001</v>
      </c>
      <c r="H80" s="25"/>
      <c r="I80" s="25">
        <v>3585487.28</v>
      </c>
      <c r="J80" s="25">
        <v>536866318.13</v>
      </c>
      <c r="K80" s="25">
        <v>695873.05</v>
      </c>
      <c r="L80" s="34">
        <v>2457544.86</v>
      </c>
      <c r="M80" s="25">
        <v>540451805.40999997</v>
      </c>
      <c r="N80" s="25">
        <v>695873.05</v>
      </c>
      <c r="O80" s="28">
        <v>537698038.48000002</v>
      </c>
      <c r="P80" s="29">
        <f t="shared" si="29"/>
        <v>1.9787224310019911E-3</v>
      </c>
      <c r="Q80" s="28">
        <v>539755932.36000001</v>
      </c>
      <c r="R80" s="29">
        <f t="shared" si="30"/>
        <v>1.8859920882339971E-3</v>
      </c>
      <c r="S80" s="95">
        <f t="shared" si="37"/>
        <v>3.8272296581504822E-3</v>
      </c>
      <c r="T80" s="30">
        <f t="shared" si="31"/>
        <v>1.2892365016858674E-3</v>
      </c>
      <c r="U80" s="30">
        <f t="shared" si="32"/>
        <v>4.5530668820160285E-3</v>
      </c>
      <c r="V80" s="31">
        <f t="shared" si="35"/>
        <v>1.4586597530133441</v>
      </c>
      <c r="W80" s="31">
        <f t="shared" si="36"/>
        <v>6.6413754135747367E-3</v>
      </c>
      <c r="X80" s="25">
        <v>1.46</v>
      </c>
      <c r="Y80" s="25">
        <v>1.46</v>
      </c>
      <c r="Z80" s="32">
        <v>170</v>
      </c>
      <c r="AA80" s="36">
        <v>370035528.32999998</v>
      </c>
    </row>
    <row r="81" spans="1:29" ht="16.5" x14ac:dyDescent="0.3">
      <c r="A81" s="102">
        <v>71</v>
      </c>
      <c r="B81" s="38" t="s">
        <v>71</v>
      </c>
      <c r="C81" s="38" t="s">
        <v>137</v>
      </c>
      <c r="D81" s="25"/>
      <c r="E81" s="25"/>
      <c r="F81" s="25"/>
      <c r="G81" s="26">
        <v>1081924697.8699999</v>
      </c>
      <c r="H81" s="25"/>
      <c r="I81" s="26">
        <v>340956220.13</v>
      </c>
      <c r="J81" s="26">
        <v>1081924697.6700001</v>
      </c>
      <c r="K81" s="25">
        <v>2118008.48</v>
      </c>
      <c r="L81" s="34">
        <v>6704247</v>
      </c>
      <c r="M81" s="25">
        <v>1422880917.99</v>
      </c>
      <c r="N81" s="25">
        <v>21166164.690000001</v>
      </c>
      <c r="O81" s="28">
        <v>1330058335.3499999</v>
      </c>
      <c r="P81" s="29">
        <f t="shared" si="29"/>
        <v>4.8945989651329276E-3</v>
      </c>
      <c r="Q81" s="28">
        <v>1401714753.3</v>
      </c>
      <c r="R81" s="29">
        <f t="shared" si="30"/>
        <v>4.8978117259885099E-3</v>
      </c>
      <c r="S81" s="95">
        <f t="shared" si="37"/>
        <v>5.3874642972816626E-2</v>
      </c>
      <c r="T81" s="30">
        <f t="shared" si="31"/>
        <v>1.5110124759789101E-3</v>
      </c>
      <c r="U81" s="30">
        <f t="shared" si="32"/>
        <v>4.782889660122692E-3</v>
      </c>
      <c r="V81" s="31">
        <f t="shared" si="35"/>
        <v>41404.701166774976</v>
      </c>
      <c r="W81" s="31">
        <f t="shared" si="36"/>
        <v>198.03411709103798</v>
      </c>
      <c r="X81" s="25">
        <v>41134.01</v>
      </c>
      <c r="Y81" s="25">
        <v>41134.01</v>
      </c>
      <c r="Z81" s="32">
        <v>246</v>
      </c>
      <c r="AA81" s="36">
        <v>33854</v>
      </c>
    </row>
    <row r="82" spans="1:29" ht="16.5" x14ac:dyDescent="0.3">
      <c r="A82" s="102">
        <v>72</v>
      </c>
      <c r="B82" s="81" t="s">
        <v>40</v>
      </c>
      <c r="C82" s="24" t="s">
        <v>138</v>
      </c>
      <c r="D82" s="25"/>
      <c r="E82" s="25"/>
      <c r="F82" s="25">
        <v>466285330.00999999</v>
      </c>
      <c r="G82" s="25">
        <v>810936980.27999997</v>
      </c>
      <c r="H82" s="25"/>
      <c r="I82" s="25">
        <v>1102172278.99</v>
      </c>
      <c r="J82" s="25">
        <v>1277222310.29</v>
      </c>
      <c r="K82" s="25">
        <v>6837273.8899999997</v>
      </c>
      <c r="L82" s="34">
        <v>83833.31</v>
      </c>
      <c r="M82" s="25">
        <v>2376867274.1300001</v>
      </c>
      <c r="N82" s="25">
        <v>9981711</v>
      </c>
      <c r="O82" s="28">
        <v>2410654518</v>
      </c>
      <c r="P82" s="29">
        <f t="shared" si="29"/>
        <v>8.8711801546590835E-3</v>
      </c>
      <c r="Q82" s="28">
        <v>2366885563</v>
      </c>
      <c r="R82" s="29">
        <f t="shared" si="30"/>
        <v>8.2702702794861978E-3</v>
      </c>
      <c r="S82" s="95">
        <f t="shared" si="37"/>
        <v>-1.8156461107630188E-2</v>
      </c>
      <c r="T82" s="30">
        <f t="shared" si="31"/>
        <v>2.888721785659056E-3</v>
      </c>
      <c r="U82" s="30">
        <f t="shared" si="32"/>
        <v>3.5419249375851635E-5</v>
      </c>
      <c r="V82" s="31">
        <f t="shared" si="35"/>
        <v>1.0944534692694665</v>
      </c>
      <c r="W82" s="31">
        <f t="shared" si="36"/>
        <v>3.8764720358321208E-5</v>
      </c>
      <c r="X82" s="25">
        <v>1.1268</v>
      </c>
      <c r="Y82" s="25">
        <v>1.1325000000000001</v>
      </c>
      <c r="Z82" s="32">
        <v>323</v>
      </c>
      <c r="AA82" s="36">
        <v>2162618722</v>
      </c>
    </row>
    <row r="83" spans="1:29" ht="16.5" x14ac:dyDescent="0.3">
      <c r="A83" s="102">
        <v>73</v>
      </c>
      <c r="B83" s="81" t="s">
        <v>139</v>
      </c>
      <c r="C83" s="24" t="s">
        <v>140</v>
      </c>
      <c r="D83" s="48"/>
      <c r="E83" s="48"/>
      <c r="F83" s="48"/>
      <c r="G83" s="48">
        <v>341709265.80000001</v>
      </c>
      <c r="H83" s="48"/>
      <c r="I83" s="48">
        <v>86130796.200000003</v>
      </c>
      <c r="J83" s="48">
        <v>341709265.80000001</v>
      </c>
      <c r="K83" s="48">
        <v>4177020.8</v>
      </c>
      <c r="L83" s="61">
        <v>1466541.6</v>
      </c>
      <c r="M83" s="48">
        <v>432301915.60000002</v>
      </c>
      <c r="N83" s="48">
        <v>3150504</v>
      </c>
      <c r="O83" s="62">
        <f>380*1128922.7</f>
        <v>428990626</v>
      </c>
      <c r="P83" s="29">
        <f t="shared" si="29"/>
        <v>1.5786804369890954E-3</v>
      </c>
      <c r="Q83" s="62">
        <v>429151632</v>
      </c>
      <c r="R83" s="29">
        <f t="shared" si="30"/>
        <v>1.4995232735392698E-3</v>
      </c>
      <c r="S83" s="95">
        <f t="shared" ref="S83" si="38">((Q83-O83)/O83)</f>
        <v>3.7531356221289554E-4</v>
      </c>
      <c r="T83" s="30">
        <f t="shared" ref="T83" si="39">(K83/Q83)</f>
        <v>9.7332049759046475E-3</v>
      </c>
      <c r="U83" s="30">
        <f t="shared" ref="U83" si="40">L83/Q83</f>
        <v>3.4173040264705323E-3</v>
      </c>
      <c r="V83" s="31">
        <f t="shared" ref="V83" si="41">Q83/AA83</f>
        <v>101.24127297176155</v>
      </c>
      <c r="W83" s="31">
        <f t="shared" ref="W83" si="42">L83/AA83</f>
        <v>0.34597220977140297</v>
      </c>
      <c r="X83" s="25">
        <v>38471.199999999997</v>
      </c>
      <c r="Y83" s="25">
        <v>38471.199999999997</v>
      </c>
      <c r="Z83" s="32">
        <v>40</v>
      </c>
      <c r="AA83" s="36">
        <v>4238900</v>
      </c>
    </row>
    <row r="84" spans="1:29" ht="16.5" x14ac:dyDescent="0.3">
      <c r="A84" s="105">
        <v>74</v>
      </c>
      <c r="B84" s="48" t="s">
        <v>89</v>
      </c>
      <c r="C84" s="24" t="s">
        <v>141</v>
      </c>
      <c r="D84" s="48"/>
      <c r="E84" s="48"/>
      <c r="F84" s="48">
        <v>319352923.39999998</v>
      </c>
      <c r="G84" s="48">
        <v>335979470</v>
      </c>
      <c r="H84" s="48"/>
      <c r="I84" s="48">
        <v>55498756.799999997</v>
      </c>
      <c r="J84" s="48">
        <v>655332393.39999998</v>
      </c>
      <c r="K84" s="48">
        <v>614885.6</v>
      </c>
      <c r="L84" s="61">
        <v>5718319.7999999998</v>
      </c>
      <c r="M84" s="48">
        <v>710831150.20000005</v>
      </c>
      <c r="N84" s="48">
        <v>2080636.8</v>
      </c>
      <c r="O84" s="62">
        <v>0</v>
      </c>
      <c r="P84" s="29">
        <f t="shared" si="29"/>
        <v>0</v>
      </c>
      <c r="Q84" s="62">
        <v>708750513.39999998</v>
      </c>
      <c r="R84" s="29">
        <f t="shared" si="30"/>
        <v>2.4764857237597692E-3</v>
      </c>
      <c r="S84" s="124" t="e">
        <f t="shared" si="37"/>
        <v>#DIV/0!</v>
      </c>
      <c r="T84" s="109">
        <f t="shared" si="31"/>
        <v>8.6756282835025601E-4</v>
      </c>
      <c r="U84" s="109">
        <f t="shared" si="32"/>
        <v>8.0681702402841601E-3</v>
      </c>
      <c r="V84" s="125">
        <f t="shared" si="35"/>
        <v>1.0185966467162075</v>
      </c>
      <c r="W84" s="125">
        <f t="shared" si="36"/>
        <v>8.2182111518889437E-3</v>
      </c>
      <c r="X84" s="48">
        <v>387.6</v>
      </c>
      <c r="Y84" s="48">
        <v>387.6</v>
      </c>
      <c r="Z84" s="117">
        <v>108</v>
      </c>
      <c r="AA84" s="118">
        <v>695810766.39600003</v>
      </c>
    </row>
    <row r="85" spans="1:29" ht="16.5" x14ac:dyDescent="0.3">
      <c r="A85" s="102"/>
      <c r="B85" s="113"/>
      <c r="C85" s="114" t="s">
        <v>57</v>
      </c>
      <c r="D85" s="25"/>
      <c r="E85" s="25"/>
      <c r="F85" s="25"/>
      <c r="G85" s="25"/>
      <c r="H85" s="25"/>
      <c r="I85" s="25"/>
      <c r="J85" s="25"/>
      <c r="K85" s="25"/>
      <c r="L85" s="34"/>
      <c r="M85" s="25"/>
      <c r="N85" s="25"/>
      <c r="O85" s="64">
        <f>SUM(O61:O84)</f>
        <v>271740002567.07001</v>
      </c>
      <c r="P85" s="65">
        <f>(O85/$O$120)</f>
        <v>0.18502692627648715</v>
      </c>
      <c r="Q85" s="64">
        <f>SUM(Q61:Q84)</f>
        <v>286192044880.42999</v>
      </c>
      <c r="R85" s="65">
        <f>(Q85/$Q$120)</f>
        <v>0.19596907411631917</v>
      </c>
      <c r="S85" s="95">
        <f t="shared" si="37"/>
        <v>5.3183345024047306E-2</v>
      </c>
      <c r="T85" s="30"/>
      <c r="U85" s="30"/>
      <c r="V85" s="31"/>
      <c r="W85" s="31"/>
      <c r="X85" s="25"/>
      <c r="Y85" s="25"/>
      <c r="Z85" s="66">
        <f>SUM(Z61:Z84)</f>
        <v>31132</v>
      </c>
      <c r="AA85" s="36"/>
    </row>
    <row r="86" spans="1:29" ht="16.5" x14ac:dyDescent="0.3">
      <c r="A86" s="119"/>
      <c r="B86" s="120"/>
      <c r="C86" s="73" t="s">
        <v>142</v>
      </c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95"/>
      <c r="Q86" s="74"/>
      <c r="R86" s="95"/>
      <c r="S86" s="95"/>
      <c r="T86" s="98"/>
      <c r="U86" s="98"/>
      <c r="V86" s="99"/>
      <c r="W86" s="99"/>
      <c r="X86" s="74"/>
      <c r="Y86" s="74"/>
      <c r="Z86" s="74"/>
      <c r="AA86" s="76"/>
    </row>
    <row r="87" spans="1:29" s="7" customFormat="1" ht="16.5" x14ac:dyDescent="0.3">
      <c r="A87" s="126">
        <v>75</v>
      </c>
      <c r="B87" s="38" t="s">
        <v>116</v>
      </c>
      <c r="C87" s="38" t="s">
        <v>143</v>
      </c>
      <c r="D87" s="37"/>
      <c r="E87" s="37"/>
      <c r="F87" s="37">
        <v>103089933.91</v>
      </c>
      <c r="G87" s="37">
        <v>543217065.14999998</v>
      </c>
      <c r="H87" s="37">
        <v>1746390000</v>
      </c>
      <c r="I87" s="37">
        <v>55076377.609999999</v>
      </c>
      <c r="J87" s="37">
        <v>2399146926.1500001</v>
      </c>
      <c r="K87" s="37">
        <v>3695395.4</v>
      </c>
      <c r="L87" s="61">
        <v>13022090.75</v>
      </c>
      <c r="M87" s="37">
        <v>2454223304</v>
      </c>
      <c r="N87" s="37">
        <v>180551565</v>
      </c>
      <c r="O87" s="62">
        <v>2260649648</v>
      </c>
      <c r="P87" s="63">
        <f>(O87/$O$90)</f>
        <v>5.3880858648558141E-2</v>
      </c>
      <c r="Q87" s="62">
        <v>2273671738</v>
      </c>
      <c r="R87" s="63">
        <f>(Q87/$Q$90)</f>
        <v>5.4166337998428064E-2</v>
      </c>
      <c r="S87" s="124">
        <f t="shared" si="37"/>
        <v>5.7603308905122301E-3</v>
      </c>
      <c r="T87" s="109">
        <f>(K87/Q87)</f>
        <v>1.6252985592593049E-3</v>
      </c>
      <c r="U87" s="109">
        <f>L87/Q87</f>
        <v>5.7273398496190484E-3</v>
      </c>
      <c r="V87" s="125">
        <f t="shared" si="33"/>
        <v>113.68358689999999</v>
      </c>
      <c r="W87" s="125">
        <f>L87/AA87</f>
        <v>0.65110453749999997</v>
      </c>
      <c r="X87" s="37">
        <v>69.3</v>
      </c>
      <c r="Y87" s="37">
        <v>69.3</v>
      </c>
      <c r="Z87" s="110">
        <v>2618</v>
      </c>
      <c r="AA87" s="111">
        <v>20000000</v>
      </c>
    </row>
    <row r="88" spans="1:29" ht="16.5" x14ac:dyDescent="0.3">
      <c r="A88" s="102">
        <v>76</v>
      </c>
      <c r="B88" s="23" t="s">
        <v>116</v>
      </c>
      <c r="C88" s="24" t="s">
        <v>144</v>
      </c>
      <c r="D88" s="25"/>
      <c r="E88" s="25"/>
      <c r="F88" s="25"/>
      <c r="G88" s="25">
        <v>599683950.58000004</v>
      </c>
      <c r="H88" s="25">
        <v>9921297230.8600006</v>
      </c>
      <c r="I88" s="97">
        <v>124506926.98999999</v>
      </c>
      <c r="J88" s="25">
        <v>10605942964.83</v>
      </c>
      <c r="K88" s="25">
        <v>48385208.859999999</v>
      </c>
      <c r="L88" s="34">
        <v>98337852.849999994</v>
      </c>
      <c r="M88" s="25">
        <v>10826836303.67</v>
      </c>
      <c r="N88" s="25">
        <v>1061795338.79</v>
      </c>
      <c r="O88" s="28">
        <v>9787506677.6700001</v>
      </c>
      <c r="P88" s="29">
        <f>(O88/$O$90)</f>
        <v>0.23327775017588934</v>
      </c>
      <c r="Q88" s="28">
        <v>9765040965</v>
      </c>
      <c r="R88" s="29">
        <f>(Q88/$Q$90)</f>
        <v>0.2326353891102842</v>
      </c>
      <c r="S88" s="95">
        <f t="shared" si="37"/>
        <v>-2.2953458331992915E-3</v>
      </c>
      <c r="T88" s="30">
        <f>(K88/Q88)</f>
        <v>4.9549417184651823E-3</v>
      </c>
      <c r="U88" s="30">
        <f t="shared" ref="U88:U89" si="43">L88/Q88</f>
        <v>1.0070398393868899E-2</v>
      </c>
      <c r="V88" s="31">
        <f t="shared" ref="V88:V89" si="44">Q88/AA88</f>
        <v>51.906624456685037</v>
      </c>
      <c r="W88" s="31">
        <f t="shared" ref="W88:W89" si="45">L88/AA88</f>
        <v>0.52272038755975703</v>
      </c>
      <c r="X88" s="25">
        <v>40.700000000000003</v>
      </c>
      <c r="Y88" s="25">
        <v>40.700000000000003</v>
      </c>
      <c r="Z88" s="32">
        <v>5233</v>
      </c>
      <c r="AA88" s="36">
        <v>188127066</v>
      </c>
      <c r="AC88" s="12"/>
    </row>
    <row r="89" spans="1:29" ht="16.5" x14ac:dyDescent="0.3">
      <c r="A89" s="105">
        <v>77</v>
      </c>
      <c r="B89" s="48" t="s">
        <v>89</v>
      </c>
      <c r="C89" s="24" t="s">
        <v>145</v>
      </c>
      <c r="D89" s="25"/>
      <c r="E89" s="25"/>
      <c r="F89" s="25">
        <v>3129126593.3200002</v>
      </c>
      <c r="G89" s="25">
        <v>537987909.84000003</v>
      </c>
      <c r="H89" s="25">
        <v>26241412000</v>
      </c>
      <c r="I89" s="35">
        <v>668922323.01999998</v>
      </c>
      <c r="J89" s="25">
        <v>29908526503.16</v>
      </c>
      <c r="K89" s="25">
        <v>33080321.940000001</v>
      </c>
      <c r="L89" s="34">
        <v>92074901.709999993</v>
      </c>
      <c r="M89" s="25">
        <v>30577448826.18</v>
      </c>
      <c r="N89" s="25">
        <v>640428592.13</v>
      </c>
      <c r="O89" s="28">
        <v>29908295458.91</v>
      </c>
      <c r="P89" s="29">
        <f>(O89/$O$90)</f>
        <v>0.71284139117555245</v>
      </c>
      <c r="Q89" s="28">
        <v>29937020234.049999</v>
      </c>
      <c r="R89" s="29">
        <f>(Q89/$Q$90)</f>
        <v>0.71319827289128768</v>
      </c>
      <c r="S89" s="95">
        <f t="shared" si="37"/>
        <v>9.6042835939826098E-4</v>
      </c>
      <c r="T89" s="30">
        <f>(K89/Q89)</f>
        <v>1.1049971467225336E-3</v>
      </c>
      <c r="U89" s="30">
        <f t="shared" si="43"/>
        <v>3.0756201181731217E-3</v>
      </c>
      <c r="V89" s="31">
        <f t="shared" si="44"/>
        <v>11.219638883572292</v>
      </c>
      <c r="W89" s="31">
        <f t="shared" si="45"/>
        <v>3.4507347068952365E-2</v>
      </c>
      <c r="X89" s="25">
        <v>11.22</v>
      </c>
      <c r="Y89" s="25">
        <v>11.22</v>
      </c>
      <c r="Z89" s="32">
        <v>894</v>
      </c>
      <c r="AA89" s="36">
        <v>2668269500</v>
      </c>
    </row>
    <row r="90" spans="1:29" ht="16.5" x14ac:dyDescent="0.3">
      <c r="A90" s="102"/>
      <c r="B90" s="23"/>
      <c r="C90" s="114" t="s">
        <v>57</v>
      </c>
      <c r="D90" s="25"/>
      <c r="E90" s="25"/>
      <c r="F90" s="25"/>
      <c r="G90" s="25"/>
      <c r="H90" s="25"/>
      <c r="I90" s="25"/>
      <c r="J90" s="25" t="s">
        <v>98</v>
      </c>
      <c r="K90" s="25"/>
      <c r="L90" s="34"/>
      <c r="M90" s="25"/>
      <c r="N90" s="25"/>
      <c r="O90" s="64">
        <f>SUM(O87:O89)</f>
        <v>41956451784.580002</v>
      </c>
      <c r="P90" s="65">
        <f>(O90/$O$120)</f>
        <v>2.8568018097565203E-2</v>
      </c>
      <c r="Q90" s="64">
        <f>SUM(Q87:Q89)</f>
        <v>41975732937.050003</v>
      </c>
      <c r="R90" s="65">
        <f>(Q90/$Q$120)</f>
        <v>2.8742746928777641E-2</v>
      </c>
      <c r="S90" s="95">
        <f t="shared" si="37"/>
        <v>4.5955155047423493E-4</v>
      </c>
      <c r="T90" s="30"/>
      <c r="U90" s="30"/>
      <c r="V90" s="31"/>
      <c r="W90" s="31"/>
      <c r="X90" s="25"/>
      <c r="Y90" s="25"/>
      <c r="Z90" s="66">
        <f>SUM(Z87:Z89)</f>
        <v>8745</v>
      </c>
      <c r="AA90" s="36"/>
    </row>
    <row r="91" spans="1:29" ht="16.5" x14ac:dyDescent="0.3">
      <c r="A91" s="119"/>
      <c r="B91" s="120"/>
      <c r="C91" s="73" t="s">
        <v>146</v>
      </c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95"/>
      <c r="Q91" s="74"/>
      <c r="R91" s="95"/>
      <c r="S91" s="95"/>
      <c r="T91" s="98"/>
      <c r="U91" s="98"/>
      <c r="V91" s="99"/>
      <c r="W91" s="99"/>
      <c r="X91" s="74"/>
      <c r="Y91" s="74"/>
      <c r="Z91" s="74"/>
      <c r="AA91" s="76"/>
    </row>
    <row r="92" spans="1:29" s="7" customFormat="1" ht="16.5" x14ac:dyDescent="0.3">
      <c r="A92" s="106">
        <v>78</v>
      </c>
      <c r="B92" s="60" t="s">
        <v>28</v>
      </c>
      <c r="C92" s="38" t="s">
        <v>147</v>
      </c>
      <c r="D92" s="41">
        <v>898325615.85000002</v>
      </c>
      <c r="E92" s="41"/>
      <c r="F92" s="41">
        <v>345482705.43000001</v>
      </c>
      <c r="G92" s="41">
        <v>307740040.06999999</v>
      </c>
      <c r="H92" s="44"/>
      <c r="I92" s="41">
        <v>80682038.640000001</v>
      </c>
      <c r="J92" s="41">
        <v>1551548361.3499999</v>
      </c>
      <c r="K92" s="41">
        <v>3172296.13</v>
      </c>
      <c r="L92" s="34">
        <v>68786622.780000001</v>
      </c>
      <c r="M92" s="41">
        <v>1632230399.99</v>
      </c>
      <c r="N92" s="41">
        <v>6889717.3200000003</v>
      </c>
      <c r="O92" s="28">
        <v>1380059522.6700001</v>
      </c>
      <c r="P92" s="29">
        <f t="shared" ref="P92:P110" si="46">(O92/$O$111)</f>
        <v>5.145332048116396E-2</v>
      </c>
      <c r="Q92" s="28">
        <v>1625340682.6700001</v>
      </c>
      <c r="R92" s="29">
        <f t="shared" ref="R92:R110" si="47">(Q92/$Q$111)</f>
        <v>5.7795725414385483E-2</v>
      </c>
      <c r="S92" s="95">
        <f t="shared" si="37"/>
        <v>0.17773230499902984</v>
      </c>
      <c r="T92" s="30">
        <f t="shared" ref="T92:T110" si="48">(K92/Q92)</f>
        <v>1.9517730429221556E-3</v>
      </c>
      <c r="U92" s="30">
        <f t="shared" ref="U92:U110" si="49">L92/Q92</f>
        <v>4.2321356693663742E-2</v>
      </c>
      <c r="V92" s="31">
        <f t="shared" ref="V92:V113" si="50">Q92/AA92</f>
        <v>3239.0607167688772</v>
      </c>
      <c r="W92" s="31">
        <f t="shared" ref="W92" si="51">L92/AA92</f>
        <v>137.0814439468098</v>
      </c>
      <c r="X92" s="25">
        <v>3220.71</v>
      </c>
      <c r="Y92" s="25">
        <v>3252.04</v>
      </c>
      <c r="Z92" s="32">
        <v>1030</v>
      </c>
      <c r="AA92" s="36">
        <v>501793.83</v>
      </c>
    </row>
    <row r="93" spans="1:29" ht="16.5" x14ac:dyDescent="0.3">
      <c r="A93" s="102">
        <v>79</v>
      </c>
      <c r="B93" s="23" t="s">
        <v>34</v>
      </c>
      <c r="C93" s="38" t="s">
        <v>148</v>
      </c>
      <c r="D93" s="25">
        <v>92750234.200000003</v>
      </c>
      <c r="E93" s="25"/>
      <c r="F93" s="25">
        <v>32810386.039999999</v>
      </c>
      <c r="G93" s="23">
        <v>52000000</v>
      </c>
      <c r="H93" s="25"/>
      <c r="I93" s="25">
        <v>619019.77</v>
      </c>
      <c r="J93" s="25">
        <v>178179642.00999999</v>
      </c>
      <c r="K93" s="25">
        <v>304930.08</v>
      </c>
      <c r="L93" s="34">
        <v>141946.03</v>
      </c>
      <c r="M93" s="23">
        <v>178179642.00999999</v>
      </c>
      <c r="N93" s="25">
        <v>1896694.42</v>
      </c>
      <c r="O93" s="28">
        <v>170316569.86000001</v>
      </c>
      <c r="P93" s="29">
        <f t="shared" si="46"/>
        <v>6.3499819452023914E-3</v>
      </c>
      <c r="Q93" s="28">
        <v>176282947.59999999</v>
      </c>
      <c r="R93" s="29">
        <f t="shared" si="47"/>
        <v>6.2684709386534804E-3</v>
      </c>
      <c r="S93" s="95">
        <f t="shared" si="37"/>
        <v>3.5031105575366706E-2</v>
      </c>
      <c r="T93" s="30">
        <f t="shared" si="48"/>
        <v>1.7297763859265081E-3</v>
      </c>
      <c r="U93" s="30">
        <f t="shared" si="49"/>
        <v>8.0521702145624889E-4</v>
      </c>
      <c r="V93" s="31">
        <f t="shared" ref="V93:V110" si="52">Q93/AA93</f>
        <v>130.43406826438576</v>
      </c>
      <c r="W93" s="31">
        <f t="shared" ref="W93:W110" si="53">L93/AA93</f>
        <v>0.10502773194426974</v>
      </c>
      <c r="X93" s="25">
        <v>130.47</v>
      </c>
      <c r="Y93" s="25">
        <v>131.87</v>
      </c>
      <c r="Z93" s="32">
        <v>739</v>
      </c>
      <c r="AA93" s="36">
        <v>1351510</v>
      </c>
    </row>
    <row r="94" spans="1:29" ht="16.5" x14ac:dyDescent="0.3">
      <c r="A94" s="106">
        <v>80</v>
      </c>
      <c r="B94" s="23" t="s">
        <v>38</v>
      </c>
      <c r="C94" s="38" t="s">
        <v>149</v>
      </c>
      <c r="D94" s="25">
        <v>579364927.76999998</v>
      </c>
      <c r="E94" s="25"/>
      <c r="F94" s="25">
        <v>59120073</v>
      </c>
      <c r="G94" s="25">
        <v>180298260</v>
      </c>
      <c r="H94" s="25"/>
      <c r="I94" s="25">
        <v>368778511</v>
      </c>
      <c r="J94" s="25">
        <v>818783261</v>
      </c>
      <c r="K94" s="25">
        <v>1442407</v>
      </c>
      <c r="L94" s="34">
        <v>44891261</v>
      </c>
      <c r="M94" s="25">
        <v>1187561772</v>
      </c>
      <c r="N94" s="25">
        <v>73505228</v>
      </c>
      <c r="O94" s="62">
        <v>828011056.14999998</v>
      </c>
      <c r="P94" s="63">
        <f t="shared" si="46"/>
        <v>3.0871072974886785E-2</v>
      </c>
      <c r="Q94" s="62">
        <v>1116470753.47</v>
      </c>
      <c r="R94" s="29">
        <f t="shared" si="47"/>
        <v>3.9700745689047294E-2</v>
      </c>
      <c r="S94" s="95">
        <f t="shared" si="37"/>
        <v>0.34837662513982609</v>
      </c>
      <c r="T94" s="30">
        <f t="shared" si="48"/>
        <v>1.291934424181724E-3</v>
      </c>
      <c r="U94" s="30">
        <f t="shared" si="49"/>
        <v>4.0208183564573993E-2</v>
      </c>
      <c r="V94" s="31">
        <f t="shared" si="52"/>
        <v>1.7329815038874028</v>
      </c>
      <c r="W94" s="31">
        <f t="shared" si="53"/>
        <v>6.9680038422316196E-2</v>
      </c>
      <c r="X94" s="25">
        <v>1.3791</v>
      </c>
      <c r="Y94" s="25">
        <v>1.4035</v>
      </c>
      <c r="Z94" s="32">
        <v>1530</v>
      </c>
      <c r="AA94" s="36">
        <v>644248511</v>
      </c>
    </row>
    <row r="95" spans="1:29" ht="16.5" x14ac:dyDescent="0.3">
      <c r="A95" s="102">
        <v>81</v>
      </c>
      <c r="B95" s="35" t="s">
        <v>40</v>
      </c>
      <c r="C95" s="24" t="s">
        <v>150</v>
      </c>
      <c r="D95" s="25">
        <v>2191641442.4099998</v>
      </c>
      <c r="E95" s="35"/>
      <c r="F95" s="25">
        <v>354359975.17000002</v>
      </c>
      <c r="G95" s="25">
        <v>563498952.25</v>
      </c>
      <c r="H95" s="25">
        <v>58000000</v>
      </c>
      <c r="I95" s="25"/>
      <c r="J95" s="26">
        <v>3167500369.8299999</v>
      </c>
      <c r="K95" s="25">
        <v>8825226.0800000001</v>
      </c>
      <c r="L95" s="34">
        <v>179101843.66999999</v>
      </c>
      <c r="M95" s="25">
        <v>4098339980.3099999</v>
      </c>
      <c r="N95" s="25">
        <v>28233968</v>
      </c>
      <c r="O95" s="28">
        <v>3867064881</v>
      </c>
      <c r="P95" s="29">
        <f t="shared" si="46"/>
        <v>0.14417735276996868</v>
      </c>
      <c r="Q95" s="28">
        <v>4070106012</v>
      </c>
      <c r="R95" s="29">
        <f t="shared" si="47"/>
        <v>0.14472949086007236</v>
      </c>
      <c r="S95" s="95">
        <f t="shared" si="37"/>
        <v>5.2505229999527385E-2</v>
      </c>
      <c r="T95" s="30">
        <f t="shared" si="48"/>
        <v>2.1683037380304973E-3</v>
      </c>
      <c r="U95" s="30">
        <f t="shared" si="49"/>
        <v>4.4004220809470154E-2</v>
      </c>
      <c r="V95" s="31">
        <f t="shared" si="52"/>
        <v>402.258917734264</v>
      </c>
      <c r="W95" s="31">
        <f t="shared" si="53"/>
        <v>17.701090238557043</v>
      </c>
      <c r="X95" s="25">
        <v>400</v>
      </c>
      <c r="Y95" s="25">
        <v>412</v>
      </c>
      <c r="Z95" s="85">
        <v>35504</v>
      </c>
      <c r="AA95" s="36">
        <v>10118125</v>
      </c>
    </row>
    <row r="96" spans="1:29" ht="16.5" x14ac:dyDescent="0.3">
      <c r="A96" s="106">
        <v>82</v>
      </c>
      <c r="B96" s="23" t="s">
        <v>81</v>
      </c>
      <c r="C96" s="38" t="s">
        <v>151</v>
      </c>
      <c r="D96" s="25">
        <v>1414849334.3</v>
      </c>
      <c r="E96" s="96"/>
      <c r="F96" s="25">
        <v>390529562.35000002</v>
      </c>
      <c r="G96" s="25">
        <v>642928428.84000003</v>
      </c>
      <c r="H96" s="49"/>
      <c r="I96" s="25">
        <v>70389326.760000005</v>
      </c>
      <c r="J96" s="25">
        <v>2448307325.4899998</v>
      </c>
      <c r="K96" s="25">
        <v>87401402.260000005</v>
      </c>
      <c r="L96" s="34">
        <v>128165770.59</v>
      </c>
      <c r="M96" s="25">
        <v>2518696652.25</v>
      </c>
      <c r="N96" s="127">
        <v>94558720.299999997</v>
      </c>
      <c r="O96" s="28">
        <v>2302370514.8800001</v>
      </c>
      <c r="P96" s="29">
        <f t="shared" si="46"/>
        <v>8.5840216325821755E-2</v>
      </c>
      <c r="Q96" s="28">
        <v>2503859101.6900001</v>
      </c>
      <c r="R96" s="29">
        <f t="shared" si="47"/>
        <v>8.9035089480355253E-2</v>
      </c>
      <c r="S96" s="95">
        <f t="shared" si="37"/>
        <v>8.7513536812514975E-2</v>
      </c>
      <c r="T96" s="30">
        <f t="shared" si="48"/>
        <v>3.4906677536690349E-2</v>
      </c>
      <c r="U96" s="30">
        <f t="shared" si="49"/>
        <v>5.1187293447739722E-2</v>
      </c>
      <c r="V96" s="31">
        <f t="shared" si="52"/>
        <v>12.507402077855154</v>
      </c>
      <c r="W96" s="31">
        <f t="shared" si="53"/>
        <v>0.64022006042804125</v>
      </c>
      <c r="X96" s="25">
        <v>12.1092</v>
      </c>
      <c r="Y96" s="25">
        <v>12.257199999999999</v>
      </c>
      <c r="Z96" s="32">
        <v>6582</v>
      </c>
      <c r="AA96" s="36">
        <v>200190182.27000001</v>
      </c>
    </row>
    <row r="97" spans="1:29" ht="16.5" x14ac:dyDescent="0.3">
      <c r="A97" s="102">
        <v>83</v>
      </c>
      <c r="B97" s="24" t="s">
        <v>113</v>
      </c>
      <c r="C97" s="24" t="s">
        <v>173</v>
      </c>
      <c r="D97" s="25">
        <v>528978930.55000001</v>
      </c>
      <c r="E97" s="25"/>
      <c r="F97" s="25">
        <v>281200984.05000001</v>
      </c>
      <c r="G97" s="25">
        <v>331696864.61000001</v>
      </c>
      <c r="H97" s="25">
        <v>30810664.010000002</v>
      </c>
      <c r="I97" s="25">
        <v>55882237.899999999</v>
      </c>
      <c r="J97" s="25">
        <v>1172687443.22</v>
      </c>
      <c r="K97" s="25">
        <v>1605915.04</v>
      </c>
      <c r="L97" s="34">
        <v>65837659.329999998</v>
      </c>
      <c r="M97" s="25">
        <v>1232612994.25</v>
      </c>
      <c r="N97" s="25">
        <v>31074269.199999999</v>
      </c>
      <c r="O97" s="28">
        <v>1153465465.71</v>
      </c>
      <c r="P97" s="29">
        <f t="shared" si="46"/>
        <v>4.3005122095247018E-2</v>
      </c>
      <c r="Q97" s="28">
        <v>1201539065.6900001</v>
      </c>
      <c r="R97" s="29">
        <f t="shared" si="47"/>
        <v>4.2725702159376766E-2</v>
      </c>
      <c r="S97" s="95">
        <f t="shared" si="37"/>
        <v>4.1677537307464131E-2</v>
      </c>
      <c r="T97" s="30">
        <f t="shared" si="48"/>
        <v>1.3365483369263418E-3</v>
      </c>
      <c r="U97" s="30">
        <f t="shared" si="49"/>
        <v>5.47944392404685E-2</v>
      </c>
      <c r="V97" s="31">
        <f t="shared" si="52"/>
        <v>2.0941583449988386</v>
      </c>
      <c r="W97" s="31">
        <f t="shared" si="53"/>
        <v>0.11474823219495893</v>
      </c>
      <c r="X97" s="25">
        <v>2.2986</v>
      </c>
      <c r="Y97" s="25">
        <v>2.2986</v>
      </c>
      <c r="Z97" s="32">
        <v>2813</v>
      </c>
      <c r="AA97" s="36">
        <v>573757504.32599998</v>
      </c>
    </row>
    <row r="98" spans="1:29" ht="16.5" x14ac:dyDescent="0.3">
      <c r="A98" s="106">
        <v>84</v>
      </c>
      <c r="B98" s="23" t="s">
        <v>63</v>
      </c>
      <c r="C98" s="38" t="s">
        <v>152</v>
      </c>
      <c r="D98" s="25">
        <v>23015175.050000001</v>
      </c>
      <c r="E98" s="25"/>
      <c r="F98" s="25">
        <v>30605733.219999999</v>
      </c>
      <c r="G98" s="49">
        <v>117534191.61</v>
      </c>
      <c r="H98" s="25"/>
      <c r="I98" s="25">
        <v>8015552.5899999999</v>
      </c>
      <c r="J98" s="25">
        <v>179170652.47</v>
      </c>
      <c r="K98" s="25">
        <v>576711</v>
      </c>
      <c r="L98" s="34">
        <v>220543.72</v>
      </c>
      <c r="M98" s="25">
        <f>N98+Q98</f>
        <v>179170652.47</v>
      </c>
      <c r="N98" s="25">
        <v>5938742.9699999997</v>
      </c>
      <c r="O98" s="28">
        <v>164209583.72999999</v>
      </c>
      <c r="P98" s="29">
        <f t="shared" si="46"/>
        <v>6.1222926974857537E-3</v>
      </c>
      <c r="Q98" s="28">
        <v>173231909.5</v>
      </c>
      <c r="R98" s="29">
        <f t="shared" si="47"/>
        <v>6.1599786316949455E-3</v>
      </c>
      <c r="S98" s="95">
        <f t="shared" si="37"/>
        <v>5.4943965906611651E-2</v>
      </c>
      <c r="T98" s="30">
        <f t="shared" si="48"/>
        <v>3.3291268431120077E-3</v>
      </c>
      <c r="U98" s="30">
        <f t="shared" si="49"/>
        <v>1.2731125612859449E-3</v>
      </c>
      <c r="V98" s="31">
        <f t="shared" si="52"/>
        <v>3.8016231278856454</v>
      </c>
      <c r="W98" s="31">
        <f t="shared" si="53"/>
        <v>4.8398941573863791E-3</v>
      </c>
      <c r="X98" s="25">
        <v>3.8028</v>
      </c>
      <c r="Y98" s="25">
        <v>3.9319999999999999</v>
      </c>
      <c r="Z98" s="32">
        <v>11830</v>
      </c>
      <c r="AA98" s="36">
        <v>45567880.789999999</v>
      </c>
    </row>
    <row r="99" spans="1:29" ht="16.5" x14ac:dyDescent="0.3">
      <c r="A99" s="102">
        <v>85</v>
      </c>
      <c r="B99" s="48" t="s">
        <v>60</v>
      </c>
      <c r="C99" s="37" t="s">
        <v>153</v>
      </c>
      <c r="D99" s="48">
        <v>1340258972.0999999</v>
      </c>
      <c r="E99" s="48"/>
      <c r="F99" s="48">
        <v>711761595.13999999</v>
      </c>
      <c r="G99" s="48">
        <v>1018225873.65</v>
      </c>
      <c r="H99" s="48"/>
      <c r="I99" s="48">
        <v>57997896.420000002</v>
      </c>
      <c r="J99" s="48">
        <v>3071240247.0599999</v>
      </c>
      <c r="K99" s="48">
        <v>19358256.510000002</v>
      </c>
      <c r="L99" s="61">
        <v>146916298</v>
      </c>
      <c r="M99" s="48">
        <v>3115176812.3400002</v>
      </c>
      <c r="N99" s="48">
        <v>43936565.280000001</v>
      </c>
      <c r="O99" s="62">
        <v>3357879599.3000002</v>
      </c>
      <c r="P99" s="63">
        <f t="shared" si="46"/>
        <v>0.12519319081663921</v>
      </c>
      <c r="Q99" s="62">
        <v>3071240247.0599999</v>
      </c>
      <c r="R99" s="63">
        <f t="shared" si="47"/>
        <v>0.10921067804018582</v>
      </c>
      <c r="S99" s="95">
        <f t="shared" si="37"/>
        <v>-8.5363201318997398E-2</v>
      </c>
      <c r="T99" s="30">
        <f t="shared" si="48"/>
        <v>6.3030746385050931E-3</v>
      </c>
      <c r="U99" s="30">
        <f t="shared" si="49"/>
        <v>4.7836146371368467E-2</v>
      </c>
      <c r="V99" s="31">
        <f t="shared" si="52"/>
        <v>157.26913685661356</v>
      </c>
      <c r="W99" s="31">
        <f t="shared" si="53"/>
        <v>7.5231494503717453</v>
      </c>
      <c r="X99" s="25">
        <v>158.4</v>
      </c>
      <c r="Y99" s="25">
        <v>157.27000000000001</v>
      </c>
      <c r="Z99" s="32">
        <v>5507</v>
      </c>
      <c r="AA99" s="36">
        <v>19528563</v>
      </c>
    </row>
    <row r="100" spans="1:29" ht="16.5" x14ac:dyDescent="0.3">
      <c r="A100" s="106">
        <v>86</v>
      </c>
      <c r="B100" s="23" t="s">
        <v>96</v>
      </c>
      <c r="C100" s="84" t="s">
        <v>154</v>
      </c>
      <c r="D100" s="25">
        <v>2446771985.3000002</v>
      </c>
      <c r="E100" s="25">
        <v>180075140</v>
      </c>
      <c r="F100" s="25">
        <v>1129589113.28</v>
      </c>
      <c r="G100" s="25">
        <v>1210667014.6300001</v>
      </c>
      <c r="H100" s="25"/>
      <c r="I100" s="25">
        <v>473819594.31</v>
      </c>
      <c r="J100" s="25">
        <v>4980585321.96</v>
      </c>
      <c r="K100" s="25">
        <v>6761075.7699999996</v>
      </c>
      <c r="L100" s="34">
        <v>110650519.38</v>
      </c>
      <c r="M100" s="25">
        <v>5454404916.2600002</v>
      </c>
      <c r="N100" s="25">
        <v>32736390.91</v>
      </c>
      <c r="O100" s="28">
        <v>5276916903.6300001</v>
      </c>
      <c r="P100" s="29">
        <f t="shared" si="46"/>
        <v>0.19674143914433934</v>
      </c>
      <c r="Q100" s="28">
        <v>5421668525.3500004</v>
      </c>
      <c r="R100" s="29">
        <f t="shared" si="47"/>
        <v>0.19278989858556658</v>
      </c>
      <c r="S100" s="95">
        <f t="shared" si="37"/>
        <v>2.7431097431234019E-2</v>
      </c>
      <c r="T100" s="30">
        <f t="shared" si="48"/>
        <v>1.2470470554198133E-3</v>
      </c>
      <c r="U100" s="30">
        <f t="shared" si="49"/>
        <v>2.0408942166536614E-2</v>
      </c>
      <c r="V100" s="31">
        <f t="shared" si="52"/>
        <v>168.91624368090936</v>
      </c>
      <c r="W100" s="31">
        <f t="shared" si="53"/>
        <v>3.447401848272285</v>
      </c>
      <c r="X100" s="25">
        <v>115.05</v>
      </c>
      <c r="Y100" s="25">
        <v>115.05</v>
      </c>
      <c r="Z100" s="32">
        <v>26</v>
      </c>
      <c r="AA100" s="52">
        <v>32096786</v>
      </c>
    </row>
    <row r="101" spans="1:29" ht="16.5" x14ac:dyDescent="0.3">
      <c r="A101" s="102">
        <v>87</v>
      </c>
      <c r="B101" s="48" t="s">
        <v>125</v>
      </c>
      <c r="C101" s="38" t="s">
        <v>155</v>
      </c>
      <c r="D101" s="26">
        <v>798146782.27999997</v>
      </c>
      <c r="E101" s="26">
        <v>271011</v>
      </c>
      <c r="F101" s="26">
        <v>625961516.34000003</v>
      </c>
      <c r="G101" s="26">
        <v>371980327.87</v>
      </c>
      <c r="H101" s="26">
        <v>70618000</v>
      </c>
      <c r="I101" s="25">
        <v>32469841.82</v>
      </c>
      <c r="J101" s="26">
        <v>1904565135.52</v>
      </c>
      <c r="K101" s="25">
        <v>5048543.76</v>
      </c>
      <c r="L101" s="34">
        <v>95361023.219999999</v>
      </c>
      <c r="M101" s="25">
        <v>1904565135.52</v>
      </c>
      <c r="N101" s="26">
        <v>97317781.939999998</v>
      </c>
      <c r="O101" s="28">
        <v>1773356943.76</v>
      </c>
      <c r="P101" s="29">
        <f t="shared" si="46"/>
        <v>6.6116788193489581E-2</v>
      </c>
      <c r="Q101" s="28">
        <v>1807247353.5799999</v>
      </c>
      <c r="R101" s="29">
        <f t="shared" si="47"/>
        <v>6.4264171147060178E-2</v>
      </c>
      <c r="S101" s="95">
        <f t="shared" si="37"/>
        <v>1.9110878912027167E-2</v>
      </c>
      <c r="T101" s="30">
        <f t="shared" si="48"/>
        <v>2.7934990470448182E-3</v>
      </c>
      <c r="U101" s="30">
        <f t="shared" si="49"/>
        <v>5.2765894514161603E-2</v>
      </c>
      <c r="V101" s="31">
        <f t="shared" si="52"/>
        <v>1.0471972261214018</v>
      </c>
      <c r="W101" s="31">
        <f t="shared" si="53"/>
        <v>5.5256298369044526E-2</v>
      </c>
      <c r="X101" s="82">
        <v>1.0370999999999999</v>
      </c>
      <c r="Y101" s="25">
        <v>1.0555000000000001</v>
      </c>
      <c r="Z101" s="85">
        <v>10434</v>
      </c>
      <c r="AA101" s="83">
        <v>1725794634</v>
      </c>
    </row>
    <row r="102" spans="1:29" ht="16.5" x14ac:dyDescent="0.3">
      <c r="A102" s="106">
        <v>88</v>
      </c>
      <c r="B102" s="23" t="s">
        <v>89</v>
      </c>
      <c r="C102" s="38" t="s">
        <v>156</v>
      </c>
      <c r="D102" s="25">
        <v>708559052.60000002</v>
      </c>
      <c r="E102" s="25"/>
      <c r="F102" s="25">
        <v>151604919.69999999</v>
      </c>
      <c r="G102" s="25">
        <v>595533104.27999997</v>
      </c>
      <c r="H102" s="25"/>
      <c r="I102" s="25">
        <v>650713192.28999996</v>
      </c>
      <c r="J102" s="25">
        <v>1455697076.5799999</v>
      </c>
      <c r="K102" s="25">
        <v>4955133.97</v>
      </c>
      <c r="L102" s="34">
        <v>118061251.13</v>
      </c>
      <c r="M102" s="25">
        <v>2106410268.8699999</v>
      </c>
      <c r="N102" s="25">
        <v>23132969.190000001</v>
      </c>
      <c r="O102" s="28">
        <v>1914369851.48</v>
      </c>
      <c r="P102" s="29">
        <f t="shared" si="46"/>
        <v>7.1374229784748333E-2</v>
      </c>
      <c r="Q102" s="28">
        <v>2106420917.9400001</v>
      </c>
      <c r="R102" s="29">
        <f t="shared" si="47"/>
        <v>7.4902527376837891E-2</v>
      </c>
      <c r="S102" s="95">
        <f t="shared" si="37"/>
        <v>0.10032077464630217</v>
      </c>
      <c r="T102" s="30">
        <f t="shared" si="48"/>
        <v>2.3523949690197406E-3</v>
      </c>
      <c r="U102" s="30">
        <f t="shared" si="49"/>
        <v>5.6048271323406451E-2</v>
      </c>
      <c r="V102" s="31">
        <f t="shared" si="52"/>
        <v>3751.3209436363959</v>
      </c>
      <c r="W102" s="31">
        <f t="shared" si="53"/>
        <v>210.25505407010982</v>
      </c>
      <c r="X102" s="25">
        <v>3730.58</v>
      </c>
      <c r="Y102" s="25">
        <v>3768.51</v>
      </c>
      <c r="Z102" s="32">
        <v>943</v>
      </c>
      <c r="AA102" s="36">
        <v>561514.45039999997</v>
      </c>
    </row>
    <row r="103" spans="1:29" ht="18" x14ac:dyDescent="0.35">
      <c r="A103" s="102">
        <v>89</v>
      </c>
      <c r="B103" s="23" t="s">
        <v>38</v>
      </c>
      <c r="C103" s="38" t="s">
        <v>157</v>
      </c>
      <c r="D103" s="25">
        <v>113097580</v>
      </c>
      <c r="E103" s="25"/>
      <c r="F103" s="25">
        <v>27309032</v>
      </c>
      <c r="G103" s="25"/>
      <c r="H103" s="25"/>
      <c r="I103" s="25">
        <v>387430028</v>
      </c>
      <c r="J103" s="25">
        <v>140406612</v>
      </c>
      <c r="K103" s="25">
        <v>886415</v>
      </c>
      <c r="L103" s="34">
        <v>12261905</v>
      </c>
      <c r="M103" s="25">
        <v>527836640</v>
      </c>
      <c r="N103" s="25">
        <v>13210752</v>
      </c>
      <c r="O103" s="28">
        <v>490689094</v>
      </c>
      <c r="P103" s="29">
        <f t="shared" si="46"/>
        <v>1.8294561064545613E-2</v>
      </c>
      <c r="Q103" s="28">
        <v>514625888</v>
      </c>
      <c r="R103" s="29">
        <f t="shared" si="47"/>
        <v>1.8299656700355407E-2</v>
      </c>
      <c r="S103" s="95">
        <f t="shared" si="37"/>
        <v>4.8781997180479417E-2</v>
      </c>
      <c r="T103" s="30">
        <f t="shared" si="48"/>
        <v>1.7224454126178743E-3</v>
      </c>
      <c r="U103" s="30">
        <f t="shared" si="49"/>
        <v>2.3826832823458738E-2</v>
      </c>
      <c r="V103" s="31">
        <f t="shared" si="52"/>
        <v>1.0339013129162895</v>
      </c>
      <c r="W103" s="31">
        <f t="shared" si="53"/>
        <v>2.4634593738810932E-2</v>
      </c>
      <c r="X103" s="25">
        <v>1.0703</v>
      </c>
      <c r="Y103" s="25">
        <v>1.0788</v>
      </c>
      <c r="Z103" s="32">
        <v>225</v>
      </c>
      <c r="AA103" s="36">
        <v>497751460</v>
      </c>
      <c r="AB103" s="6"/>
      <c r="AC103" s="9"/>
    </row>
    <row r="104" spans="1:29" ht="16.5" x14ac:dyDescent="0.3">
      <c r="A104" s="106">
        <v>90</v>
      </c>
      <c r="B104" s="25" t="s">
        <v>32</v>
      </c>
      <c r="C104" s="38" t="s">
        <v>158</v>
      </c>
      <c r="D104" s="26">
        <v>257292913.99000001</v>
      </c>
      <c r="E104" s="26"/>
      <c r="F104" s="26">
        <v>767190571.37</v>
      </c>
      <c r="G104" s="26"/>
      <c r="H104" s="25"/>
      <c r="I104" s="25"/>
      <c r="J104" s="26">
        <v>1024483485.36</v>
      </c>
      <c r="K104" s="26">
        <v>1756732.67</v>
      </c>
      <c r="L104" s="27">
        <v>577516.74</v>
      </c>
      <c r="M104" s="26">
        <v>1059469830.85</v>
      </c>
      <c r="N104" s="26">
        <v>17138901.280000001</v>
      </c>
      <c r="O104" s="28">
        <v>1045758295.08</v>
      </c>
      <c r="P104" s="29">
        <f t="shared" si="46"/>
        <v>3.8989431846015658E-2</v>
      </c>
      <c r="Q104" s="28">
        <v>1042330929.5700001</v>
      </c>
      <c r="R104" s="29">
        <f t="shared" si="47"/>
        <v>3.7064396922242143E-2</v>
      </c>
      <c r="S104" s="95">
        <f t="shared" si="37"/>
        <v>-3.2773973929968192E-3</v>
      </c>
      <c r="T104" s="30">
        <f t="shared" si="48"/>
        <v>1.6853886037179354E-3</v>
      </c>
      <c r="U104" s="30">
        <f t="shared" si="49"/>
        <v>5.5406274880305713E-4</v>
      </c>
      <c r="V104" s="31">
        <f t="shared" si="52"/>
        <v>1397.3201013070582</v>
      </c>
      <c r="W104" s="31">
        <f t="shared" si="53"/>
        <v>0.77420301628795496</v>
      </c>
      <c r="X104" s="25">
        <v>552.20000000000005</v>
      </c>
      <c r="Y104" s="25">
        <v>552.20000000000005</v>
      </c>
      <c r="Z104" s="32">
        <v>815</v>
      </c>
      <c r="AA104" s="86">
        <v>745950</v>
      </c>
      <c r="AC104" s="13"/>
    </row>
    <row r="105" spans="1:29" ht="16.5" x14ac:dyDescent="0.3">
      <c r="A105" s="102">
        <v>91</v>
      </c>
      <c r="B105" s="25" t="s">
        <v>79</v>
      </c>
      <c r="C105" s="38" t="s">
        <v>159</v>
      </c>
      <c r="D105" s="26">
        <v>199208500.09999999</v>
      </c>
      <c r="E105" s="26"/>
      <c r="F105" s="26">
        <v>67712710.510000005</v>
      </c>
      <c r="G105" s="26">
        <v>82400054.939999998</v>
      </c>
      <c r="H105" s="25"/>
      <c r="I105" s="25">
        <v>50068180.799999997</v>
      </c>
      <c r="J105" s="26">
        <v>150112765.44999999</v>
      </c>
      <c r="K105" s="26">
        <v>762022.3</v>
      </c>
      <c r="L105" s="27">
        <v>1324124.7</v>
      </c>
      <c r="M105" s="26">
        <v>424360667.42000002</v>
      </c>
      <c r="N105" s="26">
        <v>1571223.19</v>
      </c>
      <c r="O105" s="128">
        <v>360980958.07999998</v>
      </c>
      <c r="P105" s="29">
        <f t="shared" si="46"/>
        <v>1.3458599878180174E-2</v>
      </c>
      <c r="Q105" s="128">
        <v>422789444.24000001</v>
      </c>
      <c r="R105" s="29">
        <f t="shared" si="47"/>
        <v>1.5034031257529848E-2</v>
      </c>
      <c r="S105" s="95">
        <f t="shared" si="37"/>
        <v>0.17122367475766445</v>
      </c>
      <c r="T105" s="30">
        <f t="shared" si="48"/>
        <v>1.8023683192228226E-3</v>
      </c>
      <c r="U105" s="30">
        <f t="shared" si="49"/>
        <v>3.1318773872896157E-3</v>
      </c>
      <c r="V105" s="31">
        <f t="shared" si="52"/>
        <v>1.1147001403298562</v>
      </c>
      <c r="W105" s="31">
        <f t="shared" si="53"/>
        <v>3.4911041631076377E-3</v>
      </c>
      <c r="X105" s="25">
        <v>1.1100000000000001</v>
      </c>
      <c r="Y105" s="25">
        <v>1.1200000000000001</v>
      </c>
      <c r="Z105" s="32">
        <v>80</v>
      </c>
      <c r="AA105" s="86">
        <v>379285360.19999999</v>
      </c>
      <c r="AC105" s="14"/>
    </row>
    <row r="106" spans="1:29" ht="16.5" x14ac:dyDescent="0.3">
      <c r="A106" s="106">
        <v>92</v>
      </c>
      <c r="B106" s="25" t="s">
        <v>71</v>
      </c>
      <c r="C106" s="24" t="s">
        <v>160</v>
      </c>
      <c r="D106" s="26">
        <v>151629366.25</v>
      </c>
      <c r="E106" s="26"/>
      <c r="F106" s="129">
        <v>18318974.75</v>
      </c>
      <c r="G106" s="129">
        <v>108716965.95999999</v>
      </c>
      <c r="H106" s="49"/>
      <c r="I106" s="49">
        <v>111447623.86</v>
      </c>
      <c r="J106" s="26">
        <v>278665306.95999998</v>
      </c>
      <c r="K106" s="26">
        <v>82799.429999999993</v>
      </c>
      <c r="L106" s="27">
        <v>99422.73</v>
      </c>
      <c r="M106" s="39">
        <v>390112930.81999999</v>
      </c>
      <c r="N106" s="26">
        <v>3917713.19</v>
      </c>
      <c r="O106" s="28">
        <v>385193457.75999999</v>
      </c>
      <c r="P106" s="29">
        <f t="shared" si="46"/>
        <v>1.4361324351451332E-2</v>
      </c>
      <c r="Q106" s="28">
        <v>386195217.63</v>
      </c>
      <c r="R106" s="29">
        <f t="shared" si="47"/>
        <v>1.3732771838225216E-2</v>
      </c>
      <c r="S106" s="95">
        <f t="shared" si="37"/>
        <v>2.6006668852204774E-3</v>
      </c>
      <c r="T106" s="30">
        <f t="shared" si="48"/>
        <v>2.143978646554013E-4</v>
      </c>
      <c r="U106" s="30">
        <f t="shared" si="49"/>
        <v>2.5744163951624434E-4</v>
      </c>
      <c r="V106" s="31">
        <f t="shared" si="52"/>
        <v>128.62373814453798</v>
      </c>
      <c r="W106" s="31">
        <f t="shared" si="53"/>
        <v>3.3113106028637949E-2</v>
      </c>
      <c r="X106" s="25">
        <v>127.22</v>
      </c>
      <c r="Y106" s="25">
        <v>127.84</v>
      </c>
      <c r="Z106" s="32">
        <v>541</v>
      </c>
      <c r="AA106" s="86">
        <v>3002519</v>
      </c>
    </row>
    <row r="107" spans="1:29" ht="16.5" x14ac:dyDescent="0.3">
      <c r="A107" s="102">
        <v>93</v>
      </c>
      <c r="B107" s="25" t="s">
        <v>69</v>
      </c>
      <c r="C107" s="38" t="s">
        <v>161</v>
      </c>
      <c r="D107" s="26">
        <v>45412357.200000003</v>
      </c>
      <c r="E107" s="26"/>
      <c r="F107" s="26">
        <v>210117983.56</v>
      </c>
      <c r="G107" s="26"/>
      <c r="H107" s="25"/>
      <c r="I107" s="25">
        <v>1740172.34</v>
      </c>
      <c r="J107" s="26">
        <v>257270513.09999999</v>
      </c>
      <c r="K107" s="26">
        <v>322515.14</v>
      </c>
      <c r="L107" s="27">
        <v>716166.14</v>
      </c>
      <c r="M107" s="26">
        <v>257270513.09999999</v>
      </c>
      <c r="N107" s="26">
        <v>3471632.96</v>
      </c>
      <c r="O107" s="28">
        <v>252993539.83000001</v>
      </c>
      <c r="P107" s="29">
        <f t="shared" si="46"/>
        <v>9.432461042950117E-3</v>
      </c>
      <c r="Q107" s="28">
        <v>256947997.96000001</v>
      </c>
      <c r="R107" s="29">
        <f t="shared" si="47"/>
        <v>9.1368511809332489E-3</v>
      </c>
      <c r="S107" s="95">
        <f t="shared" si="37"/>
        <v>1.5630668406225741E-2</v>
      </c>
      <c r="T107" s="30">
        <f t="shared" si="48"/>
        <v>1.2551766994121786E-3</v>
      </c>
      <c r="U107" s="30">
        <f t="shared" si="49"/>
        <v>2.7872026467841487E-3</v>
      </c>
      <c r="V107" s="31">
        <f t="shared" si="52"/>
        <v>127.84121882474052</v>
      </c>
      <c r="W107" s="31">
        <f t="shared" si="53"/>
        <v>0.35631938347642833</v>
      </c>
      <c r="X107" s="25">
        <v>128</v>
      </c>
      <c r="Y107" s="25">
        <v>127.84</v>
      </c>
      <c r="Z107" s="32">
        <v>40</v>
      </c>
      <c r="AA107" s="86">
        <v>2009899.47</v>
      </c>
    </row>
    <row r="108" spans="1:29" ht="16.5" x14ac:dyDescent="0.3">
      <c r="A108" s="106">
        <v>94</v>
      </c>
      <c r="B108" s="25" t="s">
        <v>49</v>
      </c>
      <c r="C108" s="38" t="s">
        <v>162</v>
      </c>
      <c r="D108" s="25">
        <v>1040137796.8</v>
      </c>
      <c r="E108" s="25"/>
      <c r="F108" s="25">
        <v>543508912.20000005</v>
      </c>
      <c r="G108" s="25">
        <v>277627000</v>
      </c>
      <c r="H108" s="25">
        <v>123999999.97</v>
      </c>
      <c r="I108" s="25">
        <v>4785085.67</v>
      </c>
      <c r="J108" s="25">
        <v>1988460787.23</v>
      </c>
      <c r="K108" s="25">
        <v>4252159.2300000004</v>
      </c>
      <c r="L108" s="34">
        <v>129209444.18000001</v>
      </c>
      <c r="M108" s="25">
        <v>1993245872.9000001</v>
      </c>
      <c r="N108" s="25">
        <v>94938692.489999995</v>
      </c>
      <c r="O108" s="28">
        <v>1763605604.03</v>
      </c>
      <c r="P108" s="29">
        <f t="shared" si="46"/>
        <v>6.5753225028273576E-2</v>
      </c>
      <c r="Q108" s="28">
        <v>1898307180.4100001</v>
      </c>
      <c r="R108" s="29">
        <f t="shared" si="47"/>
        <v>6.7502180755668939E-2</v>
      </c>
      <c r="S108" s="95">
        <f t="shared" si="37"/>
        <v>7.6378514602241404E-2</v>
      </c>
      <c r="T108" s="30">
        <f t="shared" si="48"/>
        <v>2.239974264376754E-3</v>
      </c>
      <c r="U108" s="30">
        <f t="shared" si="49"/>
        <v>6.8065614202698799E-2</v>
      </c>
      <c r="V108" s="31">
        <f t="shared" si="52"/>
        <v>2.6685849378257793</v>
      </c>
      <c r="W108" s="31">
        <f t="shared" si="53"/>
        <v>0.18163887284518246</v>
      </c>
      <c r="X108" s="25">
        <v>2.84</v>
      </c>
      <c r="Y108" s="25">
        <v>2.91</v>
      </c>
      <c r="Z108" s="32">
        <v>2020</v>
      </c>
      <c r="AA108" s="36">
        <v>711353479.33000004</v>
      </c>
    </row>
    <row r="109" spans="1:29" ht="16.5" x14ac:dyDescent="0.3">
      <c r="A109" s="102">
        <v>95</v>
      </c>
      <c r="B109" s="25" t="s">
        <v>51</v>
      </c>
      <c r="C109" s="37" t="s">
        <v>163</v>
      </c>
      <c r="D109" s="25">
        <v>44255060.299999997</v>
      </c>
      <c r="E109" s="25"/>
      <c r="F109" s="25">
        <v>47011544.049999997</v>
      </c>
      <c r="G109" s="25">
        <v>48495515.789999999</v>
      </c>
      <c r="H109" s="25">
        <v>138600</v>
      </c>
      <c r="I109" s="25">
        <v>1777715.04</v>
      </c>
      <c r="J109" s="25">
        <v>139900720.13999999</v>
      </c>
      <c r="K109" s="25">
        <v>881704.68</v>
      </c>
      <c r="L109" s="34">
        <v>1708515.14</v>
      </c>
      <c r="M109" s="25">
        <v>141678435.18000001</v>
      </c>
      <c r="N109" s="25">
        <v>434528.37</v>
      </c>
      <c r="O109" s="28">
        <v>145949500.87</v>
      </c>
      <c r="P109" s="29">
        <f t="shared" si="46"/>
        <v>5.4414946014801138E-3</v>
      </c>
      <c r="Q109" s="28">
        <v>139164624.69</v>
      </c>
      <c r="R109" s="29">
        <f t="shared" si="47"/>
        <v>4.9485751028926165E-3</v>
      </c>
      <c r="S109" s="95">
        <f t="shared" si="37"/>
        <v>-4.6487834076551077E-2</v>
      </c>
      <c r="T109" s="30">
        <f t="shared" si="48"/>
        <v>6.3356954539565326E-3</v>
      </c>
      <c r="U109" s="30">
        <f t="shared" si="49"/>
        <v>1.2276935635085784E-2</v>
      </c>
      <c r="V109" s="31">
        <f t="shared" si="52"/>
        <v>1.4191509968597686</v>
      </c>
      <c r="W109" s="31">
        <f t="shared" si="53"/>
        <v>1.7422825444915208E-2</v>
      </c>
      <c r="X109" s="25">
        <v>1.4191</v>
      </c>
      <c r="Y109" s="25">
        <v>1.4448000000000001</v>
      </c>
      <c r="Z109" s="32">
        <v>99</v>
      </c>
      <c r="AA109" s="52">
        <v>98061887</v>
      </c>
    </row>
    <row r="110" spans="1:29" ht="16.5" x14ac:dyDescent="0.3">
      <c r="A110" s="106">
        <v>96</v>
      </c>
      <c r="B110" s="25" t="s">
        <v>132</v>
      </c>
      <c r="C110" s="48" t="s">
        <v>164</v>
      </c>
      <c r="D110" s="25">
        <v>172308596.69999999</v>
      </c>
      <c r="E110" s="25"/>
      <c r="F110" s="25">
        <v>26090903.359999999</v>
      </c>
      <c r="G110" s="25"/>
      <c r="H110" s="25"/>
      <c r="I110" s="25">
        <v>1259049.1200000001</v>
      </c>
      <c r="J110" s="25">
        <v>198399500.06</v>
      </c>
      <c r="K110" s="25">
        <v>6363577.0199999996</v>
      </c>
      <c r="L110" s="34">
        <v>5503957.0300000003</v>
      </c>
      <c r="M110" s="25">
        <v>199658549.16999999</v>
      </c>
      <c r="N110" s="25">
        <v>3605856.59</v>
      </c>
      <c r="O110" s="28">
        <v>188391983.88999999</v>
      </c>
      <c r="P110" s="29">
        <f t="shared" si="46"/>
        <v>7.0238949581106812E-3</v>
      </c>
      <c r="Q110" s="28">
        <v>188391983.88999999</v>
      </c>
      <c r="R110" s="29">
        <f t="shared" si="47"/>
        <v>6.6990579189165978E-3</v>
      </c>
      <c r="S110" s="95">
        <f t="shared" si="37"/>
        <v>0</v>
      </c>
      <c r="T110" s="30">
        <f t="shared" si="48"/>
        <v>3.3778385303886507E-2</v>
      </c>
      <c r="U110" s="30">
        <f t="shared" si="49"/>
        <v>2.9215452358173057E-2</v>
      </c>
      <c r="V110" s="31">
        <f t="shared" si="52"/>
        <v>140.02570509361456</v>
      </c>
      <c r="W110" s="31">
        <f t="shared" si="53"/>
        <v>4.0909143160820864</v>
      </c>
      <c r="X110" s="25">
        <v>135.84819999999999</v>
      </c>
      <c r="Y110" s="25">
        <v>138.3467</v>
      </c>
      <c r="Z110" s="32">
        <v>97</v>
      </c>
      <c r="AA110" s="130">
        <v>1345410</v>
      </c>
    </row>
    <row r="111" spans="1:29" ht="16.5" x14ac:dyDescent="0.3">
      <c r="A111" s="102"/>
      <c r="B111" s="25"/>
      <c r="C111" s="114" t="s">
        <v>57</v>
      </c>
      <c r="D111" s="25"/>
      <c r="E111" s="25"/>
      <c r="F111" s="25"/>
      <c r="G111" s="25"/>
      <c r="H111" s="25"/>
      <c r="I111" s="25"/>
      <c r="J111" s="25"/>
      <c r="K111" s="25"/>
      <c r="L111" s="34"/>
      <c r="M111" s="25"/>
      <c r="N111" s="25"/>
      <c r="O111" s="64">
        <f>SUM(O92:O110)</f>
        <v>26821583325.709999</v>
      </c>
      <c r="P111" s="65">
        <f>(O111/$O$120)</f>
        <v>1.826273303062886E-2</v>
      </c>
      <c r="Q111" s="64">
        <f>SUM(Q92:Q110)</f>
        <v>28122160782.939999</v>
      </c>
      <c r="R111" s="65">
        <f>(Q111/$Q$120)</f>
        <v>1.9256558347334637E-2</v>
      </c>
      <c r="S111" s="95">
        <f t="shared" si="37"/>
        <v>4.8489958308438962E-2</v>
      </c>
      <c r="T111" s="30"/>
      <c r="U111" s="30"/>
      <c r="V111" s="31"/>
      <c r="W111" s="31"/>
      <c r="X111" s="25"/>
      <c r="Y111" s="25"/>
      <c r="Z111" s="66">
        <f>SUM(Z92:Z110)</f>
        <v>80855</v>
      </c>
      <c r="AA111" s="86"/>
    </row>
    <row r="112" spans="1:29" ht="16.5" x14ac:dyDescent="0.3">
      <c r="A112" s="131"/>
      <c r="B112" s="74"/>
      <c r="C112" s="73" t="s">
        <v>165</v>
      </c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95"/>
      <c r="Q112" s="74"/>
      <c r="R112" s="95"/>
      <c r="S112" s="95"/>
      <c r="T112" s="98"/>
      <c r="U112" s="98"/>
      <c r="V112" s="99"/>
      <c r="W112" s="99"/>
      <c r="X112" s="74"/>
      <c r="Y112" s="74"/>
      <c r="Z112" s="74"/>
      <c r="AA112" s="76"/>
      <c r="AB112" s="14"/>
    </row>
    <row r="113" spans="1:28" ht="16.5" x14ac:dyDescent="0.3">
      <c r="A113" s="102">
        <v>97</v>
      </c>
      <c r="B113" s="23" t="s">
        <v>81</v>
      </c>
      <c r="C113" s="48" t="s">
        <v>166</v>
      </c>
      <c r="D113" s="25">
        <v>298478268.19999999</v>
      </c>
      <c r="E113" s="49"/>
      <c r="F113" s="25">
        <v>136451206.40000001</v>
      </c>
      <c r="G113" s="25">
        <v>183867313.44999999</v>
      </c>
      <c r="H113" s="35"/>
      <c r="I113" s="25"/>
      <c r="J113" s="25">
        <v>618796788.04999995</v>
      </c>
      <c r="K113" s="25">
        <v>17945609.640000001</v>
      </c>
      <c r="L113" s="27">
        <v>37713781.93</v>
      </c>
      <c r="M113" s="25">
        <v>618796788.04999995</v>
      </c>
      <c r="N113" s="25">
        <v>126274117.48999999</v>
      </c>
      <c r="O113" s="28">
        <v>559654640.71000004</v>
      </c>
      <c r="P113" s="29">
        <f t="shared" ref="P113:P118" si="54">(O113/$O$119)</f>
        <v>8.883576430355386E-2</v>
      </c>
      <c r="Q113" s="28">
        <v>745070905.53999996</v>
      </c>
      <c r="R113" s="29">
        <f>(Q113/$Q$119)</f>
        <v>8.2696875425766675E-2</v>
      </c>
      <c r="S113" s="95">
        <f t="shared" si="37"/>
        <v>0.33130479288936748</v>
      </c>
      <c r="T113" s="30">
        <f>(K113/Q113)</f>
        <v>2.408577426197267E-2</v>
      </c>
      <c r="U113" s="30">
        <f t="shared" ref="U113:U118" si="55">L113/Q113</f>
        <v>5.0617708528917039E-2</v>
      </c>
      <c r="V113" s="31">
        <f t="shared" si="50"/>
        <v>16.794937153852992</v>
      </c>
      <c r="W113" s="31">
        <f t="shared" ref="W113" si="56">L113/AA113</f>
        <v>0.8501212336152103</v>
      </c>
      <c r="X113" s="25">
        <v>13.5045</v>
      </c>
      <c r="Y113" s="25">
        <v>13.6455</v>
      </c>
      <c r="Z113" s="32">
        <v>1589</v>
      </c>
      <c r="AA113" s="36">
        <v>44362827.840000004</v>
      </c>
      <c r="AB113" s="14"/>
    </row>
    <row r="114" spans="1:28" ht="16.5" x14ac:dyDescent="0.3">
      <c r="A114" s="102">
        <v>98</v>
      </c>
      <c r="B114" s="23" t="s">
        <v>122</v>
      </c>
      <c r="C114" s="48" t="s">
        <v>167</v>
      </c>
      <c r="D114" s="26">
        <v>1047396425.6799999</v>
      </c>
      <c r="E114" s="25">
        <v>149850000</v>
      </c>
      <c r="F114" s="26"/>
      <c r="G114" s="26">
        <v>569294125.57000005</v>
      </c>
      <c r="H114" s="25"/>
      <c r="I114" s="26">
        <v>205033469.5</v>
      </c>
      <c r="J114" s="25">
        <v>2704557369.48</v>
      </c>
      <c r="K114" s="26">
        <v>1848942.74</v>
      </c>
      <c r="L114" s="27">
        <v>138283982.41999999</v>
      </c>
      <c r="M114" s="26">
        <v>2909590838.98</v>
      </c>
      <c r="N114" s="26">
        <v>98700830.469999999</v>
      </c>
      <c r="O114" s="28">
        <v>2615539083.3899999</v>
      </c>
      <c r="P114" s="29">
        <f t="shared" si="54"/>
        <v>0.4151728523933878</v>
      </c>
      <c r="Q114" s="28">
        <v>2810890008.5100002</v>
      </c>
      <c r="R114" s="29">
        <f t="shared" ref="R114:R118" si="57">(Q114/$Q$119)</f>
        <v>0.31198617358546726</v>
      </c>
      <c r="S114" s="95">
        <f t="shared" si="37"/>
        <v>7.4688589576266645E-2</v>
      </c>
      <c r="T114" s="30">
        <f t="shared" ref="T114:T118" si="58">(K114/Q114)</f>
        <v>6.577784027131285E-4</v>
      </c>
      <c r="U114" s="30">
        <f t="shared" si="55"/>
        <v>4.9195799907269126E-2</v>
      </c>
      <c r="V114" s="31">
        <f t="shared" ref="V114:V118" si="59">Q114/AA114</f>
        <v>1.3966188930912014</v>
      </c>
      <c r="W114" s="31">
        <f t="shared" ref="W114:W118" si="60">L114/AA114</f>
        <v>6.8707783611226439E-2</v>
      </c>
      <c r="X114" s="25">
        <v>1.35</v>
      </c>
      <c r="Y114" s="25">
        <v>1.45</v>
      </c>
      <c r="Z114" s="32">
        <v>15135</v>
      </c>
      <c r="AA114" s="83">
        <v>2012639255</v>
      </c>
    </row>
    <row r="115" spans="1:28" ht="16.5" x14ac:dyDescent="0.3">
      <c r="A115" s="102">
        <v>99</v>
      </c>
      <c r="B115" s="23" t="s">
        <v>28</v>
      </c>
      <c r="C115" s="48" t="s">
        <v>168</v>
      </c>
      <c r="D115" s="26">
        <v>1282080422.4000001</v>
      </c>
      <c r="E115" s="25"/>
      <c r="F115" s="26">
        <v>234007596.84</v>
      </c>
      <c r="G115" s="25">
        <v>16559758.970000001</v>
      </c>
      <c r="H115" s="25"/>
      <c r="I115" s="25">
        <v>12957147.52</v>
      </c>
      <c r="J115" s="26">
        <v>1533747398.25</v>
      </c>
      <c r="K115" s="26">
        <v>4582692.16</v>
      </c>
      <c r="L115" s="27">
        <v>108438166.40000001</v>
      </c>
      <c r="M115" s="26">
        <v>1546704545.77</v>
      </c>
      <c r="N115" s="26">
        <v>26918195.199999999</v>
      </c>
      <c r="O115" s="62">
        <v>1425644258.45</v>
      </c>
      <c r="P115" s="63">
        <f t="shared" si="54"/>
        <v>0.2262970555621733</v>
      </c>
      <c r="Q115" s="62">
        <v>1519786350.5699999</v>
      </c>
      <c r="R115" s="29">
        <f t="shared" si="57"/>
        <v>0.16868405620506474</v>
      </c>
      <c r="S115" s="95">
        <f t="shared" si="37"/>
        <v>6.6034770990032104E-2</v>
      </c>
      <c r="T115" s="30">
        <f t="shared" si="58"/>
        <v>3.0153528871220939E-3</v>
      </c>
      <c r="U115" s="30">
        <f t="shared" si="55"/>
        <v>7.1350927950714904E-2</v>
      </c>
      <c r="V115" s="31">
        <f t="shared" si="59"/>
        <v>1.1259059273609835</v>
      </c>
      <c r="W115" s="31">
        <f t="shared" si="60"/>
        <v>8.0334432702416386E-2</v>
      </c>
      <c r="X115" s="25">
        <v>1.1200000000000001</v>
      </c>
      <c r="Y115" s="25">
        <v>1.1299999999999999</v>
      </c>
      <c r="Z115" s="32">
        <v>9475</v>
      </c>
      <c r="AA115" s="36">
        <v>1349834221.1700001</v>
      </c>
    </row>
    <row r="116" spans="1:28" ht="16.5" x14ac:dyDescent="0.3">
      <c r="A116" s="102">
        <v>100</v>
      </c>
      <c r="B116" s="35" t="s">
        <v>40</v>
      </c>
      <c r="C116" s="48" t="s">
        <v>169</v>
      </c>
      <c r="D116" s="25">
        <v>105163758.45</v>
      </c>
      <c r="E116" s="35"/>
      <c r="F116" s="25"/>
      <c r="G116" s="25">
        <v>146446400.90000001</v>
      </c>
      <c r="H116" s="25"/>
      <c r="I116" s="25"/>
      <c r="J116" s="25">
        <v>380816641.47000003</v>
      </c>
      <c r="K116" s="25">
        <v>881960.92</v>
      </c>
      <c r="L116" s="34">
        <v>24080712.120000001</v>
      </c>
      <c r="M116" s="25">
        <v>357382182.38999999</v>
      </c>
      <c r="N116" s="25">
        <v>3478981</v>
      </c>
      <c r="O116" s="28">
        <v>341303297</v>
      </c>
      <c r="P116" s="29">
        <f t="shared" si="54"/>
        <v>5.4176159800717036E-2</v>
      </c>
      <c r="Q116" s="28">
        <v>353903202</v>
      </c>
      <c r="R116" s="29">
        <f t="shared" si="57"/>
        <v>3.9280407798721544E-2</v>
      </c>
      <c r="S116" s="95">
        <f t="shared" si="37"/>
        <v>3.6917032770415928E-2</v>
      </c>
      <c r="T116" s="30">
        <f t="shared" si="58"/>
        <v>2.4920964687965724E-3</v>
      </c>
      <c r="U116" s="30">
        <f t="shared" si="55"/>
        <v>6.8043216291668374E-2</v>
      </c>
      <c r="V116" s="31">
        <f t="shared" si="59"/>
        <v>33.694573404282664</v>
      </c>
      <c r="W116" s="31">
        <f t="shared" si="60"/>
        <v>2.292687146003102</v>
      </c>
      <c r="X116" s="25">
        <v>33.72</v>
      </c>
      <c r="Y116" s="25">
        <v>34.74</v>
      </c>
      <c r="Z116" s="32">
        <v>2035</v>
      </c>
      <c r="AA116" s="36">
        <v>10503270</v>
      </c>
    </row>
    <row r="117" spans="1:28" ht="16.5" x14ac:dyDescent="0.3">
      <c r="A117" s="102">
        <v>101</v>
      </c>
      <c r="B117" s="23" t="s">
        <v>28</v>
      </c>
      <c r="C117" s="24" t="s">
        <v>170</v>
      </c>
      <c r="D117" s="25">
        <v>162456600</v>
      </c>
      <c r="E117" s="25"/>
      <c r="F117" s="25">
        <v>14163674.310000001</v>
      </c>
      <c r="G117" s="25">
        <v>31475464.09</v>
      </c>
      <c r="H117" s="25"/>
      <c r="I117" s="25">
        <v>14910013</v>
      </c>
      <c r="J117" s="25">
        <v>208095738.40000001</v>
      </c>
      <c r="K117" s="25">
        <v>448837.81</v>
      </c>
      <c r="L117" s="34">
        <v>21598976.52</v>
      </c>
      <c r="M117" s="25">
        <v>223005751</v>
      </c>
      <c r="N117" s="25">
        <v>5854462.4299999997</v>
      </c>
      <c r="O117" s="62">
        <v>182208774.09</v>
      </c>
      <c r="P117" s="63">
        <f t="shared" si="54"/>
        <v>2.8922579268821389E-2</v>
      </c>
      <c r="Q117" s="62">
        <v>217151288.97</v>
      </c>
      <c r="R117" s="29">
        <f t="shared" si="57"/>
        <v>2.4102045803924724E-2</v>
      </c>
      <c r="S117" s="95">
        <f t="shared" si="37"/>
        <v>0.19177185651191817</v>
      </c>
      <c r="T117" s="30">
        <f t="shared" si="58"/>
        <v>2.0669359695212682E-3</v>
      </c>
      <c r="U117" s="30">
        <f t="shared" si="55"/>
        <v>9.9465108507755404E-2</v>
      </c>
      <c r="V117" s="31">
        <f t="shared" si="59"/>
        <v>207.59436079934301</v>
      </c>
      <c r="W117" s="31">
        <f t="shared" si="60"/>
        <v>20.648395622504776</v>
      </c>
      <c r="X117" s="25">
        <v>206</v>
      </c>
      <c r="Y117" s="25">
        <v>208.72</v>
      </c>
      <c r="Z117" s="32">
        <v>365</v>
      </c>
      <c r="AA117" s="36">
        <v>1046036.55</v>
      </c>
    </row>
    <row r="118" spans="1:28" ht="16.5" x14ac:dyDescent="0.3">
      <c r="A118" s="102">
        <v>102</v>
      </c>
      <c r="B118" s="23" t="s">
        <v>60</v>
      </c>
      <c r="C118" s="24" t="s">
        <v>171</v>
      </c>
      <c r="D118" s="25"/>
      <c r="E118" s="25"/>
      <c r="F118" s="25"/>
      <c r="G118" s="25">
        <v>3145642220.3800001</v>
      </c>
      <c r="H118" s="25"/>
      <c r="I118" s="25">
        <v>434712190.29000002</v>
      </c>
      <c r="J118" s="25">
        <v>3362860359.2600002</v>
      </c>
      <c r="K118" s="25">
        <v>3719278.41</v>
      </c>
      <c r="L118" s="34">
        <v>72975161.829999998</v>
      </c>
      <c r="M118" s="25">
        <v>3569642570.3600001</v>
      </c>
      <c r="N118" s="25">
        <v>206782211.09999999</v>
      </c>
      <c r="O118" s="62">
        <v>1175529787.52</v>
      </c>
      <c r="P118" s="63">
        <f t="shared" si="54"/>
        <v>0.18659558867134665</v>
      </c>
      <c r="Q118" s="62">
        <v>3362860359.2600002</v>
      </c>
      <c r="R118" s="29">
        <f t="shared" si="57"/>
        <v>0.37325044118105505</v>
      </c>
      <c r="S118" s="95">
        <f t="shared" si="37"/>
        <v>1.8607189668537309</v>
      </c>
      <c r="T118" s="30">
        <f t="shared" si="58"/>
        <v>1.1059865747201083E-3</v>
      </c>
      <c r="U118" s="30">
        <f t="shared" si="55"/>
        <v>2.1700324733691361E-2</v>
      </c>
      <c r="V118" s="31">
        <f t="shared" si="59"/>
        <v>108.8807324179698</v>
      </c>
      <c r="W118" s="31">
        <f t="shared" si="60"/>
        <v>2.3627472507121006</v>
      </c>
      <c r="X118" s="25">
        <v>111.36</v>
      </c>
      <c r="Y118" s="25">
        <v>111.4</v>
      </c>
      <c r="Z118" s="32">
        <v>270</v>
      </c>
      <c r="AA118" s="36">
        <v>30885725</v>
      </c>
    </row>
    <row r="119" spans="1:28" ht="16.5" x14ac:dyDescent="0.3">
      <c r="A119" s="112"/>
      <c r="B119" s="25"/>
      <c r="C119" s="114" t="s">
        <v>57</v>
      </c>
      <c r="D119" s="25"/>
      <c r="E119" s="25"/>
      <c r="F119" s="25"/>
      <c r="G119" s="25"/>
      <c r="H119" s="25"/>
      <c r="I119" s="25"/>
      <c r="J119" s="25"/>
      <c r="K119" s="25"/>
      <c r="L119" s="34"/>
      <c r="M119" s="25"/>
      <c r="N119" s="25"/>
      <c r="O119" s="64">
        <f>SUM(O113:O118)</f>
        <v>6299879841.1599998</v>
      </c>
      <c r="P119" s="65">
        <f>(O119/$O$120)</f>
        <v>4.2895686756068878E-3</v>
      </c>
      <c r="Q119" s="64">
        <f>SUM(Q113:Q118)</f>
        <v>9009662114.8500004</v>
      </c>
      <c r="R119" s="56">
        <f>(Q119/$Q$120)</f>
        <v>6.1693368992338706E-3</v>
      </c>
      <c r="S119" s="95">
        <f t="shared" si="37"/>
        <v>0.43013237426938716</v>
      </c>
      <c r="T119" s="30"/>
      <c r="U119" s="30"/>
      <c r="V119" s="31"/>
      <c r="W119" s="31"/>
      <c r="X119" s="25"/>
      <c r="Y119" s="25"/>
      <c r="Z119" s="66">
        <f>SUM(Z113:Z118)</f>
        <v>28869</v>
      </c>
      <c r="AA119" s="36"/>
    </row>
    <row r="120" spans="1:28" ht="17.25" thickBot="1" x14ac:dyDescent="0.35">
      <c r="A120" s="87"/>
      <c r="B120" s="88"/>
      <c r="C120" s="89" t="s">
        <v>172</v>
      </c>
      <c r="D120" s="90">
        <f t="shared" ref="D120:N120" si="61">SUM(D4:D119)</f>
        <v>28139316639.089993</v>
      </c>
      <c r="E120" s="90">
        <f t="shared" si="61"/>
        <v>330196151</v>
      </c>
      <c r="F120" s="90">
        <f t="shared" si="61"/>
        <v>777804571852.43005</v>
      </c>
      <c r="G120" s="90">
        <f t="shared" si="61"/>
        <v>372679577268.81024</v>
      </c>
      <c r="H120" s="90">
        <f t="shared" si="61"/>
        <v>38192666494.840004</v>
      </c>
      <c r="I120" s="90">
        <f t="shared" si="61"/>
        <v>113814201073.40004</v>
      </c>
      <c r="J120" s="90">
        <f t="shared" si="61"/>
        <v>1283117907597.1995</v>
      </c>
      <c r="K120" s="90">
        <f t="shared" si="61"/>
        <v>2743924169.8199997</v>
      </c>
      <c r="L120" s="90">
        <f t="shared" si="61"/>
        <v>9629292752.5999966</v>
      </c>
      <c r="M120" s="90">
        <f t="shared" si="61"/>
        <v>1456322441355.571</v>
      </c>
      <c r="N120" s="90">
        <f t="shared" si="61"/>
        <v>12161510618.290001</v>
      </c>
      <c r="O120" s="91">
        <f>(O19+O46+O59+O85+O90+O111+O119)</f>
        <v>1468651120329.4102</v>
      </c>
      <c r="P120" s="92"/>
      <c r="Q120" s="91">
        <f>(Q19+Q46+Q59+Q85+Q90+Q111+Q119)</f>
        <v>1460393922719.45</v>
      </c>
      <c r="R120" s="92"/>
      <c r="S120" s="132">
        <f t="shared" si="37"/>
        <v>-5.6223002833431009E-3</v>
      </c>
      <c r="T120" s="133"/>
      <c r="U120" s="133"/>
      <c r="V120" s="134"/>
      <c r="W120" s="134"/>
      <c r="X120" s="90">
        <f>SUM(X4:X119)</f>
        <v>1298021.4960000003</v>
      </c>
      <c r="Y120" s="90">
        <f>SUM(Y4:Y119)</f>
        <v>1299662.6801000005</v>
      </c>
      <c r="Z120" s="90">
        <f>(Z19+Z46+Z59+Z85+Z90+Z111+Z119)</f>
        <v>451400</v>
      </c>
      <c r="AA120" s="93">
        <f>SUM(AA4:AA119)</f>
        <v>678740234620.01355</v>
      </c>
      <c r="AB120" s="4"/>
    </row>
    <row r="121" spans="1:28" x14ac:dyDescent="0.25">
      <c r="A121" s="15"/>
      <c r="B121" s="15"/>
      <c r="C121" s="15"/>
    </row>
    <row r="122" spans="1:28" x14ac:dyDescent="0.25">
      <c r="A122" s="15"/>
      <c r="B122" s="16"/>
      <c r="C122" s="17"/>
      <c r="Q122" s="12"/>
      <c r="AA122" s="11"/>
    </row>
    <row r="123" spans="1:28" x14ac:dyDescent="0.25">
      <c r="A123" s="15"/>
      <c r="B123" s="18"/>
      <c r="C123" s="19"/>
      <c r="Q123" s="20"/>
      <c r="R123" s="11"/>
      <c r="S123" s="11"/>
    </row>
    <row r="124" spans="1:28" x14ac:dyDescent="0.25">
      <c r="A124" s="15"/>
      <c r="B124" s="18"/>
      <c r="C124" s="19"/>
      <c r="Q124" s="20"/>
      <c r="R124" s="11"/>
      <c r="S124" s="11"/>
    </row>
    <row r="125" spans="1:28" x14ac:dyDescent="0.25">
      <c r="A125" s="15"/>
      <c r="B125" s="18"/>
      <c r="C125" s="19"/>
      <c r="Q125" s="20"/>
      <c r="R125" s="11"/>
      <c r="S125" s="11"/>
    </row>
    <row r="126" spans="1:28" x14ac:dyDescent="0.25">
      <c r="A126" s="15"/>
      <c r="B126" s="18"/>
      <c r="C126" s="19"/>
      <c r="Q126" s="20"/>
      <c r="R126" s="11"/>
      <c r="S126" s="11"/>
    </row>
  </sheetData>
  <mergeCells count="1">
    <mergeCell ref="A1:AA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N2" sqref="N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P8" sqref="P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P3" sqref="P3"/>
    </sheetView>
  </sheetViews>
  <sheetFormatPr defaultRowHeight="15" x14ac:dyDescent="0.25"/>
  <cols>
    <col min="4" max="4" width="10.5703125" bestFit="1" customWidth="1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1 4 4 d 5 6 3 0 - e 3 b 6 - 4 a f 1 - b 6 4 1 - 6 5 c 0 6 c 3 c b 6 0 5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 1 4 . 9 9 9 9 9 9 9 9 9 9 9 9 9 9 8 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C E A A A Q h A V l M W R s A A D 4 n S U R B V H h e 7 X 3 3 c x x J d u Z r D 6 D h P Q H C E / R u Q H J o x p s 1 k k 6 h W N k 4 h U K r k y 5 i F a f 7 I / Q P 3 Q 8 X O p n V 7 M 5 w D I c k 6 E k A J E E 4 g j A E C B A e a N / 3 v p e Z 3 Y V G o d E A w W E 1 o I 9 M Z F Z W d X d V Z n 7 5 X r 5 8 m e X 6 1 2 u 3 k / R f I I + v k D w l x y k a j V M s F q N k M r k u G F j T i U S C O g P 9 5 P F 4 q K K i n I q L i / W Z 9 b j z w k 9 z a 2 5 9 t B F u F 9 G n h 0 L 0 f M 5 L g z N e n b s e H V U x a q 2 M 0 b X h A A X 9 S Z p d d V N D a Y w K V p 9 R Y 2 M D B Q I B u s 2 / U 1 W U o M F Z / g 6 + z / L A K n m 8 h f S a r y 0 p S F A 7 f 0 f A m 5 T P 4 z f j / C h r E R c 9 n f b R f M b 9 H S m f p U J P i H x e D 5 W V l 9 P z 1 3 7 5 3 s b y B N W X J q m 6 O E l e r 5 e 8 P h 9 1 P x 6 h 2 Y U l / c n 9 j f 8 i F K O 0 4 R y t r C S F S P F 4 f B 2 J M m M r 3 m u M U H l B l J a W l q i s r E z n p o G P / P 5 Z g a S 5 / V J 7 d W x T w r Q x W U a Y U D Y / k 8 K R 2 q i Q 4 9 W y R + e Q E O S j 9 r C k Q Z C r A w W p 7 6 g r S T D p 4 l Q V j K u M L R C K u m i I S b M Q c n N Z x K n J M 0 A N j Y 1 M H A / N z c 1 T 2 F c n 5 M P 3 n m 5 U n c 7 o i 3 G q a 2 i l 0 p J C + q r 7 g f 6 m / Q s m 1 J 0 s V b j 3 U V D d R e F w X I g E i W P I l I 1 I Q G 1 x n I 5 W r 9 D M z C w d O F C v c 9 d j O e K m G y N + f b Q 9 g I A f M l H m 1 l w i U Y Z m f T T H Z I o l 1 H k r X H z x 5 Z Y w T S 6 x p C x M y H X D r x V x 6 0 r i d O p A V N L b g Q t f q t H T 0 0 u V l Z U 0 O v q C D j a 3 0 J O l Z n K 7 3 d T V F K P K I i 4 3 8 t K t E R d 9 c a q A v r 7 z l E K R i P 7 k / o P r X 3 / c n 4 T y F V Z S 0 t + a k k p W M h n Y k Q l 5 l a x W d R 2 M 0 K N H P X T q 1 E l 9 J g 1 8 6 s G E n 2 a W N 1 f z i p g k Q V + C Q j E 3 L S 7 M 0 s m m Q i o v 9 t I w S 4 i J x b Q E Q r M + V h c V d S s c S z f y T D S W M c F Z g l 0 d D F A 8 s f 6 6 D p a M B / m 8 z 2 P z P B w 2 / 9 Y 0 s f r 7 n 8 m z d 3 Y e E j J 1 j w Z o K e y m w 2 X T F P R G q a a m l q 9 K k p 9 V z y c v X t G L 6 V n 5 3 H 6 D 6 9 / 2 I a G K 6 8 7 S y i q r S E w k q 4 p n C G R i K 6 x 5 r Z V x a g w u y t j J 7 1 8 v g S A Z r G p d G Y 9 d 0 K A r m I S b N d y 7 d + 9 R V 9 d 7 k v 5 d v 1 I R d x u V w Q T N s + T 6 v D N E 4 / M e m l 7 x i M q a C / D k I M / C 9 C h N T r 6 U T g g S a 8 J 7 V s 5 / 1 h m m 8 N o K j 7 P c V F u 4 S v X 1 d U T e A v r m T o + c 3 0 / Y d 4 Q q r O m i t b W 0 i o c A 5 E o m K z C w P 1 4 f p Z 5 J n 8 5 R g P S B A Q H j l 6 2 A x j k w M E h H j x 6 R 4 9 k V N 9 0 b 3 5 m a a F A S S M r Y q j i Q o E U e D y H Y q Y o A C L 8 a d V M U t 5 p M U J O r h 4 J F Q R y w K h y h B D o d L q M I p y u r K p k n p X S g p l T K 5 M e e K Q o V t M n 3 n G S 1 8 k B p Q q R X h F W + o q I i S n C x X X 2 g J N t + A R P q 7 r 5 4 W j d L E 1 / 5 a Q q F 7 F U 8 u 0 r f q i G c 5 R 6 + m B t v N O 6 i Y j + P X e Y X u Q F G q L q 6 W l + R H W t r a z z Y n 6 O G h g Y 5 v v n c L 5 L g p 0 Q X D C s s P b / W x p N P O 8 L k z V A N Y Z A o K A h Q Y W E h 3 3 O I Q i B X h T L C P J n 2 0 R h L P K i G Z x o i V F u S l D S k N 4 r P x b 3 O d 4 + G u M w 3 Y f Q e g + v f r u 9 9 Q r n c H v K W n u a e c / f I 1 F Y V E 1 O 2 F S s r K 9 y Y 3 N w 7 F + q c 7 F h d X a O J i Q k 6 d K h D 5 y i J 9 W P v D E U K W 3 X O T 4 t C 9 x p V x f p T E t N g f H y c G h s b J Q 1 y P H v 2 T K 4 x Y y x M D c y H P F Q T u s t k K 6 W m p o N i V p + f n 6 e E y 0 d P J v i Z Y r l Z G / M Z e 5 5 Q b o + f P C U n W H 2 J p l S 8 b G T a i k g Y 2 H / Q F i G v e + N 1 k D b 4 P M Y X u Q I m 9 5 H h 5 3 T y 1 A k h e 1 / f E 2 p p a a a y s l J 9 B d 8 T B z E C h O x H Y V A 7 r e r l D 0 M B C m U x Y G S D Z / U F t Z a v U l t r i x y v s h Q d H x u X N A w S 0 0 s e l k J x l v Q h L t M w l Z e X y z k D Q z D E s 7 O v q a a m m h Y X l z g s 0 o u l G E X 2 u K R y / f s e J 5 S n 7 D 2 W T F F p r I Z I J m T C L s 8 K m L E L e G y S i a W l Z R o e H i a f z 0 d t 7 W 1 U E A j o M 7 n h 5 c u X M j G 7 s L B I r b o h Z w K 3 B k s f J n 8 z b x O G B o z n M v H 6 9 R w 9 f Z m k k L + B x 0 E 6 c w s c q X h N 0 6 N P x L D w 8 u U U V V R U U B W P n a z z b F B x 0 b H A 8 n f 4 c G e K R F Y g D w E S F + o f g P K 9 0 T + e G r f u R T C h 7 m V v R X k K t z d A r u A x I V O m Z N o J m T 7 p C H E j 0 g c W P H n y l M d A B 6 i 0 N C 1 R t g u o i s P D I z K f V V V V p X O z Y 3 r Z Q 0 + n m V y c / l h P 7 G Z i Y W G B o t H o u j E d P C I w O Y t 5 t O Y K b u w 8 Z O v n 7 x l f 9 F I 0 E q H C u R u 0 u r J I v / j 5 l / T 8 + S i F W E I t L a 9 Q X V 2 N q H w w O l g B g w p U 1 m y k Q k C H N j L y X F T B + y P T F B Y r y N 6 D 6 9 9 v 7 E 1 C e c v O r l P z T K + 4 E z J d a g m L 8 S E T k 5 O T / N e 1 6 c R u r l h d X a U X L 8 b o y J H D O m d 3 A H U S z 7 Y d s n d 3 3 6 Z I O E Q f f P i B l B m e 8 e D B g 3 I O R h S Q 4 t i x o 3 J s A E k Y L A 7 a S m Z D K K i H + O z J k y f E s H F r c F K s h 3 s N P 6 1 J 6 S e C r / y s G C A M k Q x h M o m D 4 6 3 I B F j J h J 4 W Y 6 U x H l f U 1 9 e / M Z k A m J g x x t h t l J S U U F / v Y 3 2 U H f e 1 q f 7 8 + S 4 x d 0 N V g y o 7 N j Y h R A J g 5 Q O Z p q a m p R M w q K y s U O Z 1 r V Z b Y c o Y K i 0 k J a 6 B x f D 0 w Q p 9 x d 7 C n i N U o B K S a a M 1 z 6 6 i c 8 H 5 J j X 5 O T M z I + o d G h c m c w 8 e b J S e d 7 c Q Z d X 0 b a C q u j K n Z z 3 T G B H H W 6 h 0 t e 3 n 6 f H j J / y 8 j + n i x Q t C J C v q 6 m q Z F A X S q R j g m u f P n 0 v a r q w R Q D x D O o z J L h 5 q y O q l k Y 9 w / c e N + 7 m 1 r D x A o P I 4 r Y l j p 5 J O p i I R r M g 8 t o O X u 5 q P 2 k M y x s A 4 o b 2 9 b c P 4 Y b c Q 5 f v t 6 + m l M 2 f P 6 J z d w + j o K B O g T i T E V k C x P O b x V Z F P T U z n A p j T Q Q 6 U K V S 6 1 / F q O s j j J E w p Z H Y 4 O M a Y D v e C s s R n 5 p Z W q W f 0 l b 4 i / 7 F n J F R F 0 x k K h T 3 b k k y Z A g b k A e B p g O U U l I z T 9 P Q r U e v e F p m A c C h E B R l S Y L e A x m 5 V z 7 I B 5 X G I i T A w 4 x U X q G y + g w Y w V E B l h S U P c X t 9 g f g j K q / 3 j W X v 9 v h o d n Y 2 V U e J S I i O H d i 5 Q c d p c I v M z f M Q K K n i c Y 1 a f r G O T H z a i o 0 V z A X A n 0 e P D M C 0 f L Z q g t 5 v D s n 3 o E c d f f G C n v U P S M / 6 t v D q 1 a x Y C t 8 G I A 2 2 c + 9 + b 5 J a K p R 0 + j 7 H + S x 0 N i B T R 0 c 7 1 V Y U U X F y S l y d f m A V M r P M 0 W n N J 2 p E m q F 8 / X 4 f l Q S L q L K k w L Z u 8 y 3 s C Q k V c x 9 M k c k Q S p B R m X b A A H w 1 6 h J i f X k 4 R N V V l f I d 8 E f D e K m q s p K O H D 1 M D x 8 + k p 7 1 b a C p q Z H H L E 8 3 N L 7 d A L w V j F E h V 3 T W x F K d D C a J t 4 N A w E + X j p S J l M f 6 q h G 9 j M Q A z w g v k / L y M j H E g I g g Z H v N x v V k + Q i Z D 8 z n U F B 1 R l b Z G j I Z b J R G m z d W e B l g c h T A e G l h f k E a o U z U t r X K g P v 0 6 V M y p 3 X z 5 i 3 x E t h N o N G j d + / u v k W 9 P J b C 7 + w W o I r 1 P x 3 Q R 7 n j S l t 6 b m s n H v A X W 8 K y p A T q 4 1 d P A 9 J x G a A u Y M p f Y V V U P C h e j D G p X N R W 6 r W t 4 3 w K L K H s s v M j B K v a u e E n U t I J Q G V t h 0 z o U e C 6 A 8 D v D M Y H e F X D Q 8 A s z c D n H z x 4 J M v c z 5 w 5 J d Y + L G P I 9 r 3 b B b w R L l 5 8 n x o P N l J f X 6 9 4 T W D u x g D P i A n g 7 a q e U K s S y Z 3 N 9 7 z f n P 7 9 J 1 P 2 K 4 2 z A e u 4 U L 6 o r d / 3 B 2 h o 1 i N L R 5 b D L i m 7 2 p o a W l 5 e l k 4 L U g p l 0 F q F b Q T S d Z x v I a / H U K u R E m l o q J x U 4 F N W b N X o D Z m A 4 a E R W + M D v q O + X p m K E c 6 c O S 2 6 / 8 2 b 3 d L I d w N 4 j s H B I f H s P n b s m P T Y I C 3 W S l 3 9 5 j u 6 f f u O O N M O D Q 3 L d Z g c z R V B H q P g + 3 M B v C / W W F U D S g u S s p g S G F v w q j G R H O W O y 6 1 h O t m g y h j r x G B F 7 B 5 U U x E o V 3 j a z 7 N G g H I H + Z O R V d u 6 z p e Q t 2 O o Q O V p 7 q 3 X G y E E F g J t R S b 0 w P U l y g U G 6 g c 2 O 7 E D L I f W 5 Q e o e L g I d X V 1 y b J w u A 3 l 2 m A z g e 8 d H 5 8 Q v z i 4 5 a C 3 h i E B k 7 L w 6 3 v v v b N 0 + c p F H s y 7 x d E U 3 h R w n s V 4 7 v b t u y L J t n r O Q x 0 d o s J C 4 u E + T Z l Z g a M Q P 0 K Q x z 6 G U E B 0 8 p Z O q T 0 n v h 3 Y n v p X y G O x 8 O I 0 x a K q A 8 D v n m n C 3 h f p s R k 6 C Z Q p S P X 6 9 T y d z G O r n + u 3 3 Q + y 1 4 Y D 4 Q 9 W U y h R L + q P l V D W R p L Z Y D J R X p h I T d p i L g U 6 P R q x H a C W x J h U 5 T Y b s Q B w 8 Y E k Q e P P 1 c 0 H 9 w d S P H s 2 y O O z k y x F s K j P H i D B r V t 3 Z J L V K k H x 7 C A U G m R D Q z 3 V 1 t a m H F G t e P 3 6 N S 0 v L V M R S y q M z z A G h G R F 7 H Z j 3 V J C J p Z X 4 3 6 q r 2 A p X F i Q G k N C z S 0 K F t M P I 0 X k 9 S k y w Q o I w 8 V 2 M M N E G V 6 u p o W Q l z 5 q W 6 P u 3 p c U C b a L f 2 R H w T A d b D w g Z Y I 6 R U c 5 s b B G s y v 2 P o p O h u s / u x / m H a F c J a f E T y 9 z z s m K r Q g F i 5 7 B / X s P 6 O x 7 m 0 + q T k 9 P C 9 k y P Q a s Q K O H Q Q P j g B o e G 2 Q D 5 o U e P u y h z s 4 O W e q B 3 n k r 9 P U 9 F u + M z Q g L U k P K 1 R + o p 5 r q 6 n V L 8 + E q B W B c u B V M u Y F w U G 9 V A 4 + K i n l 3 p o 5 J F i C / J 0 k f d 2 y / s Y 8 8 f 0 6 t L c q b H h u / z B W d o 0 h c P T u K A O O t k 7 W r l A z N S F n 3 v V y W c / m E v F P 5 A u U d X M G b E w n Y i k x f M J n w e f T C s D J V V m d f v w Q J l b l 3 R C Z g q Y M q B v V v 5 t X M p i o g / O B G n 4 / S h Q v n R G 3 M h U w A 1 L 8 7 d + 7 q o 4 0 A 4 c + d 6 6 K K 8 n I Z Y 4 F c k E D w O I f b l N X A k Q 2 4 H w T s M Y h n Q s M G i e F u d P y A k n 4 g A d S / 7 Q J k g n o 7 M D A g 3 i E g 5 Q c p a 6 J L 5 g H v T w S o s L h M J G l r 5 d u Z 7 H 6 b c P 3 n r f y S U M m i k 1 L Y x i f M j l T Z C J W c f 0 q F k X G Z B 8 G Y C Q 0 G P X E 2 P H s 2 I G Z t O 4 N F J k B U k P T B / U d 0 6 v Q J k U B K N V t g I r 2 g p u a D 2 1 q A a A C p h g V 7 G G f l A s y j T U x O 0 r 0 7 9 + k X v / y Z P G M u 9 5 8 N G F v B 3 8 9 g s 3 V Y u Q B S D 8 S F W r k Y d l H 3 c / W 9 U D 9 d i S j V J 3 q p i S X y k 1 e 5 e X k 4 B X k l o Q K V p 7 j n f z O n 1 x W q o A 8 / v C L L C K A C b U U m A D 1 9 r p I E j R a r W N s 7 2 k R K f P f t 9 / T 0 a T + f c d G J k 8 d 3 R C Y A U j L X p f U A J C o k Q l u 7 m k d 7 U z I B M D B Y g X 0 o s J / E T g A i v X j x Q t K l g W R q I l k k V d J N 4 W C n p D s r t z 8 H 9 i 7 B p Y y G 4 v z g c v u 4 Y S s J s B l p t i I T U F G F / e O 2 h 3 B o + + M F S B L M K 3 l Y b c L e C x j c Q 4 X a K f B s O y F F g I k F a b 5 b y D R G Y J M W 6 6 T t d o C d l E y d W b / C x c 8 5 v e S l y U U s o E y K h T O z P T g 1 i M T O h x C o O L r O 5 J s L e e x w w j L v l A v w O 5 g Y z V V C W S F G E w 4 7 + a w d d v L M P r 9 P 1 K v d A i x 8 h 5 l U W I R o 8 K N F D c w F K B d Y O G d Y h Q X w W M Y R V 4 o K j 8 m J M S Z U g q V V S 4 n H t k 0 4 M e T N x O 7 a G j f s D O m 0 W T o b 8 H X b A c i w U 0 K E W L I d b F I 7 B b 0 p d k I m o K C g c F c J B V Q H F i k 6 2 a 2 P M H / l o p d L m 0 t P E A j q 3 a O H P X T j R j d d / e Z b k d a X L 1 / U V 6 D T 0 k n U E P 5 z m Y d j H g 5 u d Q 5 V k A f h z R X r n w D + s i N b j p 1 y R X n R 9 t Q f / G a m q g a H z 9 U I 3 G e 4 s S R 4 X M a D a j u E u R f P d V 4 q G 7 C J C 7 y z 7 V 5 I s B W w O n Y 3 C Y V 7 g Z H m 5 x + f 1 j k K P Z N + e r X s F i s e p h k w 9 7 W 6 u i L 1 h G O U A 3 Z 2 w l z a h x 9 9 s G 5 c J 3 x x p e s T W 7 G h d Y J U d 8 f 9 s h y k s c i + j J 2 G v C B U J M Z 6 + h u O n Q A s G n S x + g Y j Q 6 6 f w X W Y a A R A n h c 8 C M f i O + w O C 8 G F 5 Q j L T K 5 M 4 H 6 H h 5 k E G d t s b R d w P 4 K k k / G Y z a T t Z s B 9 Q 6 3 a b Z 9 D r A 8 7 d v w Y F R Y U 0 P G 6 9 U T F f u 6 x e C w 1 Z 7 e 2 G p J t 0 S Y m J o V Q R t r D E w S m f Q N 0 U F x c A t y r u Y 7 / 8 H 8 3 T f J 4 y i 2 0 c z 5 c X 9 3 u c f S d u v 1 l F K Y D M n 4 y p n L A 2 k h y b T C e q e / F m l R V X S V W M 3 i Q W w f 6 2 D 9 u b W 1 V T M 4 r K x y b 7 Y e 9 H t k / A r 9 i p Q 5 I g / k d 3 N e r J a I i 9 4 r M M 8 F 7 A e 0 B + y / k u o u R H X C P v b 2 P Z Z + H 7 Z A J W F 5 e o Z 5 H v X T 6 z E l u w A X 8 + d 3 p O 7 / + / V X 6 9 L O P U + W W 6 Y l e 6 X 5 F 7 3 U U 8 / O n S w r z f S C Y F a j P C E v O 6 V A J D b x S G g A + Y + p S 7 V E R p X g s y t d G 6 W z 9 C i 1 z j 7 a m J 4 K d C t f v 7 j i b U K 5 i 7 J K z u V d E J p k C X D d h m z l V z G 9 8 0 p a e o M V k J 9 L o c Q H M E 8 G E j v k m A / S O a B c w 8 a K y M V Y w + / K 9 e v W K B g e G Z J + E p 0 + f U d f 5 C 1 R Z U S L X o r H t x C J n B Z 7 1 + o 3 b d K 7 r d E 6 m / U z A m f b o 0 a N U X L y 5 S 9 N 2 g b L + 8 d p 1 u v L B F f G k g N P t Q s h D 9 8 b 8 8 m 4 q A L 6 R 2 O d 8 K 0 D a / 8 u d J S o u s / E q 4 d + B I S j B 0 g 5 k i k N l T Y b p f M M q T U Z 2 b i n 9 K b A 7 3 d Z b R D S a N k Z k k s c O d m Q C T j f E 1 3 k 7 Y D x y 7 9 4 D U T / g B Y C 3 X 5 w 4 c V w a r w l Y L I f P R O J u m u b x A c i E C d Z H D x / x P S X p 4 q X 3 6 f C R w 1 R b X 0 s V 5 c X S C 2 O 8 Z c i E s Q v U L j j Q Y u w B q b c Z M p 8 P z w x V b y f E h K T F R v 9 v S u p M o F P B M 4 2 P j 8 n G n r d u 3 a a J k V 4 6 W z 1 J D a W K R C + X c p O k K 1 G X L Z m U q o f / k E T 4 i w N 4 U e S H 0 u f 5 2 9 / 8 r 3 / W a c e h o O o Y S 6 f N t w L L J B j U u W j G u 5 E A 7 H J q z O X 4 L l Q a V C g 0 O O w X A S J I R W Y A 3 / 5 y 0 U M l g Q R 5 E 2 s y y I Z E 6 z z c K e M E 8 x k 4 z d 6 / / 0 C W s V s b M d Q 1 u P B g W 2 V 4 l W M d V U l J s Z A S 3 h R Q e / A I 8 L V 7 8 P C h f H c k E h Z 1 D W M P 7 E I L y x g V 1 g i 5 7 T b a t A O + d 5 p V T 6 z t 2 m 1 g M W B r a y u V V 5 R T e 1 u b q L Q Y k 0 4 O P a S a 2 l p a i v j E 8 T h z E t g A 5 X l z N E D j 8 9 k k D Z c r F w x 3 p Z T k + k K d 4 c 0 g 2 O O j M h C j U H J n k 8 k / B b j 2 0 S i c G d b W 3 O v I t B W w l N 0 O 2 K Q U 2 2 J 9 / / 0 1 + u b r q 2 K l A n w + r 4 x T 7 D C z 4 u Y B t o s O l M b 5 T h J 0 8 0 a 3 O L 9 i w j Z z P A P S w D s C D p 9 Q J T F m g A q 5 s r J M 1 T x e g y c 5 l l 5 g c S L I B N K B x G j 4 v b 1 9 / A 1 J e v / 9 C 3 T q 1 A l p o F D T L l w 4 T 8 0 H G 2 g p l K S R x 7 e Y J b m 7 4 G C h J F 5 8 h u / f T e D 7 4 I O H T q F E v 0 8 Y z w L v D 9 z v w k g 3 H a 0 J 0 V 1 W A T O B V + p g v N X z 0 i e d S C 6 Q 2 u R O S 0 k r o t E 5 H / k I V t p 0 G 3 F a 4 D F U b 4 6 P 9 9 P C 5 f F T 1 N s h B g K Q S n o p R j Y J t R m i 4 V U q n v + R D n d 2 y t I E j M f Q o P G d D + 4 / 5 D H B Z b H k L S 8 v c c 9 b I S Z x v I b T A C T A m K l F e 0 r b A f e C 6 0 B a e E V g o e C X X 3 7 + R t 4 R A M z P V 6 9 + R 5 9 8 8 t G 2 D B z Y P g w k f x O z P S S n 1 + s T A u H 5 M I f U 2 t r M U t 1 + Q x m U 6 9 2 7 9 2 m h 6 C x 9 c U J N x j 4 Y 9 9 M r 7 p y 2 C y W Z 8 A J x Z Z h Q x o k I n W 9 c p v l E g G m 1 u + r s b s H z 6 3 / 8 p 3 + G 5 u K 0 4 C 8 / w q p E 2 h A B 7 I R M Q C K 6 T H X B q I x j Q F C M a + b n 5 0 S S 4 C 3 m M O t i n m d s b I y C 1 e 1 U U Z T + 7 q G h I X k 7 B t y H s o 1 J M E j H x o 8 Y k + F a O M d i n Z O d K p k r 8 I x Q / 6 B 7 g q C b L Y C 0 h 0 t 8 C N U a q e 0 3 P p Q V 1 E 6 o c 9 j X D + O / e D w m X u 9 w k u 1 / h f 3 R t a 1 b Q 5 V P k s I z / d S 7 2 E w j c 4 F N t Y a t I P X L w a h 8 S R 6 z I p 5 b S V L Q F S Z X A I a i j e 3 m X Q f P r 3 / z T 4 4 c Q 0 V d N S I 1 j G R 6 E 4 Q j U f I W H 6 B T h x u 4 X 8 N W w A V 0 + P B h U V U w 8 Q k 1 D k s v o P + X e E O p x X 6 o 1 K G h E T q n z d b o g d F r Q x K B l D C R Q 8 2 D F J m a 4 r F V 5 y F q b m 6 S a 5 d Z 3 U N j f h M J B a K j E W O N E 8 z I u U o o q J t Q T 5 9 z J 9 H W 1 r L O G J M r 8 A y Q T P g u S C R 0 P n D O h W T H W K 6 i E D 5 2 + m I L H v U 8 p r Y T l + j 5 1 C q r n b l Z J 5 s q 4 q I S W g G r b J p Q M N g o i R W J J q i 9 M k R h 9 / b c n X 4 q 8 F M w r R w Y 4 v G 0 1 W s 7 0 s g O R c F S W o n 5 q f v O I 2 6 U l d L o A U g P W P v M m M g d X Z D f Q u P B h C j G I l h f Z C Q T p B C s X D i G U Q L f h f m p x o Y G + U 5 s i Q X g e + H Z k U 2 i b Q W Q F h I P 3 w k i T + j 7 2 Q q 4 v 3 u s d s F k / g d / + A s h P D 6 P g L V a 1 3 7 4 0 X b c a N Z O 4 T q U A f Y 0 x x Q A O h d 0 H n f v 3 O P n S Y 8 d 7 V 6 A D Q T 8 X h r p u 0 H N / l G d k 0 b Q n 6 A A f w 6 v I c V q a b P 0 4 8 W c n Z H B J U a h 9 V B t I y J + f 8 4 M j p R Q 3 q J 6 L j T l J W 1 H q p 0 S z B 2 o o M 4 D 6 n 2 4 + A 6 z x 4 K R I h h v P H r U y + O l G U 6 X i O Q Z e z F O p W U l Y p W D t A R Z s O k 9 p B w a O 4 6 j r N + P j I y m 1 i r B W l d U V C A G i Z 0 C 7 j o w Z I A Q l R W V 1 N B 4 Q I g P l d I O e B 7 c H / b 3 6 + h o k / V e k E y 4 3 j w n P B f a D 7 W L I Q T f h f F J D 6 d f 8 f 0 O D g 4 L e b C S 2 O N x s V S P y P O g 0 0 D n A k N J L i o n O h j M T 1 V V l M r b O F Z 4 P H q x N c I S L U F H 6 2 L U g h d + l 7 G W 4 E u K 1 0 k 8 i Y Z o A 3 4 e P J N R 9 Z S E g u o X p 9 V w g g o 8 M X I z 4 Z 0 G z 9 8 5 c Q x V 2 M S N Q I 2 f d h N J t 0 + 8 m i s K I n T 7 1 h 0 h L P z t j I 8 c e m l M 1 O I l Y i A U i I O G D K s g 1 C 3 s z o P P W N / a B z U E 5 n B M A s M Y g T H a Y x 5 7 w G 9 t p + M n S E K 4 5 j Q 1 N Y m 3 B j o / / L 6 R g F Z g 6 f v 4 + K S M l 2 C I a G l p k v s 2 v 4 0 5 K Z A H 0 u 4 A P w u s c 3 h G n E Y n 8 f h J P 1 1 8 / z y r p z V C Y G y 6 i Y b c w G o e J C y + B 9 + U 4 L x c f A l x P d T C p 0 + f 0 t G 2 a n l j P l R E b P 6 S i d F 5 L 8 U 3 T H O A S B w h W w i l i c S E k g B C R R J U F Q i R R 6 Y 7 d J t x S N i 5 T v I W I R P j U q q 7 j 7 F 5 N 9 1 m 9 a W L x 0 W Y p 4 H B w R A X v b n 1 j R I A 8 j D p i / E W G h 3 U I M D M d 4 F A z c 3 N d I h 7 f k y m o j e H u 8 9 O 1 T 1 I E + w f A b c l S M F j x 4 9 K Q 8 a W Z Z k v f k Y Z Q T X 0 s 5 r V 1 X W W r l y 5 L O M 2 K 5 F x v 0 9 Y a g G l r K Y C I C Y W V 8 J q + W d / + i c i m f A b + B z I h 3 N G D U Y H A s u o j G m 2 A X R K 2 G 0 3 2 9 J 7 + 9 W + y O S 6 V / 9 B L 8 k 1 g E D D 4 x X 6 d r e z 3 S 0 4 c g x l x k / W Y G B N 7 x T 1 H e f J x 2 o e G t D M z G v 6 l 3 / 5 V x l X K P P 4 j L 5 q I 9 D I T E P z u Z P 0 4 0 i A X o X V / g c e D z w k X L T M E s O Q b i f A P c C S h j E a g H u E R A G Z l 5 Y W x d o H y f J y a k q 2 E Y O q C R K B + H Y k h t q J D W j m 5 x d p a H h Y V L / t 4 N G j H l l 1 n P k u 3 a 0 A K Y V O Y W L i J T 1 4 8 E C k f y a y 7 Z u u i G T q W s V S 9 R y w n A M r h Z O i L j o r O F J C 7 Q Z p N o P 0 3 q z 6 A W h c V V U V M s e D n h T v l E 2 v 0 d k I e D 6 Y J e y o 1 L b K G M 0 s w 3 s a i / j U l m S Y + J T f 2 A Y g B S A l c T 8 w V R s y W Q G p g t + H 8 y 7 m x P x e n 5 j l 3 2 d 1 b S s r H i T Q h x 9 e p i B / x + s 5 9 W L t X A H n Y N w P H G y 3 C 9 w X r I w w k M B V C R L L a A A o v 8 1 v g 8 s P J z c 7 z / m Y e B c f P 4 f B c Q s M / R V H t c 6 8 a W m / M b C + 5 v W q i x t o L 1 3 g B u n z + W X S E l Y 0 u 3 E K A N U O 4 y r T e M G Z 0 o I E e d 1 Q P V x C R q h o U M u 2 o + 7 B 8 P H V f / 5 O J m 8 x 9 4 P 3 1 e J 7 r I C p H t 9 / 6 d L 7 s t N q R 0 e H N H R I p V z J i + s w t l p Z X q H r 1 2 / m L K m a e R z 3 H q u 8 I M R 2 p Z s B 7 h O 7 4 c J l 6 4 U m F I w V u c K u J U B L n 5 x 2 3 i 6 z j l s C z + 3 2 r Z I J g G d 0 9 4 i b C q o 7 R T W B V e r T T z + m 4 u K S T X 8 b p n T r B i u 4 V 4 y j S g s 9 M v l b W V 1 H s w t r l P A E a W L R T 0 N M W r w g e j O g 0 5 i c n B T f u M + / + E z I 4 v c H x D B g B V Q l O P G e O n U y p W 7 u F P g 8 d q a F + m j 2 6 s s F h T y G w l v h Q U R I 0 5 1 i Y m y C L v N z A o M z W 6 v F U P u k P l A l U i 3 r 6 y Y S C m 9 o P + 8 6 O E 7 l Q 3 2 h E E 1 4 W 4 B L z Y u V S u r X a 3 E g m a p r q m S H V r v f R W O E u m V F O U u o y h L + f M 0 5 u j t V T n 3 z 9 b R W f p 6 e z W J j f C / d f u G n v i n 7 h g N L H v Y q B 1 E g 9 f D 7 a O i Z 0 g 3 E g 2 N s p t R 6 E 2 C M h r E X v O B z B Q w V W N o C S b 0 T w E S P F y E Y Q G X L h v X 8 E W r p t A K O l k J o w s 4 C P 1 U m x 9 5 t g C j f j E h v g 2 C j c 1 6 a 5 c q F S l T H g 3 t 4 A x i r n w F + N l B Q y B J l K n U P M y s e + n Y w Q I 8 m f R T x V F K w u M x W 1 Z t Y 8 M h 4 I R O Q P L C 6 b a U e Q s 0 q L d 3 c X I 3 7 w Z h q a m p K J m a t g D T B E h A Y X G Z n Z m X L 5 h 9 + + J G + Z f V y c X G B 7 t 9 / a G s s 2 A z w m v / + u 2 s i r b c L G C f g l Z I z p J w 5 m D r X S T y v 5 O i 0 X R t 6 l 8 H z d / / 4 v x 0 1 s R t z V 0 l D k I L T 4 W 0 D a 3 j g n 1 Y e i N I 0 j 1 W K K h r p z p h f / N U g a Y Z f e 2 l g K k m L y U r y + g p l n w N 8 J p F E I W 4 N W L O w / B 5 z Y A s h t 5 D x Q e 8 A H e 0 4 s K V r E s 5 j H g w T t X Z S C m Z 6 z E V B g k B 9 f D 4 6 y n q 8 q l x Y A u G C h J 1 s S 3 j 8 h z E g 5 r Z a 2 1 r E 1 Q r L T R 4 + e C T j M V g X Y d H D 2 j A 7 k s O L / p t v v q P X c 6 9 l + T s M F f D W z w a Q F R 3 C I B O 5 w 7 K U 5 D F L 7 a V w 9 o 4 E C w x l U l c m d N E e d M y d H d y w M B + V 5 L i 2 t k g / r z P g + u b B k 7 f f Y n O E t 6 C C l i P V o l Y Y w 4 S V U G + b X P j + m R d 9 V N N 8 Q u e 8 X W C d V d f B y J b r n K A e Y v I Y 8 2 G Q p G i k K B 9 0 P P D s O H f u v d T 4 a p m v j Y j F E k v x F 8 Q K m G 3 s B U M M v h / f B 3 c p j C l B K v U b K H + 1 B w d M 9 M Y C e m f U T d 6 5 + 2 I g g c u V I a B x j c L v 4 b P Y O s D 4 R V q x 1 Q v c Q B r 4 M I J A c b 4 P p B F i 0 S i T C X u t R y i O E A t T R 2 s Z d z b O 2 b L Z d d V B h H L 5 K 2 g l W i X + a O + C U O 8 C M L 1 3 V G e 3 n q E s 4 D m B h o s G 2 t f b J 8 t M 0 D E v L S 3 T B x 9 c z k q a X I H f w b g K c 3 F q w t g n U r G s t J T c + v s x / s L 8 2 5 X W s M y J w Y 0 J 4 7 / K q g p 5 g w f m 4 G D 6 / 8 U v v r S 9 J 7 z R M P M 1 o V a o O t e E 4 g 5 D y A R y g 1 B m G Y e Q K S J x Q 1 0 R N T Y 4 5 / U 3 T K i n z m m l v k o m V H m q B 9 4 P h M I z / e x I 2 p v A P G O m O R z l Y Z a Z d L F E K m J J s s i q 3 t M n / e I l s R u E A v D 7 G G N 9 8 u n H 6 + 4 B d Y K X F W D 3 p d e r 7 t S L 2 H B f 6 A D x d g 6 M s T D p D I k H 6 Z U J j C W x f X M 2 i E o H 9 Y 7 J p C Q U S K S l l C Z U l M k E C Q V C 1 V U X U E v z z r a 3 f h v I r s j + x K g p t Z 8 D 2 s u Y m x q W T S A R 4 I 8 H b 3 A 0 X B g Q Q B 4 E 7 H W H B o v l F F C / M I a B u o f F k c e O H d k 1 M q X A P I K E s g J j O U g i T I C D T B h f A p C a m G f C G A 8 E x F Q A 1 k / Z 4 f u h L c j E Z M Y / T q i 0 B D 5 U Z y W W t M p g Y L 3 Y 9 r f J f p t w 1 M R u 1 F W U K s j 9 g p a D 9 e J H B 0 9 3 G B W w 8 Q s 2 i 4 G x A U Y E 9 P o Y / M O 4 c O f O P R k v o e F C M s B 3 0 G 6 M 8 q a o O 9 B I s 8 t E i 2 E 3 P Z n y p e b T M B c F q Q g c r r H 3 U k D V Z R I c k g k W U W x F k B 2 a R J a 0 s E f a B C J 9 P h V A f C a U T V t 6 V 8 F R E i p D y 9 n z g E r T U r J I M z O z s v 4 I m + J D E s A w 0 H G o X V x 1 s E l L I U s G 7 C H 4 2 W e f i D U P g O G m s u L N N t H M B B o p z N u z S w k 6 W F N I p Y E E B X w J 6 p n 0 s Z q l l o Z g P J U N m a o q A D U v m s t + e s K f N G G s a X O s L 9 J 5 U A 9 x 7 B y 4 1 R Y Y z v j n o d 3 d V M T p w C K 9 U C Q p J I G 1 7 N L l i 6 k G W c 9 q 0 8 c f f 0 Q t r c 3 i L o T s D Y 1 1 l 3 s g j H 8 W F u b p S l d n y n K H V 8 2 c a Y z Q 1 Z 4 F c X b d y m 8 Q J m x p / B r f 5 P p O X v 0 Z x Z n 0 + F l C i k D p w H / A K 0 l b 2 9 C 7 / u c o C R W K Z p / X 2 G u I J 7 3 U 2 l j B h C q X 8 R E k k x U Y 3 E O P g B k 7 E 5 i s t b p C 7 Q a w d g q v H Y X X v M H Q a y / d e R G g l V c j M k 7 a C l b S Y 6 4 u Y 8 X J p h A e 6 R S 4 o v 9 I L A R C v p z T w X L s J D h q D O X 3 7 M y t J V + R f s m Y P f C e J L w + E w s b r U A j w r 5 7 l Z X l G 6 X W G w D z V t a J 5 t / 1 B 2 h + 1 c X q G g / + Q z G 6 / 1 J t H Z Y N e B 8 W g B c H Q F X M B Y Y w n M D f N G E Q 4 5 w l N k H O a U u w X V t 6 V 8 F R E q q 9 y l G 3 8 9 Z x o T m 7 h a o 4 G J Q 3 y 1 t 9 C G G M w J x U g T j 1 b t 3 A c w U a J v Z k h 3 X v + f N R u v / g E U 0 + u 0 X j v V d p r O d r 8 s f m q L 1 o Q j X g L I B K C E n 3 c D L 3 j W G E H D p A 3 e M / H O k 8 I V a G C m g C / 1 P X O w f c g m 1 o 9 o 5 C Y W 4 d 2 p 7 B 4 2 n 7 R o d 5 H c z 7 2 G H 6 1 S u Z P M U y j w R X 3 9 a W s 9 w A f 0 B I J x h I s K T k 0 K F D V N V y h u q O f E C N x z 6 h S x 9 9 I Z L y 3 r 1 7 t J r F l w / q 6 a 3 7 / d z g d U Z O M C S x I Y 6 W Q u q c C T p f k 8 6 u L b 2 r 4 K j l G / h z u s F 5 i 8 b e F q a X 9 M v E N N B g s c P Q b / / j K 3 r w 4 C F L i u f i k G v W a G E u q q + n T z Z L g a q 3 F n P T + M K b j z s h 9 f C m D p j r s S n L / N w 8 u X x F M r + E t W I V J R 5 q q P S I t 3 l n Z y c 9 v P 9 Q 1 m 7 Z L e U Y m i u i a N U F f Z Q 7 h C Q m B m m E Z I h V H v / R 5 3 S + 5 T i z H b 3 L 4 C w d i w u n t j h O X f W 5 r 9 X J d 1 w f C U i j A W Z n Z 6 S R X r r 8 P r W 3 t 8 v 8 F H p 8 s z k K z O x F w a L U O A f L 8 J s r 3 t w y y s U u E 8 Y / / H B N 3 i e M f S y w K x H e 8 o 4 d i i 4 0 h c W 5 F 4 B T 7 P s X L 4 g V 8 M 7 t u + u W c z y e 9 s l O R j 7 / D v f M s x C F H 1 a n W a X T e R u D O u c k O M o o M b + q X r V f V u R j S b U / D B T w c r 8 + z K T i d g G r H e Z 6 s H 8 D L H + I s S e E M T y g E V m X x 2 N D f o t B b s f A z r K d x 0 7 I I s e y 8 j L q 7 x 8 g D 3 8 v v r r T Z g I X Z M I + F n j T v d W j A i 8 C y A 3 r S W H S y h m X A 2 J 9 D f + R u S Z I U a X m 4 f p 0 C A a Z v L h R h w R H S a i p e T U L j w a U u c 3 v X g a 2 K / 7 6 c Y x 6 W J 3 D T k x m D s g K S J D 7 9 9 Q b P t 4 G x l d K e O w W E + / 1 s 2 f T r / s 0 k s k O U E V v 3 r g l 8 1 c h f o Z c T e R K J O M P S I M I s Z F E I A r H 0 I U t R F L n d B D i q e t K S p 3 j a Q 4 4 a m L X x 5 U H M h n P 5 s 5 q Z / l p v U 3 E 3 Y U U q 7 7 E 4 6 N G W Z 4 O j 2 / M Q 2 F T E x g J 4 H Z 0 4 u T x l K f E b q O 2 x C V L 7 Q 8 f P i R u U L k A h P r 0 8 0 9 k H 8 L v H m P O b H s w E i g d a z L p W N Z E 6 f M q b Q k g F R O t t K T Q 0 o L e / T 9 H S a g o d 3 H o s I y K 0 1 K Z p A b W 4 f c D s M 1 x 3 B O k f 7 s 1 Q 7 0 9 v b J p J X Z x R a O 5 1 X 2 H T p w 4 9 t b I B I z N E 5 W 3 n J O N X L a D g N 9 P 5 9 8 / T 9 5 A 7 i Z 8 1 L F A e K Q I Y y x 2 R j K l S K P T K k + l r e T C j l N O g q P G U L P L r I 9 z o W H w D V K t s X 7 e E N x + z 5 f P S P j K u C x c d P K k G t M c b D p I P / / F l z K e e p v 4 6 G g h D Y 9 O 6 a P t Y W A m Q A l X 7 v N O A F c z F L 4 U M a x B l m + Y Y x k z p V U / G W d p 6 Y R Q W F S w o R 2 9 y + D 6 v n c g 1 W G 8 a 0 A w v d e k B u H Y I h m b R 6 L g M W M P o G D 3 O s K h N S p e v k e e u J r r M d J a n p 2 T i L C x S y 5 u Q N v B c i h B X 3 W P 0 q 8 + b t U 5 u a N 7 1 L / h 7 R k b k a 4 7 J W k U K d B 5 g i y p 9 U + I z e L C h F p c q N Z D q Z d X Y y + + W D S s F x m G 6 e c / 6 y L X b l h m d g l M q E F H t d L 3 2 2 u l g J e X F r m X U r f 2 w 2 h a 1 d k P p E L j + 6 L T f v M U 7 B + B s Z X 1 p W d o h D A M A E V F Q d k l a b v A d / y f / 7 h N n 1 w 5 Q 3 U V O T q 0 a q B G f r / F s n b 0 B K b m F K E U m Y R U m k x p Q q m V u i r W C w w 5 4 I V r s s C Q C W W W w P / y l 2 p b M q f A U R O 7 C M Z D w O v D 1 l p B K i z c f 4 s O U R J 4 u z q k U 2 a A I Q C 7 F V n 3 D M d 7 q u C H h 3 F X d / c t e Y s g D B n b A d Y w f X H l G F 2 9 N S Q N P q f l F h q 5 X w m A V k p C C c l S 4 y S o d S a t 1 D w T K x V Q k 4 + D i f n k u r b j h O C o M R R C O B S i a C R C M 6 t 4 R 2 y U e 9 7 1 j q H 7 B d j T z w 6 Y 1 M X G K / C 3 w 0 5 E C O j Z 8 Z 7 f M 2 f O y E Y q 5 R X 2 W 5 p t h f L S I D M r Q N O z i 7 Q U d t G T 6 d y 8 M J g H W y J 1 C X g E U o i E M q T R R E F a Y s 5 P X a P z + F o Z V 4 k k w 7 k 4 + c U s z N / p o O A o K x / Q 9 2 p V e u I 6 H i J g M 0 r j d r M f g X f 9 2 g G v t j E T v n i N D s r I G C 1 A O L y X C Y 0 1 V 8 A p F m / 3 u H v v P n V W R + h 2 3 y T 5 E 4 t 0 p D a W 0 5 b J s y u 5 T + g q Y w M I o 8 g k 0 s e O R C b W I a U e 4 v M 6 7 / I H p / T 3 O g f O o z g C N x R M K K L B x O U V + s j f X w h 4 k x I 2 A 7 w q Q C z 4 3 i F t X X a B Z f F o g L k A Y 5 b / + + 0 z O n b 8 O J 0 / 1 0 X v n T 5 K H 5 4 5 I B O 8 g w O D F F 6 e Z U 0 h + 3 f V F G / 1 W + o 5 l B q n i J Q K Q i x D J m 3 N s 5 L J p M 0 5 D m a 8 h S 2 i U 2 3 G I c F x E g q Q g a k u 6 K U 1 v D V Q n 2 C A Z P s B x X 7 7 d 9 j m B m y W 8 l L K b y t g F 9 j y Q J h K S 4 q l b B H g O 3 j x 4 g V 5 t + + 1 a z f o t 7 / 9 i o b H t 3 4 d 6 W a / h 2 y c M + Z u Z f o G O V D H i j T p o M + B S A g m D Q l l j n V w Y l t w n F E C w R Q i s G N H y z z H 7 O p 6 T / T t A K t / Y Q n M 9 r I z A 6 x f q i n d q L J h D I b 1 W B c v n p c 3 l N z v U S 9 t s w P q q 9 n 9 m N Z W b M a 7 Q j I r c U z a k s c P q l Q 5 R S Y r a d L H y v o n J n V I p w K v b d t 5 1 8 F x R g m E 1 2 t q o 0 t g n w g k W 3 w 3 u L P O R M h Q X C L + f z C n w 5 X J l G c m V C + / O X M n J 1 7 y 4 N 9 H n a c / 1 D l p w I S P P d V v 3 L h J N d W V V F S c O f n M B M F f I 5 E M i U A S j h V R 0 m Q y q h y u w T k V 0 t Y 9 d R 5 x j N r a G 9 a 1 G a c E R 4 6 h p p Z j s s g O F Q B v b M A q 3 p 0 o 6 t 8 G c t 0 7 3 Q 7 w I F d + g H P y B n d s 5 X z t h + t C A j R K S D A z f 3 X k 6 B H 9 q Y 3 A d V A B b / 7 4 H X 3 3 3 Q 9 0 9 + 4 9 8 d 3 r 6 3 0 s L + e G y x Q 2 v 8 Q L E 6 z w u h V J h R w g D N e l I Y n H p U g l e U I m B C a L 5 T p D P E U m R T Q T k N f e g T f 5 q / b i p O C 6 9 n h 4 h 4 r F 2 8 X h S r / M j c T J T 9 8 P K R M y C t v A m t 6 r Q L + x 2 Q R v r k D j / P p 3 3 9 C l K x e l k 3 r 2 b F C m J e B Z 3 t z a J L 5 4 c 3 M L d O B A n S w o h P n d i p s 3 b 1 H w w E l 6 P b 9 M H 5 5 U b 7 X H k g 3 U j X V T m Y E Z H 4 2 8 T q u O q B 8 J Q h Q d 8 7 0 U e m N U 6 o / R 2 L w r Y 0 L X T O S m Y w m y e t l M 6 G L H 2 J B M 6 v 7 q z z 7 X v + Q s O N I o Y Y A K 8 X v i S O i c / Y X 2 q j d f v Q w p 5 P F 5 h S h w r r 1 w 4 Z x s V / b h R 1 e k g Q 8 M D M t 7 q Y a H R / Q n 0 o C q K G + N L 4 y S x + s T V V K p k z Y 7 N G U s X 1 N k g n T S M Q d I n Z P 1 Y S r w W U z g H O S c U Q t F 9 V N 5 a c K p F y M k h W w J q q z c v b 0 0 d h v y J h A n h u G F K M W 5 I C O R M P k 8 Z j z F J z T 2 u t p 3 p i F K b Z U 7 8 7 S H W o d x z d d f X 6 X v v v 1 B T O s G K D d I F 5 j Z D 3 V 0 0 O n T J 2 Q b a L w 5 w / q y b R C i v / 8 Z H T 7 S y Z 0 a Z y T S 4 1 o 7 G N U c E G J o s i i S I J 2 k c 4 0 h 8 r v x l g 9 N J s 5 X Z E L M x B F y Y Q w F w q W l F 4 i F 4 7 g c x + j i 5 T O p d u K 0 4 F g J F e O e K i 7 z H 2 5 u W P t n n w n A 7 0 3 m M L e z O d B 4 O z s P y U 6 z n 3 / x q T j T b g a z y S Z 2 p o X K Z 7 D C a h 3 e s A j D h t / v p e l l t 5 j i N 0 N M u y q J x D F E Q m w C H x e x Z A J B J h d d K R K l Y n z O x C y F F I l U n g R I K w 4 s p l g 6 O t f y 6 0 i j h A k r E V W Y 1 Q W r U t D 7 B Y F c H Q 8 2 A X p 9 S C J r y I a a m h p Z 0 g 6 1 C j 6 B P Y 9 6 6 P n I c 9 l H / f 7 9 B / S k r 5 f + q K u U x s b G Z B x m B + y C q 0 g B A l n S H A K s t n / c v i b H 2 N s / q I m F 6 1 I k 0 t e m 1 D w h F k i E c 2 p M l W T p V F 0 N L / u N b c U p w d F j q O m w S y o Z w R S 8 F V s 1 l H x F V X D n 0 g l A e W 3 X l w 8 7 0 e J 1 o S D M 8 R P H Z Q c k r N z 9 8 M M P Z B 8 L W A 1 R 3 l a 1 0 I B 5 Q Y s h R W Q h E 4 i h 0 4 2 l U b r Q H F I k 4 b z e l x 5 6 u a D U Q l W n l j G T N R h i M Y n M 3 B P y P v r E W d 7 l m X D k P J Q 1 x L m H Q u P w u 5 U K w F X B Y W / j Q O m b E Q q N N F f g W h g f 8 M q c W D x J L 9 d K q O e l n 8 Y X l J i E J w V U b 6 h + R T a e / / j 8 1 8 / 8 Q g K k D Z k a y 2 L 0 S f s q t V d F t J R R Y X k N 1 6 l 0 W i I h r Q h j i G N i 6 U w l x P j H u K M w u 8 c 4 N D j S U 8 I a Z i K Q U g k 6 X L m s C j 6 j s e w 1 K d V c E a e g / 8 0 6 D W z t l W u 5 Y B 9 A N F q M o 0 6 e O E L B 2 C R F J m 5 S i W u O y 1 p 5 U k x N T 9 P j x 0 / o y N H D + l M K s O B 9 N + h n I q 4 n E w j T V h G W N A x L h k C L a 7 h m v Z q n x l u G R M j j m I k j Z G L p J M Y I L a E + / f y C b R t x U n D 0 G A o h l H B L h R d 6 u I K k Y D e S a i / h 9 a p 6 9 5 N S c 3 c 2 b o R Z e 3 B g K K v r E d a d / b 9 v n 9 D y a l i c b N W 7 d e u o r a 1 V j B j Y Q R Z L Z 2 A R h K k d C x q h 7 q H s I c l u j / r o 6 / 4 A h a K K S F Y y 1 Q R 5 n G U I w 2 R D h w h i P Z / F s 0 H T U K R S 5 x V 5 J C 1 5 6 j g 1 H 8 X 3 i X p P x q N U W 1 f D d 2 7 f T p w S X N e f P n d 8 6 6 z 1 R s T 7 / N r z E t k R C U v j s Z G + P I D u i f c C y d A Y l 8 b u U X 3 h k o x Z M J 6 B F S 4 Y L F o / J s K j 8 n P j p d A 4 D + u c 9 T z K Y n 5 h g R 7 c e y g 7 J a m G m h T z O S Q O i H b j z l O 6 c P b Q p s t j 8 O Z 4 j / 5 + a 9 l O s C r Y N 6 W I h f s V M m n y S B 7 H J + p C V F G o O j 8 Q y R D m 2 w G f u h c 5 z i A O x x K w z J 0 D 1 s K l 3 q X L E r e 0 J E B / + M e f 6 b t w L v K C U E B 5 b J 7 6 5 y t p J Y Y J R q 8 Q C 2 R S D W n 9 O 4 n y G Y X e B F 1 p C 8 u z o R F m k z J 4 g y F 2 m 8 W W Y 1 h i 0 d L S T G M v x i j K v T q 2 I w s G C 0 W q P H s 2 w I 2 T G y u T C o 0 f y z u w 9 5 6 d g c G g p 6 d X N o o B T N n O r r j p 3 r h f v k M m Y h F n k A k q X F f j G h V 5 F Y k g n R B f H / F Q O J J U B M J 1 I B S k D 8 f u Z J Q l n Z J G 6 w m V 3 j v i r / / m j + U e n A 7 X 9 f 7 8 I F Q F h a l / 2 k e L E b g k s Y R i Q s G P D G E v S S k A 7 k b 6 k X I G G i n G Q / B 4 a G 1 t Z U m k y A J f P J j E o e J 1 d 9 + m K 1 c u Z S U S g G v x J v f T p 9 X 8 F c r 1 0 Y S P p p b d K e I g T s 8 3 K U u d k V Y X m 9 f I 6 4 L U U W T C 9 n D X B r 2 K R C n J h D S k E o 5 B J E 0 m T i s S a V c j J l N t T R l 9 8 f M P 5 F 6 c D k d t d J n t 3 z w V 0 N w K V 5 B W D Z J S I c r y h 0 r c S / j 9 F m 9 K t w M k N V 4 m g L c M w p U I K 3 g R I K l A I I y R j h 4 9 L P N M W w G + e q W l x Y o 8 H L 4 Z C N D L J S a T j H 0 g h S w E w r G u B 8 Q u i q 8 j E 7 w b H k 2 4 5 Z x 8 V p P J G C J M r C Q X x 1 p q Y X O W B A I T 6 4 u f f Z B q B 0 7 / Z 1 H M n Y + W c r i / m A J X p L K q E E Z S 7 Q U 8 m N j + z k U g g n X l b i Y w g Q v v 8 t 7 e P m n U d g C B Y E K H Y Q P p 4 V m 3 G C G U a q c 7 M I 6 R V u W + n l S X W D p Z y Y T 0 / I o m o v 4 c v k u 5 E U E l N H V o Y i O p Q L Q Y B Y s K 8 q p e 8 4 p Q B R V F q j J T v Z i K V U + n K n a v k A p v A A z H t v c s M J d n I x S k G N 7 q c e B A / a Z u R F A R y 8 v K Z F k 9 U B 1 E 2 V r U P C G G S q s 8 c 5 y g o 7 V h z t N E 0 X H 3 c 6 9 c Z + p J P o 9 6 0 4 S R g H O o U y G X y g e p I K F + 9 R e / l P v I F z h + Y j c z N F R h s I 6 B q y G T j q X S V N g r u D + + 3 d 1 Y k 1 u O j w A Y J V 6 8 G N u w 8 B B p z D f V s M p o y F P g Q d m a 8 o V 0 U Z 2 X 5 G k y I S A P X u l I C y k 4 X g 7 h p d y a X J J n Y v V 5 R R 6 O M X 7 C M W I m E s Z w U P X a 2 g / a t g E n B 8 d P 7 G a G 8 o q A 6 h l F N V C 9 W p p U a i J w r 4 y p s J V X L q + I g R c D 1 L Q Q j 6 F y A c z s X V 1 n Z T x 1 6 9 Y d e v S o h / r 6 H o v R A n N Q k P K K U E r V M 0 E R w T J + 4 r J X d Y G y B 0 F A J n U d y H J 3 1 C P 5 K R J J j O t Q b 6 r O U u q e k I o D N r b k g P q F m 5 F d G 3 B y Y J X P L t v Z 4 V B L k a o Q D q g Q V J 5 U C G J U m q 4 4 7 r M 5 5 D d 6 X v o o l s B z b w 5 Y 9 w o K A r L 3 Q y 7 A / B b M 4 l V V 1 X T + f J c Y M j o 6 O l g l x N w W r H G G P H G a X l K S C 2 l D n j S 5 V D 5 i j 0 u T h g O k D f z 1 0 p K J 8 z V x V A e o 6 s l 0 i C r m + s P Y S d J R + u N f / Y z v d G P d O z 3 k 1 R j K o K D A T T 4 v 9 5 R C J u j a p r J 0 L E F V r u j 6 O u Q j V D V l v 3 e M n W D F W z f 5 u w k w R s L y 9 T N n T s u E M Q C J B D J B X U y R Q k u a V 0 w o R S R 1 r I J W + 4 R Y K o 2 V u E i D K H P L S e q f d n N 9 m L o w 9 Y P z 6 + v K S C u 1 5 b K y 6 h U H C 3 k M 9 3 Z f j v C 2 k J e E A o 4 e K u W K R G W g h 9 O V o X s 7 J a X U O Y R 8 J R O A O 9 9 K Q m F S N 5 s x w g D E G x g Y p N N n T j G B l C q J o g F J 8 D s L C 0 s y f h H v B g 5 r k S S N z a k J Z r k G P n Z C E E U k K V 9 O Q x K 9 X i Y a m n H R D 0 N e e j T B q p 6 c 0 9 e A n B y v U + 9 w j H r j P D W J a + o w S n / + V 3 8 k 9 5 a P y D u j h D W 0 H A x K B S i 1 T w X p D R F b K h D H 0 s t y j 5 q P G J 3 L P o 7 C M 2 7 V a Y y M P K e h w W F Z l m H G R i l i Y F z E 5 Y V 3 L e F r R m Z d 9 M 0 z n 5 A j f Q 1 I o T 8 D k u A 3 p W x 1 z G H 0 N Z N P z p l y V / l K A q m 8 l H q H Y 8 T S G S K t C P X Z l 1 d s 6 z p f Q t 5 M 7 N r 9 q y g P y O 4 6 i k D p y p H e T / I M q d A Q 1 L F q C J p c e S K 5 p p a y E w o r a 7 E b E a Q L A C M F 5 p q e 9 Q / I c n i 8 s R 1 5 n Y c P y f n 1 Y 6 A k 4 d V B e B 0 p X j f 6 N R N p g N U 1 l K G U k y 4 v I Q Z / L p U 2 n 5 f v 0 s T h I N o B 8 n V Z p + o C a R C H 4 5 i u L 9 y v v K I m r j w j y s q C 1 N b e b K n h / P u X t y q f w e k T 1 d x F a z J x J a V 0 c U l r E k l a V 7 a u a N M Y 0 L i k d x d y m e A s h L d 4 E 8 b K y i o 1 N T W J S o f n e t b / T J b A t 7 Q 2 C 6 G w D d i h Q x 3 q m T k o a 5 x p / H F 5 d y + W b 8 D D f G V p X v L U t R w b w l j K T k h l y l G + R x + j v D k v R S A p f 5 0 2 Z N J 1 I 0 R C G r G s A k 6 w q v f f 1 A P l M f K e U M D Z U 7 V c y Y p M U o F a D V R E 4 q A r X h q A B N X T q g l L b b T g 7 0 n x y m H A P e G l 0 J s B z w i n W E z W Y k / y z s O d M q b C 0 g v 4 8 S l j g 3 r O 9 e q e C s H i I E u o H q q u b 6 F A Q V A R R p e T K j f V 8 a T L T w d d p k b l S 1 3 P Q Z W / T g u Z F I l S Z M K Y i e t J 5 U X p b 3 7 9 Z / p p 8 h u u 7 s E x B z a h 7 W N l J U K 9 T 2 b J B Y d Z j 5 c H 3 c o j X Z x n 3 d j + C m k e M i K 4 1 H Z Y i G H h S g f u X 3 T a a S j 2 J + h S q 9 q r K 3 O 8 d O 3 a j 3 T l y m V J S + c g p 3 V H s U U w B E P 6 6 o B f O h h I J c 4 Q g p h z Q j K k U + R S w Z B v P Q m V R q B I Z 7 Q D 3 c E x g Y x 0 g h N s I h a h P / n z X 1 B N j d r z L 9 + B F s R R / o d g M E D F R b A u q U o z q l + 6 p 9 S V r I N K o + f k W D c E k W Q 6 q I a j G h 3 / 4 d 9 4 t 1 i O u G l w x i M v V c N E r G n Q W N 7 h 9 2 F J h S K A B G 7 w x l K X G b C k H b v I v p q Z 4 T J Q e Y i 7 R 7 x c H j h O k y N F H J Q V y k V i c 6 x j X Y a i C f C x i T P z c B 2 I Z K x 5 i E G m A w 2 1 T C a 8 K N u + X v M t u G 4 N j u 8 J C W V w 8 9 Y o x Z M s g S C d R F I p K S X r p 7 S k W i e h Y J Z J S a r 1 E o v / y H f y k a T l S G U x U g l B + t z 6 / F 0 B i M 0 R d n x t L 1 + i + p I Y P X 3 a z 7 / k o s q q S h n / 6 M v w V 8 i V D s h H n B B X I 4 y 3 6 u v r 6 N 6 9 + 3 T 2 7 B l u 7 G o Z e 0 o S 6 W u F V E h z n D 7 O i E E c T i M W 8 u H Y Q i a J o e 5 x n p F K o u Y J q c J i V f z 1 3 / + l 3 P t e w Z 4 j F H D 9 5 g g P c U E a v R C R S Y Q 1 V G n 1 z 5 B J E W i 9 + p d W + w y p Q J E N B F M J j V S O J W 8 z Z F 6 A F q + T N l C n 1 D X c v O X o 8 0 N r 3 I B V f o o 0 c o H l G L E 5 z 2 o c G j R e F Q p j B T w r G h s b Z I z 1 L c h k U f t S R N K k M X l C G J x L p T P V P C u Z L K S C l I J E E m I p N Q + r c H 1 e D / 3 d / / w r V a 5 7 C K 5 b Q 3 u P U M C 1 6 0 P c n I x 0 0 m T i B u R J k Q q S i o l g I Z f Z R n e D p A J h 5 J y k 1 D X 4 E T m n 8 w w s y Z x h C G E H I Y a K V Z S k t q o o t V Y o E 7 k 0 e A n 6 O 1 L H l n y J E 7 S 4 B L e H p D j H Y v X u 9 y K Z 1 D m J h S z q W B H H 5 F m J p E i k y M R 5 I A 5 I p U l k i J V S 8 z S h 0 i F C X o + b / v 4 3 / 1 3 u f 6 + B C T W h a m q P A Y 3 h h 2 s D P E p U E s p q p M i U V P b q n y Y O j v G F J g / 0 k R h Z m j 0 4 p 1 K S l k j + G q w / U k g X e y r F 9 2 z A T T l 1 A s + i U / q S J H 3 U H i K P C 8 f p P J V W x + l 0 Z k j Q x I K b n r 3 y q G M h i j o H 9 Y 0 T K f K Y c 4 o 4 T K C U p 7 m V V G m J l J J Q 2 q q H W K l 5 T C w Z M 4 W 5 r I n + 4 R / / J l 1 2 e w x 7 l l A A 9 t D + 8 f o z f k o Q a D 2 h U m M q I Z I h l C I T 8 o Q k q a D y w Q u h D v L U A Q P n V S y Q b J 3 e F t C o d V I z S R 2 b t D 7 J M V I l / j h 1 N U X U s Q R z j T n e G G D R e z D h p Y V V e A f y P x B F z u l Y S J N O p y U T P m t P p k w 1 D + u a x G v c Q i Y j m T z c Y f 3 t P / x V a n n + X o T r 9 h 4 m l M E 3 3 z 7 m J z V E w o 5 J i l A i q Z g s I q F S p F K E U g Q C W V R a j o U 8 a Q K p P C Q 5 r W M D n Y P E 1 g A Z 8 M e A G 7 B E 5 q 8 5 L x k g A N H H H W t y F g e K F O Y a S B o V q 3 w V + l 5 6 6 d W y W p a h Q l o a S a z z D J G M + d y Q S O a a D M G E S J p Q Q i Z I J D 7 W k k n 8 A X m 8 h G O Z Z + L g 8 T C Z / s d f U K B g b 7 + R c l 8 Q C v j m 2 z 5 u b i C M J l J K Y i k i K X I x D Y y U 0 v k g i S I R K M L s S K U Z H I M x E s k 5 + Z 9 K G + i r b a E K X 1 d B q i a 4 c a v I k l Y n Q Q b k Y T P M r k b s i G Q I A h c l N 4 3 P u y k S J y o t i N O r J Z e M l X A y T S Q E k M Y S p 4 w S m j C S x 2 n k I W b S C M E k V s c Y N 8 n 4 C Z J J A i S T U v f W k S k e k T c g / s N v / l r u f 6 / D d X t 4 f x A K + P 3 X j 7 j 5 G U K p e F N J B d J o c q l g I Z c m D N J C F + G L I o 3 K M z D n t g a 3 Y f y V N I B G n Q I a u E r o / y C A S r t 4 H G W 8 I O Q M r t W f V S R R M R L q n C Y M g o V I O F Z k 4 q B J p S S Q O l 5 H J i Y Q 0 l D t l C c 5 J B P I l L b m G X W v I O D f s w Y I O z C h J l X p 7 x P c u P G U l p b D m l B q w 0 w h F k h l I Z S S U C C E l V T M D p 2 n O K X z A O S r T H V o S V s S m 0 B X Q S q y H u s j E E D H k m f O y S H O I c 0 H m e l 1 Q R E l l U 4 R i m M h E Q i j j t M E w n U c y / b I i l A S U m M n E A g x S I S 0 G j P B F a y u v p b + 9 C / z d y n G T r D v C A U 8 u D 9 I U 9 O L R F D 7 N J H E C q g J p S Q W U 2 I D q V T M f / Q x i I I Y 3 5 q O 1 X 8 5 0 F B 5 W c G N 2 E B S 1 m N J c 5 D / 1 l j + q l j S O s 8 S 0 s e a O N Z j T R 4 r k V J p I Y 6 6 R p G I Y 0 0 i Q 6 g 0 m d J q H s g E R 9 c j R w / R 5 z / / C H e 3 r + C 6 s w 8 J B c z P L 9 N 1 l l b M m r S h I k U m R S z E 6 y S V G 6 x Q R E o R C r E Q R v 5 K r C I V K 5 h z c m A L b s s a O g E u p N I 6 p S 9 C w 5 e z 5 h q c T + X p t I 7 X B 0 M a D k I g f Q y y p A h m C G U h U o p c I I 8 m F K Q R j r V q J 0 E m b L 3 0 q z / / Q 6 q t g z v R / o P r z s j + J B S A R v L V V 3 e 5 M X B B i K R S q p 9 V / U u b 1 U E g E z M z r G m G y s s g F Y 5 U h h w D 6 V Q a 6 y s A Z D A p k w Y J U j k c 4 V h d J D G O 5 R q d t g Q 5 x j 8 Q Q v L S s Z A E a Y k t R M I 1 I A 7 y h E A 4 x z E k k i G V J p F I J Z Z O I F t R s I j + 9 u / / Q j w w 9 i e I / j 9 P Q x c l U D u L m A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 G u i d = " 2 a 2 b 4 1 9 c - a 8 d b - 4 5 e 1 - a 4 7 1 - 9 c 3 9 7 8 6 2 f 5 1 e "   R e v = " 1 "   R e v G u i d = " 3 2 8 a d 8 5 3 - 6 f 8 8 - 4 e 5 2 - b 5 2 8 - b d b 2 9 5 3 a 7 1 3 1 " 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2 4 6 D 2 C F 1 - 6 F 4 F - 4 B D 5 - B 1 1 B - E 0 7 C 7 2 8 4 8 4 2 F } "   T o u r I d = " b 4 3 f 8 a 2 1 - b d c 1 - 4 b 5 c - a 8 0 f - 3 7 d 2 b a 0 f 7 f b 3 "   X m l V e r = " 5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C E A A A Q h A V l M W R s A A D 4 n S U R B V H h e 7 X 3 3 c x x J d u Z r D 6 D h P Q H C E / R u Q H J o x p s 1 k k 6 h W N k 4 h U K r k y 5 i F a f 7 I / Q P 3 Q 8 X O p n V 7 M 5 w D I c k 6 E k A J E E 4 g j A E C B A e a N / 3 v p e Z 3 Y V G o d E A w W E 1 o I 9 M Z F Z W d X d V Z n 7 5 X r 5 8 m e X 6 1 2 u 3 k / R f I I + v k D w l x y k a j V M s F q N k M r k u G F j T i U S C O g P 9 5 P F 4 q K K i n I q L i / W Z 9 b j z w k 9 z a 2 5 9 t B F u F 9 G n h 0 L 0 f M 5 L g z N e n b s e H V U x a q 2 M 0 b X h A A X 9 S Z p d d V N D a Y w K V p 9 R Y 2 M D B Q I B u s 2 / U 1 W U o M F Z / g 6 + z / L A K n m 8 h f S a r y 0 p S F A 7 f 0 f A m 5 T P 4 z f j / C h r E R c 9 n f b R f M b 9 H S m f p U J P i H x e D 5 W V l 9 P z 1 3 7 5 3 s b y B N W X J q m 6 O E l e r 5 e 8 P h 9 1 P x 6 h 2 Y U l / c n 9 j f 8 i F K O 0 4 R y t r C S F S P F 4 f B 2 J M m M r 3 m u M U H l B l J a W l q i s r E z n p o G P / P 5 Z g a S 5 / V J 7 d W x T w r Q x W U a Y U D Y / k 8 K R 2 q i Q 4 9 W y R + e Q E O S j 9 r C k Q Z C r A w W p 7 6 g r S T D p 4 l Q V j K u M L R C K u m i I S b M Q c n N Z x K n J M 0 A N j Y 1 M H A / N z c 1 T 2 F c n 5 M P 3 n m 5 U n c 7 o i 3 G q a 2 i l 0 p J C + q r 7 g f 6 m / Q s m 1 J 0 s V b j 3 U V D d R e F w X I g E i W P I l I 1 I Q G 1 x n I 5 W r 9 D M z C w d O F C v c 9 d j O e K m G y N + f b Q 9 g I A f M l H m 1 l w i U Y Z m f T T H Z I o l 1 H k r X H z x 5 Z Y w T S 6 x p C x M y H X D r x V x 6 0 r i d O p A V N L b g Q t f q t H T 0 0 u V l Z U 0 O v q C D j a 3 0 J O l Z n K 7 3 d T V F K P K I i 4 3 8 t K t E R d 9 c a q A v r 7 z l E K R i P 7 k / o P r X 3 / c n 4 T y F V Z S 0 t + a k k p W M h n Y k Q l 5 l a x W d R 2 M 0 K N H P X T q 1 E l 9 J g 1 8 6 s G E n 2 a W N 1 f z i p g k Q V + C Q j E 3 L S 7 M 0 s m m Q i o v 9 t I w S 4 i J x b Q E Q r M + V h c V d S s c S z f y T D S W M c F Z g l 0 d D F A 8 s f 6 6 D p a M B / m 8 z 2 P z P B w 2 / 9 Y 0 s f r 7 n 8 m z d 3 Y e E j J 1 j w Z o K e y m w 2 X T F P R G q a a m l q 9 K k p 9 V z y c v X t G L 6 V n 5 3 H 6 D 6 9 / 2 I a G K 6 8 7 S y i q r S E w k q 4 p n C G R i K 6 x 5 r Z V x a g w u y t j J 7 1 8 v g S A Z r G p d G Y 9 d 0 K A r m I S b N d y 7 d + 9 R V 9 d 7 k v 5 d v 1 I R d x u V w Q T N s + T 6 v D N E 4 / M e m l 7 x i M q a C / D k I M / C 9 C h N T r 6 U T g g S a 8 J 7 V s 5 / 1 h m m 8 N o K j 7 P c V F u 4 S v X 1 d U T e A v r m T o + c 3 0 / Y d 4 Q q r O m i t b W 0 i o c A 5 E o m K z C w P 1 4 f p Z 5 J n 8 5 R g P S B A Q H j l 6 2 A x j k w M E h H j x 6 R 4 9 k V N 9 0 b 3 5 m a a F A S S M r Y q j i Q o E U e D y H Y q Y o A C L 8 a d V M U t 5 p M U J O r h 4 J F Q R y w K h y h B D o d L q M I p y u r K p k n p X S g p l T K 5 M e e K Q o V t M n 3 n G S 1 8 k B p Q q R X h F W + o q I i S n C x X X 2 g J N t + A R P q 7 r 5 4 W j d L E 1 / 5 a Q q F 7 F U 8 u 0 r f q i G c 5 R 6 + m B t v N O 6 i Y j + P X e Y X u Q F G q L q 6 W l + R H W t r a z z Y n 6 O G h g Y 5 v v n c L 5 L g p 0 Q X D C s s P b / W x p N P O 8 L k z V A N Y Z A o K A h Q Y W E h 3 3 O I Q i B X h T L C P J n 2 0 R h L P K i G Z x o i V F u S l D S k N 4 r P x b 3 O d 4 + G u M w 3 Y f Q e g + v f r u 9 9 Q r n c H v K W n u a e c / f I 1 F Y V E 1 O 2 F S s r K 9 y Y 3 N w 7 F + q c 7 F h d X a O J i Q k 6 d K h D 5 y i J 9 W P v D E U K W 3 X O T 4 t C 9 x p V x f p T E t N g f H y c G h s b J Q 1 y P H v 2 T K 4 x Y y x M D c y H P F Q T u s t k K 6 W m p o N i V p + f n 6 e E y 0 d P J v i Z Y r l Z G / M Z e 5 5 Q b o + f P C U n W H 2 J p l S 8 b G T a i k g Y 2 H / Q F i G v e + N 1 k D b 4 P M Y X u Q I m 9 5 H h 5 3 T y 1 A k h e 1 / f E 2 p p a a a y s l J 9 B d 8 T B z E C h O x H Y V A 7 r e r l D 0 M B C m U x Y G S D Z / U F t Z a v U l t r i x y v s h Q d H x u X N A w S 0 0 s e l k J x l v Q h L t M w l Z e X y z k D Q z D E s 7 O v q a a m m h Y X l z g s 0 o u l G E X 2 u K R y / f s e J 5 S n 7 D 2 W T F F p r I Z I J m T C L s 8 K m L E L e G y S i a W l Z R o e H i a f z 0 d t 7 W 1 U E A j o M 7 n h 5 c u X M j G 7 s L B I r b o h Z w K 3 B k s f J n 8 z b x O G B o z n M v H 6 9 R w 9 f Z m k k L + B x 0 E 6 c w s c q X h N 0 6 N P x L D w 8 u U U V V R U U B W P n a z z b F B x 0 b H A 8 n f 4 c G e K R F Y g D w E S F + o f g P K 9 0 T + e G r f u R T C h 7 m V v R X k K t z d A r u A x I V O m Z N o J m T 7 p C H E j 0 g c W P H n y l M d A B 6 i 0 N C 1 R t g u o i s P D I z K f V V V V p X O z Y 3 r Z Q 0 + n m V y c / l h P 7 G Z i Y W G B o t H o u j E d P C I w O Y t 5 t O Y K b u w 8 Z O v n 7 x l f 9 F I 0 E q H C u R u 0 u r J I v / j 5 l / T 8 + S i F W E I t L a 9 Q X V 2 N q H w w O l g B g w p U 1 m y k Q k C H N j L y X F T B + y P T F B Y r y N 6 D 6 9 9 v 7 E 1 C e c v O r l P z T K + 4 E z J d a g m L 8 S E T k 5 O T / N e 1 6 c R u r l h d X a U X L 8 b o y J H D O m d 3 A H U S z 7 Y d s n d 3 3 6 Z I O E Q f f P i B l B m e 8 e D B g 3 I O R h S Q 4 t i x o 3 J s A E k Y L A 7 a S m Z D K K i H + O z J k y f E s H F r c F K s h 3 s N P 6 1 J 6 S e C r / y s G C A M k Q x h M o m D 4 6 3 I B F j J h J 4 W Y 6 U x H l f U 1 9 e / M Z k A m J g x x t h t l J S U U F / v Y 3 2 U H f e 1 q f 7 8 + S 4 x d 0 N V g y o 7 N j Y h R A J g 5 Q O Z p q a m p R M w q K y s U O Z 1 r V Z b Y c o Y K i 0 k J a 6 B x f D 0 w Q p 9 x d 7 C n i N U o B K S a a M 1 z 6 6 i c 8 H 5 J j X 5 O T M z I + o d G h c m c w 8 e b J S e d 7 c Q Z d X 0 b a C q u j K n Z z 3 T G B H H W 6 h 0 t e 3 n 6 f H j J / y 8 j + n i x Q t C J C v q 6 m q Z F A X S q R j g m u f P n 0 v a r q w R Q D x D O o z J L h 5 q y O q l k Y 9 w / c e N + 7 m 1 r D x A o P I 4 r Y l j p 5 J O p i I R r M g 8 t o O X u 5 q P 2 k M y x s A 4 o b 2 9 b c P 4 Y b c Q 5 f v t 6 + m l M 2 f P 6 J z d w + j o K B O g T i T E V k C x P O b x V Z F P T U z n A p j T Q Q 6 U K V S 6 1 / F q O s j j J E w p Z H Y 4 O M a Y D v e C s s R n 5 p Z W q W f 0 l b 4 i / 7 F n J F R F 0 x k K h T 3 b k k y Z A g b k A e B p g O U U l I z T 9 P Q r U e v e F p m A c C h E B R l S Y L e A x m 5 V z 7 I B 5 X G I i T A w 4 x U X q G y + g w Y w V E B l h S U P c X t 9 g f g j K q / 3 j W X v 9 v h o d n Y 2 V U e J S I i O H d i 5 Q c d p c I v M z f M Q K K n i c Y 1 a f r G O T H z a i o 0 V z A X A n 0 e P D M C 0 f L Z q g t 5 v D s n 3 o E c d f f G C n v U P S M / 6 t v D q 1 a x Y C t 8 G I A 2 2 c + 9 + b 5 J a K p R 0 + j 7 H + S x 0 N i B T R 0 c 7 1 V Y U U X F y S l y d f m A V M r P M 0 W n N J 2 p E m q F 8 / X 4 f l Q S L q L K k w L Z u 8 y 3 s C Q k V c x 9 M k c k Q S p B R m X b A A H w 1 6 h J i f X k 4 R N V V l f I d 8 E f D e K m q s p K O H D 1 M D x 8 + k p 7 1 b a C p q Z H H L E 8 3 N L 7 d A L w V j F E h V 3 T W x F K d D C a J t 4 N A w E + X j p S J l M f 6 q h G 9 j M Q A z w g v k / L y M j H E g I g g Z H v N x v V k + Q i Z D 8 z n U F B 1 R l b Z G j I Z b J R G m z d W e B l g c h T A e G l h f k E a o U z U t r X K g P v 0 6 V M y p 3 X z 5 i 3 x E t h N o N G j d + / u v k W 9 P J b C 7 + w W o I r 1 P x 3 Q R 7 n j S l t 6 b m s n H v A X W 8 K y p A T q 4 1 d P A 9 J x G a A u Y M p f Y V V U P C h e j D G p X N R W 6 r W t 4 3 w K L K H s s v M j B K v a u e E n U t I J Q G V t h 0 z o U e C 6 A 8 D v D M Y H e F X D Q 8 A s z c D n H z x 4 J M v c z 5 w 5 J d Y + L G P I 9 r 3 b B b w R L l 5 8 n x o P N l J f X 6 9 4 T W D u x g D P i A n g 7 a q e U K s S y Z 3 N 9 7 z f n P 7 9 J 1 P 2 K 4 2 z A e u 4 U L 6 o r d / 3 B 2 h o 1 i N L R 5 b D L i m 7 2 p o a W l 5 e l k 4 L U g p l 0 F q F b Q T S d Z x v I a / H U K u R E m l o q J x U 4 F N W b N X o D Z m A 4 a E R W + M D v q O + X p m K E c 6 c O S 2 6 / 8 2 b 3 d L I d w N 4 j s H B I f H s P n b s m P T Y I C 3 W S l 3 9 5 j u 6 f f u O O N M O D Q 3 L d Z g c z R V B H q P g + 3 M B v C / W W F U D S g u S s p g S G F v w q j G R H O W O y 6 1 h O t m g y h j r x G B F 7 B 5 U U x E o V 3 j a z 7 N G g H I H + Z O R V d u 6 z p e Q t 2 O o Q O V p 7 q 3 X G y E E F g J t R S b 0 w P U l y g U G 6 g c 2 O 7 E D L I f W 5 Q e o e L g I d X V 1 y b J w u A 3 l 2 m A z g e 8 d H 5 8 Q v z i 4 5 a C 3 h i E B k 7 L w 6 3 v v v b N 0 + c p F H s y 7 x d E U 3 h R w n s V 4 7 v b t u y L J t n r O Q x 0 d o s J C 4 u E + T Z l Z g a M Q P 0 K Q x z 6 G U E B 0 8 p Z O q T 0 n v h 3 Y n v p X y G O x 8 O I 0 x a K q A 8 D v n m n C 3 h f p s R k 6 C Z Q p S P X 6 9 T y d z G O r n + u 3 3 Q + y 1 4 Y D 4 Q 9 W U y h R L + q P l V D W R p L Z Y D J R X p h I T d p i L g U 6 P R q x H a C W x J h U 5 T Y b s Q B w 8 Y E k Q e P P 1 c 0 H 9 w d S P H s 2 y O O z k y x F s K j P H i D B r V t 3 Z J L V K k H x 7 C A U G m R D Q z 3 V 1 t a m H F G t e P 3 6 N S 0 v L V M R S y q M z z A G h G R F 7 H Z j 3 V J C J p Z X 4 3 6 q r 2 A p X F i Q G k N C z S 0 K F t M P I 0 X k 9 S k y w Q o I w 8 V 2 M M N E G V 6 u p o W Q l z 5 q W 6 P u 3 p c U C b a L f 2 R H w T A d b D w g Z Y I 6 R U c 5 s b B G s y v 2 P o p O h u s / u x / m H a F c J a f E T y 9 z z s m K r Q g F i 5 7 B / X s P 6 O x 7 m 0 + q T k 9 P C 9 k y P Q a s Q K O H Q Q P j g B o e G 2 Q D 5 o U e P u y h z s 4 O W e q B 3 n k r 9 P U 9 F u + M z Q g L U k P K 1 R + o p 5 r q 6 n V L 8 + E q B W B c u B V M u Y F w U G 9 V A 4 + K i n l 3 p o 5 J F i C / J 0 k f d 2 y / s Y 8 8 f 0 6 t L c q b H h u / z B W d o 0 h c P T u K A O O t k 7 W r l A z N S F n 3 v V y W c / m E v F P 5 A u U d X M G b E w n Y i k x f M J n w e f T C s D J V V m d f v w Q J l b l 3 R C Z g q Y M q B v V v 5 t X M p i o g / O B G n 4 / S h Q v n R G 3 M h U w A 1 L 8 7 d + 7 q o 4 0 A 4 c + d 6 6 K K 8 n I Z Y 4 F c k E D w O I f b l N X A k Q 2 4 H w T s M Y h n Q s M G i e F u d P y A k n 4 g A d S / 7 Q J k g n o 7 M D A g 3 i E g 5 Q c p a 6 J L 5 g H v T w S o s L h M J G l r 5 d u Z 7 H 6 b c P 3 n r f y S U M m i k 1 L Y x i f M j l T Z C J W c f 0 q F k X G Z B 8 G Y C Q 0 G P X E 2 P H s 2 I G Z t O 4 N F J k B U k P T B / U d 0 6 v Q J k U B K N V t g I r 2 g p u a D 2 1 q A a A C p h g V 7 G G f l A s y j T U x O 0 r 0 7 9 + k X v / y Z P G M u 9 5 8 N G F v B 3 8 9 g s 3 V Y u Q B S D 8 S F W r k Y d l H 3 c / W 9 U D 9 d i S j V J 3 q p i S X y k 1 e 5 e X k 4 B X k l o Q K V p 7 j n f z O n 1 x W q o A 8 / v C L L C K A C b U U m A D 1 9 r p I E j R a r W N s 7 2 k R K f P f t 9 / T 0 a T + f c d G J k 8 d 3 R C Y A U j L X p f U A J C o k Q l u 7 m k d 7 U z I B M D B Y g X 0 o s J / E T g A i v X j x Q t K l g W R q I l k k V d J N 4 W C n p D s r t z 8 H 9 i 7 B p Y y G 4 v z g c v u 4 Y S s J s B l p t i I T U F G F / e O 2 h 3 B o + + M F S B L M K 3 l Y b c L e C x j c Q 4 X a K f B s O y F F g I k F a b 5 b y D R G Y J M W 6 6 T t d o C d l E y d W b / C x c 8 5 v e S l y U U s o E y K h T O z P T g 1 i M T O h x C o O L r O 5 J s L e e x w w j L v l A v w O 5 g Y z V V C W S F G E w 4 7 + a w d d v L M P r 9 P 1 K v d A i x 8 h 5 l U W I R o 8 K N F D c w F K B d Y O G d Y h Q X w W M Y R V 4 o K j 8 m J M S Z U g q V V S 4 n H t k 0 4 M e T N x O 7 a G j f s D O m 0 W T o b 8 H X b A c i w U 0 K E W L I d b F I 7 B b 0 p d k I m o K C g c F c J B V Q H F i k 6 2 a 2 P M H / l o p d L m 0 t P E A j q 3 a O H P X T j R j d d / e Z b k d a X L 1 / U V 6 D T 0 k n U E P 5 z m Y d j H g 5 u d Q 5 V k A f h z R X r n w D + s i N b j p 1 y R X n R 9 t Q f / G a m q g a H z 9 U I 3 G e 4 s S R 4 X M a D a j u E u R f P d V 4 q G 7 C J C 7 y z 7 V 5 I s B W w O n Y 3 C Y V 7 g Z H m 5 x + f 1 j k K P Z N + e r X s F i s e p h k w 9 7 W 6 u i L 1 h G O U A 3 Z 2 w l z a h x 9 9 s G 5 c J 3 x x p e s T W 7 G h d Y J U d 8 f 9 s h y k s c i + j J 2 G v C B U J M Z 6 + h u O n Q A s G n S x + g Y j Q 6 6 f w X W Y a A R A n h c 8 C M f i O + w O C 8 G F 5 Q j L T K 5 M 4 H 6 H h 5 k E G d t s b R d w P 4 K k k / G Y z a T t Z s B 9 Q 6 3 a b Z 9 D r A 8 7 d v w Y F R Y U 0 P G 6 9 U T F f u 6 x e C w 1 Z 7 e 2 G p J t 0 S Y m J o V Q R t r D E w S m f Q N 0 U F x c A t y r u Y 7 / 8 H 8 3 T f J 4 y i 2 0 c z 5 c X 9 3 u c f S d u v 1 l F K Y D M n 4 y p n L A 2 k h y b T C e q e / F m l R V X S V W M 3 i Q W w f 6 2 D 9 u b W 1 V T M 4 r K x y b 7 Y e 9 H t k / A r 9 i p Q 5 I g / k d 3 N e r J a I i 9 4 r M M 8 F 7 A e 0 B + y / k u o u R H X C P v b 2 P Z Z + H 7 Z A J W F 5 e o Z 5 H v X T 6 z E l u w A X 8 + d 3 p O 7 / + / V X 6 9 L O P U + W W 6 Y l e 6 X 5 F 7 3 U U 8 / O n S w r z f S C Y F a j P C E v O 6 V A J D b x S G g A + Y + p S 7 V E R p X g s y t d G 6 W z 9 C i 1 z j 7 a m J 4 K d C t f v 7 j i b U K 5 i 7 J K z u V d E J p k C X D d h m z l V z G 9 8 0 p a e o M V k J 9 L o c Q H M E 8 G E j v k m A / S O a B c w 8 a K y M V Y w + / K 9 e v W K B g e G Z J + E p 0 + f U d f 5 C 1 R Z U S L X o r H t x C J n B Z 7 1 + o 3 b d K 7 r d E 6 m / U z A m f b o 0 a N U X L y 5 S 9 N 2 g b L + 8 d p 1 u v L B F f G k g N P t Q s h D 9 8 b 8 8 m 4 q A L 6 R 2 O d 8 K 0 D a / 8 u d J S o u s / E q 4 d + B I S j B 0 g 5 k i k N l T Y b p f M M q T U Z 2 b i n 9 K b A 7 3 d Z b R D S a N k Z k k s c O d m Q C T j f E 1 3 k 7 Y D x y 7 9 4 D U T / g B Y C 3 X 5 w 4 c V w a r w l Y L I f P R O J u m u b x A c i E C d Z H D x / x P S X p 4 q X 3 6 f C R w 1 R b X 0 s V 5 c X S C 2 O 8 Z c i E s Q v U L j j Q Y u w B q b c Z M p 8 P z w x V b y f E h K T F R v 9 v S u p M o F P B M 4 2 P j 8 n G n r d u 3 a a J k V 4 6 W z 1 J D a W K R C + X c p O k K 1 G X L Z m U q o f / k E T 4 i w N 4 U e S H 0 u f 5 2 9 / 8 r 3 / W a c e h o O o Y S 6 f N t w L L J B j U u W j G u 5 E A 7 H J q z O X 4 L l Q a V C g 0 O O w X A S J I R W Y A 3 / 5 y 0 U M l g Q R 5 E 2 s y y I Z E 6 z z c K e M E 8 x k 4 z d 6 / / 0 C W s V s b M d Q 1 u P B g W 2 V 4 l W M d V U l J s Z A S 3 h R Q e / A I 8 L V 7 8 P C h f H c k E h Z 1 D W M P 7 E I L y x g V 1 g i 5 7 T b a t A O + d 5 p V T 6 z t 2 m 1 g M W B r a y u V V 5 R T e 1 u b q L Q Y k 0 4 O P a S a 2 l p a i v j E 8 T h z E t g A 5 X l z N E D j 8 9 k k D Z c r F w x 3 p Z T k + k K d 4 c 0 g 2 O O j M h C j U H J n k 8 k / B b j 2 0 S i c G d b W 3 O v I t B W w l N 0 O 2 K Q U 2 2 J 9 / / 0 1 + u b r q 2 K l A n w + r 4 x T 7 D C z 4 u Y B t o s O l M b 5 T h J 0 8 0 a 3 O L 9 i w j Z z P A P S w D s C D p 9 Q J T F m g A q 5 s r J M 1 T x e g y c 5 l l 5 g c S L I B N K B x G j 4 v b 1 9 / A 1 J e v / 9 C 3 T q 1 A l p o F D T L l w 4 T 8 0 H G 2 g p l K S R x 7 e Y J b m 7 4 G C h J F 5 8 h u / f T e D 7 4 I O H T q F E v 0 8 Y z w L v D 9 z v w k g 3 H a 0 J 0 V 1 W A T O B V + p g v N X z 0 i e d S C 6 Q 2 u R O S 0 k r o t E 5 H / k I V t p 0 G 3 F a 4 D F U b 4 6 P 9 9 P C 5 f F T 1 N s h B g K Q S n o p R j Y J t R m i 4 V U q n v + R D n d 2 y t I E j M f Q o P G d D + 4 / 5 D H B Z b H k L S 8 v c c 9 b I S Z x v I b T A C T A m K l F e 0 r b A f e C 6 0 B a e E V g o e C X X 3 7 + R t 4 R A M z P V 6 9 + R 5 9 8 8 t G 2 D B z Y P g w k f x O z P S S n 1 + s T A u H 5 M I f U 2 t r M U t 1 + Q x m U 6 9 2 7 9 2 m h 6 C x 9 c U J N x j 4 Y 9 9 M r 7 p y 2 C y W Z 8 A J x Z Z h Q x o k I n W 9 c p v l E g G m 1 u + r s b s H z 6 3 / 8 p 3 + G 5 u K 0 4 C 8 / w q p E 2 h A B 7 I R M Q C K 6 T H X B q I x j Q F C M a + b n 5 0 S S 4 C 3 m M O t i n m d s b I y C 1 e 1 U U Z T + 7 q G h I X k 7 B t y H s o 1 J M E j H x o 8 Y k + F a O M d i n Z O d K p k r 8 I x Q / 6 B 7 g q C b L Y C 0 h 0 t 8 C N U a q e 0 3 P p Q V 1 E 6 o c 9 j X D + O / e D w m X u 9 w k u 1 / h f 3 R t a 1 b Q 5 V P k s I z / d S 7 2 E w j c 4 F N t Y a t I P X L w a h 8 S R 6 z I p 5 b S V L Q F S Z X A I a i j e 3 m X Q f P r 3 / z T 4 4 c Q 0 V d N S I 1 j G R 6 E 4 Q j U f I W H 6 B T h x u 4 X 8 N W w A V 0 + P B h U V U w 8 Q k 1 D k s v o P + X e E O p x X 6 o 1 K G h E T q n z d b o g d F r Q x K B l D C R Q 8 2 D F J m a 4 r F V 5 y F q b m 6 S a 5 d Z 3 U N j f h M J B a K j E W O N E 8 z I u U o o q J t Q T 5 9 z J 9 H W 1 r L O G J M r 8 A y Q T P g u S C R 0 P n D O h W T H W K 6 i E D 5 2 + m I L H v U 8 p r Y T l + j 5 1 C q r n b l Z J 5 s q 4 q I S W g G r b J p Q M N g o i R W J J q i 9 M k R h 9 / b c n X 4 q 8 F M w r R w Y 4 v G 0 1 W s 7 0 s g O R c F S W o n 5 q f v O I 2 6 U l d L o A U g P W P v M m M g d X Z D f Q u P B h C j G I l h f Z C Q T p B C s X D i G U Q L f h f m p x o Y G + U 5 s i Q X g e + H Z k U 2 i b Q W Q F h I P 3 w k i T + j 7 2 Q q 4 v 3 u s d s F k / g d / + A s h P D 6 P g L V a 1 3 7 4 0 X b c a N Z O 4 T q U A f Y 0 x x Q A O h d 0 H n f v 3 O P n S Y 8 d 7 V 6 A D Q T 8 X h r p u 0 H N / l G d k 0 b Q n 6 A A f w 6 v I c V q a b P 0 4 8 W c n Z H B J U a h 9 V B t I y J + f 8 4 M j p R Q 3 q J 6 L j T l J W 1 H q p 0 S z B 2 o o M 4 D 6 n 2 4 + A 6 z x 4 K R I h h v P H r U y + O l G U 6 X i O Q Z e z F O p W U l Y p W D t A R Z s O k 9 p B w a O 4 6 j r N + P j I y m 1 i r B W l d U V C A G i Z 0 C 7 j o w Z I A Q l R W V 1 N B 4 Q I g P l d I O e B 7 c H / b 3 6 + h o k / V e k E y 4 3 j w n P B f a D 7 W L I Q T f h f F J D 6 d f 8 f 0 O D g 4 L e b C S 2 O N x s V S P y P O g 0 0 D n A k N J L i o n O h j M T 1 V V l M r b O F Z 4 P H q x N c I S L U F H 6 2 L U g h d + l 7 G W 4 E u K 1 0 k 8 i Y Z o A 3 4 e P J N R 9 Z S E g u o X p 9 V w g g o 8 M X I z 4 Z 0 G z 9 8 5 c Q x V 2 M S N Q I 2 f d h N J t 0 + 8 m i s K I n T 7 1 h 0 h L P z t j I 8 c e m l M 1 O I l Y i A U i I O G D K s g 1 C 3 s z o P P W N / a B z U E 5 n B M A s M Y g T H a Y x 5 7 w G 9 t p + M n S E K 4 5 j Q 1 N Y m 3 B j o / / L 6 R g F Z g 6 f v 4 + K S M l 2 C I a G l p k v s 2 v 4 0 5 K Z A H 0 u 4 A P w u s c 3 h G n E Y n 8 f h J P 1 1 8 / z y r p z V C Y G y 6 i Y b c w G o e J C y + B 9 + U 4 L x c f A l x P d T C p 0 + f 0 t G 2 a n l j P l R E b P 6 S i d F 5 L 8 U 3 T H O A S B w h W w i l i c S E k g B C R R J U F Q i R R 6 Y 7 d J t x S N i 5 T v I W I R P j U q q 7 j 7 F 5 N 9 1 m 9 a W L x 0 W Y p 4 H B w R A X v b n 1 j R I A 8 j D p i / E W G h 3 U I M D M d 4 F A z c 3 N d I h 7 f k y m o j e H u 8 9 O 1 T 1 I E + w f A b c l S M F j x 4 9 K Q 8 a W Z Z k v f k Y Z Q T X 0 s 5 r V 1 X W W r l y 5 L O M 2 K 5 F x v 0 9 Y a g G l r K Y C I C Y W V 8 J q + W d / + i c i m f A b + B z I h 3 N G D U Y H A s u o j G m 2 A X R K 2 G 0 3 2 9 J 7 + 9 W + y O S 6 V / 9 B L 8 k 1 g E D D 4 x X 6 d r e z 3 S 0 4 c g x l x k / W Y G B N 7 x T 1 H e f J x 2 o e G t D M z G v 6 l 3 / 5 V x l X K P P 4 j L 5 q I 9 D I T E P z u Z P 0 4 0 i A X o X V / g c e D z w k X L T M E s O Q b i f A P c C S h j E a g H u E R A G Z l 5 Y W x d o H y f J y a k q 2 E Y O q C R K B + H Y k h t q J D W j m 5 x d p a H h Y V L / t 4 N G j H l l 1 n P k u 3 a 0 A K Y V O Y W L i J T 1 4 8 E C k f y a y 7 Z u u i G T q W s V S 9 R y w n A M r h Z O i L j o r O F J C 7 Q Z p N o P 0 3 q z 6 A W h c V V U V M s e D n h T v l E 2 v 0 d k I e D 6 Y J e y o 1 L b K G M 0 s w 3 s a i / j U l m S Y + J T f 2 A Y g B S A l c T 8 w V R s y W Q G p g t + H 8 y 7 m x P x e n 5 j l 3 2 d 1 b S s r H i T Q h x 9 e p i B / x + s 5 9 W L t X A H n Y N w P H G y 3 C 9 w X r I w w k M B V C R L L a A A o v 8 1 v g 8 s P J z c 7 z / m Y e B c f P 4 f B c Q s M / R V H t c 6 8 a W m / M b C + 5 v W q i x t o L 1 3 g B u n z + W X S E l Y 0 u 3 E K A N U O 4 y r T e M G Z 0 o I E e d 1 Q P V x C R q h o U M u 2 o + 7 B 8 P H V f / 5 O J m 8 x 9 4 P 3 1 e J 7 r I C p H t 9 / 6 d L 7 s t N q R 0 e H N H R I p V z J i + s w t l p Z X q H r 1 2 / m L K m a e R z 3 H q u 8 I M R 2 p Z s B 7 h O 7 4 c J l 6 4 U m F I w V u c K u J U B L n 5 x 2 3 i 6 z j l s C z + 3 2 r Z I J g G d 0 9 4 i b C q o 7 R T W B V e r T T z + m 4 u K S T X 8 b p n T r B i u 4 V 4 y j S g s 9 M v l b W V 1 H s w t r l P A E a W L R T 0 N M W r w g e j O g 0 5 i c n B T f u M + / + E z I 4 v c H x D B g B V Q l O P G e O n U y p W 7 u F P g 8 d q a F + m j 2 6 s s F h T y G w l v h Q U R I 0 5 1 i Y m y C L v N z A o M z W 6 v F U P u k P l A l U i 3 r 6 y Y S C m 9 o P + 8 6 O E 7 l Q 3 2 h E E 1 4 W 4 B L z Y u V S u r X a 3 E g m a p r q m S H V r v f R W O E u m V F O U u o y h L + f M 0 5 u j t V T n 3 z 9 b R W f p 6 e z W J j f C / d f u G n v i n 7 h g N L H v Y q B 1 E g 9 f D 7 a O i Z 0 g 3 E g 2 N s p t R 6 E 2 C M h r E X v O B z B Q w V W N o C S b 0 T w E S P F y E Y Q G X L h v X 8 E W r p t A K O l k J o w s 4 C P 1 U m x 9 5 t g C j f j E h v g 2 C j c 1 6 a 5 c q F S l T H g 3 t 4 A x i r n w F + N l B Q y B J l K n U P M y s e + n Y w Q I 8 m f R T x V F K w u M x W 1 Z t Y 8 M h 4 I R O Q P L C 6 b a U e Q s 0 q L d 3 c X I 3 7 w Z h q a m p K J m a t g D T B E h A Y X G Z n Z m X L 5 h 9 + + J G + Z f V y c X G B 7 t 9 / a G s s 2 A z w m v / + u 2 s i r b c L G C f g l Z I z p J w 5 m D r X S T y v 5 O i 0 X R t 6 l 8 H z d / / 4 v x 0 1 s R t z V 0 l D k I L T 4 W 0 D a 3 j g n 1 Y e i N I 0 j 1 W K K h r p z p h f / N U g a Y Z f e 2 l g K k m L y U r y + g p l n w N 8 J p F E I W 4 N W L O w / B 5 z Y A s h t 5 D x Q e 8 A H e 0 4 s K V r E s 5 j H g w T t X Z S C m Z 6 z E V B g k B 9 f D 4 6 y n q 8 q l x Y A u G C h J 1 s S 3 j 8 h z E g 5 r Z a 2 1 r E 1 Q r L T R 4 + e C T j M V g X Y d H D 2 j A 7 k s O L / p t v v q P X c 6 9 l + T s M F f D W z w a Q F R 3 C I B O 5 w 7 K U 5 D F L 7 a V w 9 o 4 E C w x l U l c m d N E e d M y d H d y w M B + V 5 L i 2 t k g / r z P g + u b B k 7 f f Y n O E t 6 C C l i P V o l Y Y w 4 S V U G + b X P j + m R d 9 V N N 8 Q u e 8 X W C d V d f B y J b r n K A e Y v I Y 8 2 G Q p G i k K B 9 0 P P D s O H f u v d T 4 a p m v j Y j F E k v x F 8 Q K m G 3 s B U M M v h / f B 3 c p j C l B K v U b K H + 1 B w d M 9 M Y C e m f U T d 6 5 + 2 I g g c u V I a B x j c L v 4 b P Y O s D 4 R V q x 1 Q v c Q B r 4 M I J A c b 4 P p B F i 0 S i T C X u t R y i O E A t T R 2 s Z d z b O 2 b L Z d d V B h H L 5 K 2 g l W i X + a O + C U O 8 C M L 1 3 V G e 3 n q E s 4 D m B h o s G 2 t f b J 8 t M 0 D E v L S 3 T B x 9 c z k q a X I H f w b g K c 3 F q w t g n U r G s t J T c + v s x / s L 8 2 5 X W s M y J w Y 0 J 4 7 / K q g p 5 g w f m 4 G D 6 / 8 U v v r S 9 J 7 z R M P M 1 o V a o O t e E 4 g 5 D y A R y g 1 B m G Y e Q K S J x Q 1 0 R N T Y 4 5 / U 3 T K i n z m m l v k o m V H m q B 9 4 P h M I z / e x I 2 p v A P G O m O R z l Y Z a Z d L F E K m J J s s i q 3 t M n / e I l s R u E A v D 7 G G N 9 8 u n H 6 + 4 B d Y K X F W D 3 p d e r 7 t S L 2 H B f 6 A D x d g 6 M s T D p D I k H 6 Z U J j C W x f X M 2 i E o H 9 Y 7 J p C Q U S K S l l C Z U l M k E C Q V C 1 V U X U E v z z r a 3 f h v I r s j + x K g p t Z 8 D 2 s u Y m x q W T S A R 4 I 8 H b 3 A 0 X B g Q Q B 4 E 7 H W H B o v l F F C / M I a B u o f F k c e O H d k 1 M q X A P I K E s g J j O U g i T I C D T B h f A p C a m G f C G A 8 E x F Q A 1 k / Z 4 f u h L c j E Z M Y / T q i 0 B D 5 U Z y W W t M p g Y L 3 Y 9 r f J f p t w 1 M R u 1 F W U K s j 9 g p a D 9 e J H B 0 9 3 G B W w 8 Q s 2 i 4 G x A U Y E 9 P o Y / M O 4 c O f O P R k v o e F C M s B 3 0 G 6 M 8 q a o O 9 B I s 8 t E i 2 E 3 P Z n y p e b T M B c F q Q g c r r H 3 U k D V Z R I c k g k W U W x F k B 2 a R J a 0 s E f a B C J 9 P h V A f C a U T V t 6 V 8 F R E i p D y 9 n z g E r T U r J I M z O z s v 4 I m + J D E s A w 0 H G o X V x 1 s E l L I U s G 7 C H 4 2 W e f i D U P g O G m s u L N N t H M B B o p z N u z S w k 6 W F N I p Y E E B X w J 6 p n 0 s Z q l l o Z g P J U N m a o q A D U v m s t + e s K f N G G s a X O s L 9 J 5 U A 9 x 7 B y 4 1 R Y Y z v j n o d 3 d V M T p w C K 9 U C Q p J I G 1 7 N L l i 6 k G W c 9 q 0 8 c f f 0 Q t r c 3 i L o T s D Y 1 1 l 3 s g j H 8 W F u b p S l d n y n K H V 8 2 c a Y z Q 1 Z 4 F c X b d y m 8 Q J m x p / B r f 5 P p O X v 0 Z x Z n 0 + F l C i k D p w H / A K 0 l b 2 9 C 7 / u c o C R W K Z p / X 2 G u I J 7 3 U 2 l j B h C q X 8 R E k k x U Y 3 E O P g B k 7 E 5 i s t b p C 7 Q a w d g q v H Y X X v M H Q a y / d e R G g l V c j M k 7 a C l b S Y 6 4 u Y 8 X J p h A e 6 R S 4 o v 9 I L A R C v p z T w X L s J D h q D O X 3 7 M y t J V + R f s m Y P f C e J L w + E w s b r U A j w r 5 7 l Z X l G 6 X W G w D z V t a J 5 t / 1 B 2 h + 1 c X q G g / + Q z G 6 / 1 J t H Z Y N e B 8 W g B c H Q F X M B Y Y w n M D f N G E Q 4 5 w l N k H O a U u w X V t 6 V 8 F R E q q 9 y l G 3 8 9 Z x o T m 7 h a o 4 G J Q 3 y 1 t 9 C G G M w J x U g T j 1 b t 3 A c w U a J v Z k h 3 X v + f N R u v / g E U 0 + u 0 X j v V d p r O d r 8 s f m q L 1 o Q j X g L I B K C E n 3 c D L 3 j W G E H D p A 3 e M / H O k 8 I V a G C m g C / 1 P X O w f c g m 1 o 9 o 5 C Y W 4 d 2 p 7 B 4 2 n 7 R o d 5 H c z 7 2 G H 6 1 S u Z P M U y j w R X 3 9 a W s 9 w A f 0 B I J x h I s K T k 0 K F D V N V y h u q O f E C N x z 6 h S x 9 9 I Z L y 3 r 1 7 t J r F l w / q 6 a 3 7 / d z g d U Z O M C S x I Y 6 W Q u q c C T p f k 8 6 u L b 2 r 4 K j l G / h z u s F 5 i 8 b e F q a X 9 M v E N N B g s c P Q b / / j K 3 r w 4 C F L i u f i k G v W a G E u q q + n T z Z L g a q 3 F n P T + M K b j z s h 9 f C m D p j r s S n L / N w 8 u X x F M r + E t W I V J R 5 q q P S I t 3 l n Z y c 9 v P 9 Q 1 m 7 Z L e U Y m i u i a N U F f Z Q 7 h C Q m B m m E Z I h V H v / R 5 3 S + 5 T i z H b 3 L 4 C w d i w u n t j h O X f W 5 r 9 X J d 1 w f C U i j A W Z n Z 6 S R X r r 8 P r W 3 t 8 v 8 F H p 8 s z k K z O x F w a L U O A f L 8 J s r 3 t w y y s U u E 8 Y / / H B N 3 i e M f S y w K x H e 8 o 4 d i i 4 0 h c W 5 F 4 B T 7 P s X L 4 g V 8 M 7 t u + u W c z y e 9 s l O R j 7 / D v f M s x C F H 1 a n W a X T e R u D O u c k O M o o M b + q X r V f V u R j S b U / D B T w c r 8 + z K T i d g G r H e Z 6 s H 8 D L H + I s S e E M T y g E V m X x 2 N D f o t B b s f A z r K d x 0 7 I I s e y 8 j L q 7 x 8 g D 3 8 v v r r T Z g I X Z M I + F n j T v d W j A i 8 C y A 3 r S W H S y h m X A 2 J 9 D f + R u S Z I U a X m 4 f p 0 C A a Z v L h R h w R H S a i p e T U L j w a U u c 3 v X g a 2 K / 7 6 c Y x 6 W J 3 D T k x m D s g K S J D 7 9 9 Q b P t 4 G x l d K e O w W E + / 1 s 2 f T r / s 0 k s k O U E V v 3 r g l 8 1 c h f o Z c T e R K J O M P S I M I s Z F E I A r H 0 I U t R F L n d B D i q e t K S p 3 j a Q 4 4 a m L X x 5 U H M h n P 5 s 5 q Z / l p v U 3 E 3 Y U U q 7 7 E 4 6 N G W Z 4 O j 2 / M Q 2 F T E x g J 4 H Z 0 4 u T x l K f E b q O 2 x C V L 7 Q 8 f P i R u U L k A h P r 0 8 0 9 k H 8 L v H m P O b H s w E i g d a z L p W N Z E 6 f M q b Q k g F R O t t K T Q 0 o L e / T 9 H S a g o d 3 H o s I y K 0 1 K Z p A b W 4 f c D s M 1 x 3 B O k f 7 s 1 Q 7 0 9 v b J p J X Z x R a O 5 1 X 2 H T p w 4 9 t b I B I z N E 5 W 3 n J O N X L a D g N 9 P 5 9 8 / T 9 5 A 7 i Z 8 1 L F A e K Q I Y y x 2 R j K l S K P T K k + l r e T C j l N O g q P G U L P L r I 9 z o W H w D V K t s X 7 e E N x + z 5 f P S P j K u C x c d P K k G t M c b D p I P / / F l z K e e p v 4 6 G g h D Y 9 O 6 a P t Y W A m Q A l X 7 v N O A F c z F L 4 U M a x B l m + Y Y x k z p V U / G W d p 6 Y R Q W F S w o R 2 9 y + D 6 v n c g 1 W G 8 a 0 A w v d e k B u H Y I h m b R 6 L g M W M P o G D 3 O s K h N S p e v k e e u J r r M d J a n p 2 T i L C x S y 5 u Q N v B c i h B X 3 W P 0 q 8 + b t U 5 u a N 7 1 L / h 7 R k b k a 4 7 J W k U K d B 5 g i y p 9 U + I z e L C h F p c q N Z D q Z d X Y y + + W D S s F x m G 6 e c / 6 y L X b l h m d g l M q E F H t d L 3 2 2 u l g J e X F r m X U r f 2 w 2 h a 1 d k P p E L j + 6 L T f v M U 7 B + B s Z X 1 p W d o h D A M A E V F Q d k l a b v A d / y f / 7 h N n 1 w 5 Q 3 U V O T q 0 a q B G f r / F s n b 0 B K b m F K E U m Y R U m k x p Q q m V u i r W C w w 5 4 I V r s s C Q C W W W w P / y l 2 p b M q f A U R O 7 C M Z D w O v D 1 l p B K i z c f 4 s O U R J 4 u z q k U 2 a A I Q C 7 F V n 3 D M d 7 q u C H h 3 F X d / c t e Y s g D B n b A d Y w f X H l G F 2 9 N S Q N P q f l F h q 5 X w m A V k p C C c l S 4 y S o d S a t 1 D w T K x V Q k 4 + D i f n k u r b j h O C o M R R C O B S i a C R C M 6 t 4 R 2 y U e 9 7 1 j q H 7 B d j T z w 6 Y 1 M X G K / C 3 w 0 5 E C O j Z 8 Z 7 f M 2 f O y E Y q 5 R X 2 W 5 p t h f L S I D M r Q N O z i 7 Q U d t G T 6 d y 8 M J g H W y J 1 C X g E U o i E M q T R R E F a Y s 5 P X a P z + F o Z V 4 k k w 7 k 4 + c U s z N / p o O A o K x / Q 9 2 p V e u I 6 H i J g M 0 r j d r M f g X f 9 2 g G v t j E T v n i N D s r I G C 1 A O L y X C Y 0 1 V 8 A p F m / 3 u H v v P n V W R + h 2 3 y T 5 E 4 t 0 p D a W 0 5 b J s y u 5 T + g q Y w M I o 8 g k 0 s e O R C b W I a U e 4 v M 6 7 / I H p / T 3 O g f O o z g C N x R M K K L B x O U V + s j f X w h 4 k x I 2 A 7 w q Q C z 4 3 i F t X X a B Z f F o g L k A Y 5 b / + + 0 z O n b 8 O J 0 / 1 0 X v n T 5 K H 5 4 5 I B O 8 g w O D F F 6 e Z U 0 h + 3 f V F G / 1 W + o 5 l B q n i J Q K Q i x D J m 3 N s 5 L J p M 0 5 D m a 8 h S 2 i U 2 3 G I c F x E g q Q g a k u 6 K U 1 v D V Q n 2 C A Z P s B x X 7 7 d 9 j m B m y W 8 l L K b y t g F 9 j y Q J h K S 4 q l b B H g O 3 j x 4 g V 5 t + + 1 a z f o t 7 / 9 i o b H t 3 4 d 6 W a / h 2 y c M + Z u Z f o G O V D H i j T p o M + B S A g m D Q l l j n V w Y l t w n F E C w R Q i s G N H y z z H 7 O p 6 T / T t A K t / Y Q n M 9 r I z A 6 x f q i n d q L J h D I b 1 W B c v n p c 3 l N z v U S 9 t s w P q q 9 n 9 m N Z W b M a 7 Q j I r c U z a k s c P q l Q 5 R S Y r a d L H y v o n J n V I p w K v b d t 5 1 8 F x R g m E 1 2 t q o 0 t g n w g k W 3 w 3 u L P O R M h Q X C L + f z C n w 5 X J l G c m V C + / O X M n J 1 7 y 4 N 9 H n a c / 1 D l p w I S P P d V v 3 L h J N d W V V F S c O f n M B M F f I 5 E M i U A S j h V R 0 m Q y q h y u w T k V 0 t Y 9 d R 5 x j N r a G 9 a 1 G a c E R 4 6 h p p Z j s s g O F Q B v b M A q 3 p 0 o 6 t 8 G c t 0 7 3 Q 7 w I F d + g H P y B n d s 5 X z t h + t C A j R K S D A z f 3 X k 6 B H 9 q Y 3 A d V A B b / 7 4 H X 3 3 3 Q 9 0 9 + 4 9 8 d 3 r 6 3 0 s L + e G y x Q 2 v 8 Q L E 6 z w u h V J h R w g D N e l I Y n H p U g l e U I m B C a L 5 T p D P E U m R T Q T k N f e g T f 5 q / b i p O C 6 9 n h 4 h 4 r F 2 8 X h S r / M j c T J T 9 8 P K R M y C t v A m t 6 r Q L + x 2 Q R v r k D j / P p 3 3 9 C l K x e l k 3 r 2 b F C m J e B Z 3 t z a J L 5 4 c 3 M L d O B A n S w o h P n d i p s 3 b 1 H w w E l 6 P b 9 M H 5 5 U b 7 X H k g 3 U j X V T m Y E Z H 4 2 8 T q u O q B 8 J Q h Q d 8 7 0 U e m N U 6 o / R 2 L w r Y 0 L X T O S m Y w m y e t l M 6 G L H 2 J B M 6 v 7 q z z 7 X v + Q s O N I o Y Y A K 8 X v i S O i c / Y X 2 q j d f v Q w p 5 P F 5 h S h w r r 1 w 4 Z x s V / b h R 1 e k g Q 8 M D M t 7 q Y a H R / Q n 0 o C q K G + N L 4 y S x + s T V V K p k z Y 7 N G U s X 1 N k g n T S M Q d I n Z P 1 Y S r w W U z g H O S c U Q t F 9 V N 5 a c K p F y M k h W w J q q z c v b 0 0 d h v y J h A n h u G F K M W 5 I C O R M P k 8 Z j z F J z T 2 u t p 3 p i F K b Z U 7 8 7 S H W o d x z d d f X 6 X v v v 1 B T O s G K D d I F 5 j Z D 3 V 0 0 O n T J 2 Q b a L w 5 w / q y b R C i v / 8 Z H T 7 S y Z 0 a Z y T S 4 1 o 7 G N U c E G J o s i i S I J 2 k c 4 0 h 8 r v x l g 9 N J s 5 X Z E L M x B F y Y Q w F w q W l F 4 i F 4 7 g c x + j i 5 T O p d u K 0 4 F g J F e O e K i 7 z H 2 5 u W P t n n w n A 7 0 3 m M L e z O d B 4 O z s P y U 6 z n 3 / x q T j T b g a z y S Z 2 p o X K Z 7 D C a h 3 e s A j D h t / v p e l l t 5 j i N 0 N M u y q J x D F E Q m w C H x e x Z A J B J h d d K R K l Y n z O x C y F F I l U n g R I K w 4 s p l g 6 O t f y 6 0 i j h A k r E V W Y 1 Q W r U t D 7 B Y F c H Q 8 2 A X p 9 S C J r y I a a m h p Z 0 g 6 1 C j 6 B P Y 9 6 6 P n I c 9 l H / f 7 9 B / S k r 5 f + q K u U x s b G Z B x m B + y C q 0 g B A l n S H A K s t n / c v i b H 2 N s / q I m F 6 1 I k 0 t e m 1 D w h F k i E c 2 p M l W T p V F 0 N L / u N b c U p w d F j q O m w S y o Z w R S 8 F V s 1 l H x F V X D n 0 g l A e W 3 X l w 8 7 0 e J 1 o S D M 8 R P H Z Q c k r N z 9 8 M M P Z B 8 L W A 1 R 3 l a 1 0 I B 5 Q Y s h R W Q h E 4 i h 0 4 2 l U b r Q H F I k 4 b z e l x 5 6 u a D U Q l W n l j G T N R h i M Y n M 3 B P y P v r E W d 7 l m X D k P J Q 1 x L m H Q u P w u 5 U K w F X B Y W / j Q O m b E Q q N N F f g W h g f 8 M q c W D x J L 9 d K q O e l n 8 Y X l J i E J w V U b 6 h + R T a e / / j 8 1 8 / 8 Q g K k D Z k a y 2 L 0 S f s q t V d F t J R R Y X k N 1 6 l 0 W i I h r Q h j i G N i 6 U w l x P j H u K M w u 8 c 4 N D j S U 8 I a Z i K Q U g k 6 X L m s C j 6 j s e w 1 K d V c E a e g / 8 0 6 D W z t l W u 5 Y B 9 A N F q M o 0 6 e O E L B 2 C R F J m 5 S i W u O y 1 p 5 U k x N T 9 P j x 0 / o y N H D + l M K s O B 9 N + h n I q 4 n E w j T V h G W N A x L h k C L a 7 h m v Z q n x l u G R M j j m I k j Z G L p J M Y I L a E + / f y C b R t x U n D 0 G A o h l H B L h R d 6 u I K k Y D e S a i / h 9 a p 6 9 5 N S c 3 c 2 b o R Z e 3 B g K K v r E d a d / b 9 v n 9 D y a l i c b N W 7 d e u o r a 1 V j B j Y Q R Z L Z 2 A R h K k d C x q h 7 q H s I c l u j / r o 6 / 4 A h a K K S F Y y 1 Q R 5 n G U I w 2 R D h w h i P Z / F s 0 H T U K R S 5 x V 5 J C 1 5 6 j g 1 H 8 X 3 i X p P x q N U W 1 f D d 2 7 f T p w S X N e f P n d 8 6 6 z 1 R s T 7 / N r z E t k R C U v j s Z G + P I D u i f c C y d A Y l 8 b u U X 3 h k o x Z M J 6 B F S 4 Y L F o / J s K j 8 n P j p d A 4 D + u c 9 T z K Y n 5 h g R 7 c e y g 7 J a m G m h T z O S Q O i H b j z l O 6 c P b Q p s t j 8 O Z 4 j / 5 + a 9 l O s C r Y N 6 W I h f s V M m n y S B 7 H J + p C V F G o O j 8 Q y R D m 2 w G f u h c 5 z i A O x x K w z J 0 D 1 s K l 3 q X L E r e 0 J E B / + M e f 6 b t w L v K C U E B 5 b J 7 6 5 y t p J Y Y J R q 8 Q C 2 R S D W n 9 O 4 n y G Y X e B F 1 p C 8 u z o R F m k z J 4 g y F 2 m 8 W W Y 1 h i 0 d L S T G M v x i j K v T q 2 I w s G C 0 W q P H s 2 w I 2 T G y u T C o 0 f y z u w 9 5 6 d g c G g p 6 d X N o o B T N n O r r j p 3 r h f v k M m Y h F n k A k q X F f j G h V 5 F Y k g n R B f H / F Q O J J U B M J 1 I B S k D 8 f u Z J Q l n Z J G 6 w m V 3 j v i r / / m j + U e n A 7 X 9 f 7 8 I F Q F h a l / 2 k e L E b g k s Y R i Q s G P D G E v S S k A 7 k b 6 k X I G G i n G Q / B 4 a G 1 t Z U m k y A J f P J j E o e J 1 d 9 + m K 1 c u Z S U S g G v x J v f T p 9 X 8 F c r 1 0 Y S P p p b d K e I g T s 8 3 K U u d k V Y X m 9 f I 6 4 L U U W T C 9 n D X B r 2 K R C n J h D S k E o 5 B J E 0 m T i s S a V c j J l N t T R l 9 8 f M P 5 F 6 c D k d t d J n t 3 z w V 0 N w K V 5 B W D Z J S I c r y h 0 r c S / j 9 F m 9 K t w M k N V 4 m g L c M w p U I K 3 g R I K l A I I y R j h 4 9 L P N M W w G + e q W l x Y o 8 H L 4 Z C N D L J S a T j H 0 g h S w E w r G u B 8 Q u i q 8 j E 7 w b H k 2 4 5 Z x 8 V p P J G C J M r C Q X x 1 p q Y X O W B A I T 6 4 u f f Z B q B 0 7 / Z 1 H M n Y + W c r i / m A J X p L K q E E Z S 7 Q U 8 m N j + z k U g g n X l b i Y w g Q v v 8 t 7 e P m n U d g C B Y E K H Y Q P p 4 V m 3 G C G U a q c 7 M I 6 R V u W + n l S X W D p Z y Y T 0 / I o m o v 4 c v k u 5 E U E l N H V o Y i O p Q L Q Y B Y s K 8 q p e 8 4 p Q B R V F q j J T v Z i K V U + n K n a v k A p v A A z H t v c s M J d n I x S k G N 7 q c e B A / a Z u R F A R y 8 v K Z F k 9 U B 1 E 2 V r U P C G G S q s 8 c 5 y g o 7 V h z t N E 0 X H 3 c 6 9 c Z + p J P o 9 6 0 4 S R g H O o U y G X y g e p I K F + 9 R e / l P v I F z h + Y j c z N F R h s I 6 B q y G T j q X S V N g r u D + + 3 d 1 Y k 1 u O j w A Y J V 6 8 G N u w 8 B B p z D f V s M p o y F P g Q d m a 8 o V 0 U Z 2 X 5 G k y I S A P X u l I C y k 4 X g 7 h p d y a X J J n Y v V 5 R R 6 O M X 7 C M W I m E s Z w U P X a 2 g / a t g E n B 8 d P 7 G a G 8 o q A 6 h l F N V C 9 W p p U a i J w r 4 y p s J V X L q + I g R c D 1 L Q Q j 6 F y A c z s X V 1 n Z T x 1 6 9 Y d e v S o h / r 6 H o v R A n N Q k P K K U E r V M 0 E R w T J + 4 r J X d Y G y B 0 F A J n U d y H J 3 1 C P 5 K R J J j O t Q b 6 r O U u q e k I o D N r b k g P q F m 5 F d G 3 B y Y J X P L t v Z 4 V B L k a o Q D q g Q V J 5 U C G J U m q 4 4 7 r M 5 5 D d 6 X v o o l s B z b w 5 Y 9 w o K A r L 3 Q y 7 A / B b M 4 l V V 1 X T + f J c Y M j o 6 O l g l x N w W r H G G P H G a X l K S C 2 l D n j S 5 V D 5 i j 0 u T h g O k D f z 1 0 p K J 8 z V x V A e o 6 s l 0 i C r m + s P Y S d J R + u N f / Y z v d G P d O z 3 k 1 R j K o K D A T T 4 v 9 5 R C J u j a p r J 0 L E F V r u j 6 O u Q j V D V l v 3 e M n W D F W z f 5 u w k w R s L y 9 T N n T s u E M Q C J B D J B X U y R Q k u a V 0 w o R S R 1 r I J W + 4 R Y K o 2 V u E i D K H P L S e q f d n N 9 m L o w 9 Y P z 6 + v K S C u 1 5 b K y 6 h U H C 3 k M 9 3 Z f j v C 2 k J e E A o 4 e K u W K R G W g h 9 O V o X s 7 J a X U O Y R 8 J R O A O 9 9 K Q m F S N 5 s x w g D E G x g Y p N N n T j G B l C q J o g F J 8 D s L C 0 s y f h H v B g 5 r k S S N z a k J Z r k G P n Z C E E U k K V 9 O Q x K 9 X i Y a m n H R D 0 N e e j T B q p 6 c 0 9 e A n B y v U + 9 w j H r j P D W J a + o w S n / + V 3 8 k 9 5 a P y D u j h D W 0 H A x K B S i 1 T w X p D R F b K h D H 0 s t y j 5 q P G J 3 L P o 7 C M 2 7 V a Y y M P K e h w W F Z l m H G R i l i Y F z E 5 Y V 3 L e F r R m Z d 9 M 0 z n 5 A j f Q 1 I o T 8 D k u A 3 p W x 1 z G H 0 N Z N P z p l y V / l K A q m 8 l H q H Y 8 T S G S K t C P X Z l 1 d s 6 z p f Q t 5 M 7 N r 9 q y g P y O 4 6 i k D p y p H e T / I M q d A Q 1 L F q C J p c e S K 5 p p a y E w o r a 7 E b E a Q L A C M F 5 p q e 9 Q / I c n i 8 s R 1 5 n Y c P y f n 1 Y 6 A k 4 d V B e B 0 p X j f 6 N R N p g N U 1 l K G U k y 4 v I Q Z / L p U 2 n 5 f v 0 s T h I N o B 8 n V Z p + o C a R C H 4 5 i u L 9 y v v K I m r j w j y s q C 1 N b e b K n h / P u X t y q f w e k T 1 d x F a z J x J a V 0 c U l r E k l a V 7 a u a N M Y 0 L i k d x d y m e A s h L d 4 E 8 b K y i o 1 N T W J S o f n e t b / T J b A t 7 Q 2 C 6 G w D d i h Q x 3 q m T k o a 5 x p / H F 5 d y + W b 8 D D f G V p X v L U t R w b w l j K T k h l y l G + R x + j v D k v R S A p f 5 0 2 Z N J 1 I 0 R C G r G s A k 6 w q v f f 1 A P l M f K e U M D Z U 7 V c y Y p M U o F a D V R E 4 q A r X h q A B N X T q g l L b b T g 7 0 n x y m H A P e G l 0 J s B z w i n W E z W Y k / y z s O d M q b C 0 g v 4 8 S l j g 3 r O 9 e q e C s H i I E u o H q q u b 6 F A Q V A R R p e T K j f V 8 a T L T w d d p k b l S 1 3 P Q Z W / T g u Z F I l S Z M K Y i e t J 5 U X p b 3 7 9 Z / p p 8 h u u 7 s E x B z a h 7 W N l J U K 9 T 2 b J B Y d Z j 5 c H 3 c o j X Z x n 3 d j + C m k e M i K 4 1 H Z Y i G H h S g f u X 3 T a a S j 2 J + h S q 9 q r K 3 O 8 d O 3 a j 3 T l y m V J S + c g p 3 V H s U U w B E P 6 6 o B f O h h I J c 4 Q g p h z Q j K k U + R S w Z B v P Q m V R q B I Z 7 Q D 3 c E x g Y x 0 g h N s I h a h P / n z X 1 B N j d r z L 9 + B F s R R / o d g M E D F R b A u q U o z q l + 6 p 9 S V r I N K o + f k W D c E k W Q 6 q I a j G h 3 / 4 d 9 4 t 1 i O u G l w x i M v V c N E r G n Q W N 7 h 9 2 F J h S K A B G 7 w x l K X G b C k H b v I v p q Z 4 T J Q e Y i 7 R 7 x c H j h O k y N F H J Q V y k V i c 6 x j X Y a i C f C x i T P z c B 2 I Z K x 5 i E G m A w 2 1 T C a 8 K N u + X v M t u G 4 N j u 8 J C W V w 8 9 Y o x Z M s g S C d R F I p K S X r p 7 S k W i e h Y J Z J S a r 1 E o v / y H f y k a T l S G U x U g l B + t z 6 / F 0 B i M 0 R d n x t L 1 + i + p I Y P X 3 a z 7 / k o s q q S h n / 6 M v w V 8 i V D s h H n B B X I 4 y 3 6 u v r 6 N 6 9 + 3 T 2 7 B l u 7 G o Z e 0 o S 6 W u F V E h z n D 7 O i E E c T i M W 8 u H Y Q i a J o e 5 x n p F K o u Y J q c J i V f z 1 3 / + l 3 P t e w Z 4 j F H D 9 5 g g P c U E a v R C R S Y Q 1 V G n 1 z 5 B J E W i 9 + p d W + w y p Q J E N B F M J j V S O J W 8 z Z F 6 A F q + T N l C n 1 D X c v O X o 8 0 N r 3 I B V f o o 0 c o H l G L E 5 z 2 o c G j R e F Q p j B T w r G h s b Z I z 1 L c h k U f t S R N K k M X l C G J x L p T P V P C u Z L K S C l I J E E m I p N Q + r c H 1 e D / 3 d / / w r V a 5 7 C K 5 b Q 3 u P U M C 1 6 0 P c n I x 0 0 m T i B u R J k Q q S i o l g I Z f Z R n e D p A J h 5 J y k 1 D X 4 E T m n 8 w w s y Z x h C G E H I Y a K V Z S k t q o o t V Y o E 7 k 0 e A n 6 O 1 L H l n y J E 7 S 4 B L e H p D j H Y v X u 9 y K Z 1 D m J h S z q W B H H 5 F m J p E i k y M R 5 I A 5 I p U l k i J V S 8 z S h 0 i F C X o + b / v 4 3 / 1 3 u f 6 + B C T W h a m q P A Y 3 h h 2 s D P E p U E s p q p M i U V P b q n y Y O j v G F J g / 0 k R h Z m j 0 4 p 1 K S l k j + G q w / U k g X e y r F 9 2 z A T T l 1 A s + i U / q S J H 3 U H i K P C 8 f p P J V W x + l 0 Z k j Q x I K b n r 3 y q G M h i j o H 9 Y 0 T K f K Y c 4 o 4 T K C U p 7 m V V G m J l J J Q 2 q q H W K l 5 T C w Z M 4 W 5 r I n + 4 R / / J l 1 2 e w x 7 l l A A 9 t D + 8 f o z f k o Q a D 2 h U m M q I Z I h l C I T 8 o Q k q a D y w Q u h D v L U A Q P n V S y Q b J 3 e F t C o d V I z S R 2 b t D 7 J M V I l / j h 1 N U X U s Q R z j T n e G G D R e z D h p Y V V e A f y P x B F z u l Y S J N O p y U T P m t P p k w 1 D + u a x G v c Q i Y j m T z c Y f 3 t P / x V a n n + X o T r 9 h 4 m l M E 3 3 z 7 m J z V E w o 5 J i l A i q Z g s I q F S p F K E U g Q C W V R a j o U 8 a Q K p P C Q 5 r W M D n Y P E 1 g A Z 8 M e A G 7 B E 5 q 8 5 L x k g A N H H H W t y F g e K F O Y a S B o V q 3 w V + l 5 6 6 d W y W p a h Q l o a S a z z D J G M + d y Q S O a a D M G E S J p Q Q i Z I J D 7 W k k n 8 A X m 8 h G O Z Z + L g 8 T C Z / s d f U K B g b 7 + R c l 8 Q C v j m 2 z 5 u b i C M J l J K Y i k i K X I x D Y y U 0 v k g i S I R K M L s S K U Z H I M x E s k 5 + Z 9 K G + i r b a E K X 1 d B q i a 4 c a v I k l Y n Q Q b k Y T P M r k b s i G Q I A h c l N 4 3 P u y k S J y o t i N O r J Z e M l X A y T S Q E k M Y S p 4 w S m j C S x 2 n k I W b S C M E k V s c Y N 8 n 4 C Z J J A i S T U v f W k S k e k T c g / s N v / l r u f 6 / D d X t 4 f x A K + P 3 X j 7 j 5 G U K p e F N J B d J o c q l g I Z c m D N J C F + G L I o 3 K M z D n t g a 3 Y f y V N I B G n Q I a u E r o / y C A S r t 4 H G W 8 I O Q M r t W f V S R R M R L q n C Y M g o V I O F Z k 4 q B J p S S Q O l 5 H J i Y Q 0 l D t l C c 5 J B P I l L b m G X W v I O D f s w Y I O z C h J l X p 7 x P c u P G U l p b D m l B q w 0 w h F k h l I Z S S U C C E l V T M D p 2 n O K X z A O S r T H V o S V s S m 0 B X Q S q y H u s j E E D H k m f O y S H O I c 0 H m e l 1 Q R E l l U 4 R i m M h E Q i j j t M E w n U c y / b I i l A S U m M n E A g x S I S 0 G j P B F a y u v p b + 9 C / z d y n G T r D v C A U 8 u D 9 I U 9 O L R F D 7 N J H E C q g J p S Q W U 2 I D q V T M f / Q x i I I Y 3 5 q O 1 X 8 5 0 F B 5 W c G N 2 E B S 1 m N J c 5 D / 1 l j + q l j S O s 8 S 0 s e a O N Z j T R 4 r k V J p I Y 6 6 R p G I Y 0 0 i Q 6 g 0 m d J q H s g E R 9 c j R w / R 5 z / / C H e 3 r + C 6 s w 8 J B c z P L 9 N 1 l l b M m r S h I k U m R S z E 6 y S V G 6 x Q R E o R C r E Q R v 5 K r C I V K 5 h z c m A L b s s a O g E u p N I 6 p S 9 C w 5 e z 5 h q c T + X p t I 7 X B 0 M a D k I g f Q y y p A h m C G U h U o p c I I 8 m F K Q R j r V q J 0 E m b L 3 0 q z / / Q 6 q t g z v R / o P r z s j + J B S A R v L V V 3 e 5 M X B B i K R S q p 9 V / U u b 1 U E g E z M z r G m G y s s g F Y 5 U h h w D 6 V Q a 6 y s A Z D A p k w Y J U j k c 4 V h d J D G O 5 R q d t g Q 5 x j 8 Q Q v L S s Z A E a Y k t R M I 1 I A 7 y h E A 4 x z E k k i G V J p F I J Z Z O I F t R s I j + 9 u / / Q j w w 9 i e I / j 9 P Q x c l U D u L m A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246D2CF1-6F4F-4BD5-B11B-E07C7284842F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2094F99D-54A4-4C9F-B35C-B51497C8AD4C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November 2020</vt:lpstr>
      <vt:lpstr>Market Share</vt:lpstr>
      <vt:lpstr>Unit Holders</vt:lpstr>
      <vt:lpstr>NAV Comparison Previous&amp;Current</vt:lpstr>
      <vt:lpstr>'November 2020'!_Hlk50391038</vt:lpstr>
      <vt:lpstr>'November 2020'!Print_Area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 USER</dc:creator>
  <cp:keywords/>
  <dc:description/>
  <cp:lastModifiedBy>Isaac, Tunde</cp:lastModifiedBy>
  <cp:revision/>
  <dcterms:created xsi:type="dcterms:W3CDTF">2016-02-10T12:36:33Z</dcterms:created>
  <dcterms:modified xsi:type="dcterms:W3CDTF">2021-02-08T10:28:04Z</dcterms:modified>
  <cp:category/>
  <cp:contentStatus/>
</cp:coreProperties>
</file>