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20490" windowHeight="7650"/>
  </bookViews>
  <sheets>
    <sheet name="January 2020" sheetId="9" r:id="rId1"/>
  </sheets>
  <definedNames>
    <definedName name="_xlnm.Print_Area" localSheetId="0">'January 2020'!$A$1:$W$118</definedName>
  </definedNames>
  <calcPr calcId="162913"/>
</workbook>
</file>

<file path=xl/calcChain.xml><?xml version="1.0" encoding="utf-8"?>
<calcChain xmlns="http://schemas.openxmlformats.org/spreadsheetml/2006/main">
  <c r="S99" i="9" l="1"/>
  <c r="T6" i="9"/>
  <c r="R6" i="9"/>
  <c r="O54" i="9" l="1"/>
  <c r="P52" i="9" s="1"/>
  <c r="O111" i="9"/>
  <c r="V67" i="9" l="1"/>
  <c r="U67" i="9"/>
  <c r="O67" i="9"/>
  <c r="N67" i="9"/>
  <c r="M67" i="9"/>
  <c r="L67" i="9"/>
  <c r="K67" i="9"/>
  <c r="J67" i="9"/>
  <c r="F67" i="9"/>
  <c r="G67" i="9"/>
  <c r="Q52" i="9" l="1"/>
  <c r="R106" i="9"/>
  <c r="T101" i="9"/>
  <c r="S101" i="9"/>
  <c r="Q98" i="9"/>
  <c r="S60" i="9"/>
  <c r="T60" i="9"/>
  <c r="T56" i="9"/>
  <c r="R79" i="9"/>
  <c r="S52" i="9" l="1"/>
  <c r="R52" i="9"/>
  <c r="T106" i="9"/>
  <c r="U71" i="9" l="1"/>
  <c r="S6" i="9" l="1"/>
  <c r="Q6" i="9"/>
  <c r="T74" i="9" l="1"/>
  <c r="S74" i="9"/>
  <c r="R74" i="9"/>
  <c r="Q74" i="9"/>
  <c r="T16" i="9"/>
  <c r="S16" i="9"/>
  <c r="R16" i="9"/>
  <c r="Q16" i="9"/>
  <c r="T41" i="9"/>
  <c r="S41" i="9"/>
  <c r="R41" i="9"/>
  <c r="Q41" i="9"/>
  <c r="S88" i="9"/>
  <c r="R94" i="9" l="1"/>
  <c r="Q90" i="9" l="1"/>
  <c r="Q78" i="9"/>
  <c r="R78" i="9" l="1"/>
  <c r="S78" i="9"/>
  <c r="T78" i="9"/>
  <c r="Q50" i="9" l="1"/>
  <c r="O104" i="9"/>
  <c r="O81" i="9"/>
  <c r="P78" i="9" s="1"/>
  <c r="O76" i="9"/>
  <c r="P74" i="9" s="1"/>
  <c r="O43" i="9"/>
  <c r="P41" i="9" s="1"/>
  <c r="O18" i="9"/>
  <c r="P16" i="9" l="1"/>
  <c r="P6" i="9"/>
  <c r="S36" i="9"/>
  <c r="T36" i="9"/>
  <c r="R36" i="9"/>
  <c r="Q36" i="9"/>
  <c r="P4" i="9"/>
  <c r="P72" i="9"/>
  <c r="P42" i="9"/>
  <c r="P50" i="9"/>
  <c r="T42" i="9"/>
  <c r="S42" i="9"/>
  <c r="R42" i="9"/>
  <c r="Q42" i="9"/>
  <c r="P5" i="9"/>
  <c r="T27" i="9"/>
  <c r="S27" i="9"/>
  <c r="R27" i="9"/>
  <c r="Q27" i="9"/>
  <c r="P27" i="9"/>
  <c r="T49" i="9" l="1"/>
  <c r="T50" i="9"/>
  <c r="I51" i="9" l="1"/>
  <c r="H51" i="9"/>
  <c r="Q17" i="9"/>
  <c r="R17" i="9"/>
  <c r="S68" i="9" l="1"/>
  <c r="Q4" i="9" l="1"/>
  <c r="R4" i="9"/>
  <c r="S4" i="9"/>
  <c r="T4" i="9"/>
  <c r="Q5" i="9"/>
  <c r="R5" i="9"/>
  <c r="S5" i="9"/>
  <c r="T5" i="9"/>
  <c r="Q7" i="9"/>
  <c r="R7" i="9"/>
  <c r="S7" i="9"/>
  <c r="T7" i="9"/>
  <c r="Q8" i="9"/>
  <c r="R8" i="9"/>
  <c r="S8" i="9"/>
  <c r="T8" i="9"/>
  <c r="Q9" i="9"/>
  <c r="R9" i="9"/>
  <c r="S9" i="9"/>
  <c r="T9" i="9"/>
  <c r="Q10" i="9"/>
  <c r="R10" i="9"/>
  <c r="S10" i="9"/>
  <c r="T10" i="9"/>
  <c r="Q11" i="9"/>
  <c r="R11" i="9"/>
  <c r="S11" i="9"/>
  <c r="T11" i="9"/>
  <c r="Q12" i="9"/>
  <c r="R12" i="9"/>
  <c r="S12" i="9"/>
  <c r="T12" i="9"/>
  <c r="Q13" i="9"/>
  <c r="R13" i="9"/>
  <c r="S13" i="9"/>
  <c r="T13" i="9"/>
  <c r="Q14" i="9"/>
  <c r="R14" i="9"/>
  <c r="S14" i="9"/>
  <c r="T14" i="9"/>
  <c r="Q15" i="9"/>
  <c r="R15" i="9"/>
  <c r="S15" i="9"/>
  <c r="T15" i="9"/>
  <c r="S17" i="9"/>
  <c r="T17" i="9"/>
  <c r="Q20" i="9"/>
  <c r="R20" i="9"/>
  <c r="S20" i="9"/>
  <c r="T20" i="9"/>
  <c r="Q21" i="9"/>
  <c r="R21" i="9"/>
  <c r="S21" i="9"/>
  <c r="T21" i="9"/>
  <c r="Q22" i="9"/>
  <c r="R22" i="9"/>
  <c r="S22" i="9"/>
  <c r="T22" i="9"/>
  <c r="P23" i="9"/>
  <c r="Q23" i="9"/>
  <c r="R23" i="9"/>
  <c r="S23" i="9"/>
  <c r="T23" i="9"/>
  <c r="Q24" i="9"/>
  <c r="R24" i="9"/>
  <c r="S24" i="9"/>
  <c r="T24" i="9"/>
  <c r="Q25" i="9"/>
  <c r="R25" i="9"/>
  <c r="S25" i="9"/>
  <c r="T25" i="9"/>
  <c r="Q26" i="9"/>
  <c r="R26" i="9"/>
  <c r="S26" i="9"/>
  <c r="T26" i="9"/>
  <c r="Q28" i="9"/>
  <c r="R28" i="9"/>
  <c r="S28" i="9"/>
  <c r="T28" i="9"/>
  <c r="Q29" i="9"/>
  <c r="R29" i="9"/>
  <c r="S29" i="9"/>
  <c r="T29" i="9"/>
  <c r="Q30" i="9"/>
  <c r="R30" i="9"/>
  <c r="S30" i="9"/>
  <c r="T30" i="9"/>
  <c r="P31" i="9"/>
  <c r="Q31" i="9"/>
  <c r="R31" i="9"/>
  <c r="S31" i="9"/>
  <c r="T31" i="9"/>
  <c r="Q32" i="9"/>
  <c r="R32" i="9"/>
  <c r="S32" i="9"/>
  <c r="T32" i="9"/>
  <c r="Q33" i="9"/>
  <c r="R33" i="9"/>
  <c r="S33" i="9"/>
  <c r="T33" i="9"/>
  <c r="Q34" i="9"/>
  <c r="R34" i="9"/>
  <c r="S34" i="9"/>
  <c r="T34" i="9"/>
  <c r="P35" i="9"/>
  <c r="Q35" i="9"/>
  <c r="R35" i="9"/>
  <c r="S35" i="9"/>
  <c r="T35" i="9"/>
  <c r="Q37" i="9"/>
  <c r="R37" i="9"/>
  <c r="S37" i="9"/>
  <c r="T37" i="9"/>
  <c r="Q38" i="9"/>
  <c r="R38" i="9"/>
  <c r="S38" i="9"/>
  <c r="T38" i="9"/>
  <c r="P39" i="9"/>
  <c r="Q39" i="9"/>
  <c r="R39" i="9"/>
  <c r="S39" i="9"/>
  <c r="T39" i="9"/>
  <c r="Q40" i="9"/>
  <c r="R40" i="9"/>
  <c r="S40" i="9"/>
  <c r="T40" i="9"/>
  <c r="P20" i="9"/>
  <c r="Q45" i="9"/>
  <c r="R45" i="9"/>
  <c r="S45" i="9"/>
  <c r="T45" i="9"/>
  <c r="Q46" i="9"/>
  <c r="R46" i="9"/>
  <c r="S46" i="9"/>
  <c r="T46" i="9"/>
  <c r="Q47" i="9"/>
  <c r="R47" i="9"/>
  <c r="S47" i="9"/>
  <c r="T47" i="9"/>
  <c r="P48" i="9"/>
  <c r="Q48" i="9"/>
  <c r="R48" i="9"/>
  <c r="S48" i="9"/>
  <c r="T48" i="9"/>
  <c r="Q49" i="9"/>
  <c r="R49" i="9"/>
  <c r="S49" i="9"/>
  <c r="R50" i="9"/>
  <c r="S50" i="9"/>
  <c r="P51" i="9"/>
  <c r="Q51" i="9"/>
  <c r="R51" i="9"/>
  <c r="S51" i="9"/>
  <c r="T51" i="9"/>
  <c r="T52" i="9"/>
  <c r="Q53" i="9"/>
  <c r="R53" i="9"/>
  <c r="S53" i="9"/>
  <c r="T53" i="9"/>
  <c r="P45" i="9"/>
  <c r="P56" i="9"/>
  <c r="Q56" i="9"/>
  <c r="R56" i="9"/>
  <c r="S56" i="9"/>
  <c r="Q57" i="9"/>
  <c r="R57" i="9"/>
  <c r="S57" i="9"/>
  <c r="T57" i="9"/>
  <c r="Q58" i="9"/>
  <c r="R58" i="9"/>
  <c r="S58" i="9"/>
  <c r="T58" i="9"/>
  <c r="Q59" i="9"/>
  <c r="R59" i="9"/>
  <c r="S59" i="9"/>
  <c r="T59" i="9"/>
  <c r="P60" i="9"/>
  <c r="Q60" i="9"/>
  <c r="R60" i="9"/>
  <c r="Q61" i="9"/>
  <c r="R61" i="9"/>
  <c r="S61" i="9"/>
  <c r="T61" i="9"/>
  <c r="Q62" i="9"/>
  <c r="R62" i="9"/>
  <c r="S62" i="9"/>
  <c r="T62" i="9"/>
  <c r="Q63" i="9"/>
  <c r="R63" i="9"/>
  <c r="S63" i="9"/>
  <c r="T63" i="9"/>
  <c r="P64" i="9"/>
  <c r="Q64" i="9"/>
  <c r="R64" i="9"/>
  <c r="S64" i="9"/>
  <c r="T64" i="9"/>
  <c r="Q65" i="9"/>
  <c r="R65" i="9"/>
  <c r="S65" i="9"/>
  <c r="T65" i="9"/>
  <c r="Q66" i="9"/>
  <c r="R66" i="9"/>
  <c r="S66" i="9"/>
  <c r="T66" i="9"/>
  <c r="Q67" i="9"/>
  <c r="R67" i="9"/>
  <c r="S67" i="9"/>
  <c r="T67" i="9"/>
  <c r="P68" i="9"/>
  <c r="Q68" i="9"/>
  <c r="R68" i="9"/>
  <c r="T68" i="9"/>
  <c r="Q69" i="9"/>
  <c r="R69" i="9"/>
  <c r="S69" i="9"/>
  <c r="T69" i="9"/>
  <c r="Q70" i="9"/>
  <c r="R70" i="9"/>
  <c r="S70" i="9"/>
  <c r="T70" i="9"/>
  <c r="Q71" i="9"/>
  <c r="R71" i="9"/>
  <c r="S71" i="9"/>
  <c r="T71" i="9"/>
  <c r="Q72" i="9"/>
  <c r="R72" i="9"/>
  <c r="S72" i="9"/>
  <c r="T72" i="9"/>
  <c r="Q73" i="9"/>
  <c r="R73" i="9"/>
  <c r="S73" i="9"/>
  <c r="T73" i="9"/>
  <c r="Q75" i="9"/>
  <c r="R75" i="9"/>
  <c r="S75" i="9"/>
  <c r="T75" i="9"/>
  <c r="P57" i="9"/>
  <c r="Q79" i="9"/>
  <c r="S79" i="9"/>
  <c r="T79" i="9"/>
  <c r="Q80" i="9"/>
  <c r="R80" i="9"/>
  <c r="S80" i="9"/>
  <c r="T80" i="9"/>
  <c r="P79" i="9"/>
  <c r="Q83" i="9"/>
  <c r="R83" i="9"/>
  <c r="S83" i="9"/>
  <c r="T83" i="9"/>
  <c r="Q84" i="9"/>
  <c r="R84" i="9"/>
  <c r="S84" i="9"/>
  <c r="T84" i="9"/>
  <c r="Q85" i="9"/>
  <c r="R85" i="9"/>
  <c r="S85" i="9"/>
  <c r="T85" i="9"/>
  <c r="P86" i="9"/>
  <c r="Q86" i="9"/>
  <c r="R86" i="9"/>
  <c r="S86" i="9"/>
  <c r="T86" i="9"/>
  <c r="Q87" i="9"/>
  <c r="R87" i="9"/>
  <c r="S87" i="9"/>
  <c r="T87" i="9"/>
  <c r="Q88" i="9"/>
  <c r="R88" i="9"/>
  <c r="T88" i="9"/>
  <c r="Q89" i="9"/>
  <c r="R89" i="9"/>
  <c r="S89" i="9"/>
  <c r="T89" i="9"/>
  <c r="P90" i="9"/>
  <c r="R90" i="9"/>
  <c r="S90" i="9"/>
  <c r="T90" i="9"/>
  <c r="Q91" i="9"/>
  <c r="R91" i="9"/>
  <c r="S91" i="9"/>
  <c r="T91" i="9"/>
  <c r="Q92" i="9"/>
  <c r="R92" i="9"/>
  <c r="S92" i="9"/>
  <c r="T92" i="9"/>
  <c r="Q93" i="9"/>
  <c r="R93" i="9"/>
  <c r="S93" i="9"/>
  <c r="T93" i="9"/>
  <c r="P94" i="9"/>
  <c r="Q94" i="9"/>
  <c r="S94" i="9"/>
  <c r="T94" i="9"/>
  <c r="Q95" i="9"/>
  <c r="R95" i="9"/>
  <c r="S95" i="9"/>
  <c r="T95" i="9"/>
  <c r="Q96" i="9"/>
  <c r="R96" i="9"/>
  <c r="S96" i="9"/>
  <c r="T96" i="9"/>
  <c r="Q97" i="9"/>
  <c r="R97" i="9"/>
  <c r="S97" i="9"/>
  <c r="T97" i="9"/>
  <c r="P98" i="9"/>
  <c r="R98" i="9"/>
  <c r="S98" i="9"/>
  <c r="T98" i="9"/>
  <c r="Q99" i="9"/>
  <c r="R99" i="9"/>
  <c r="T99" i="9"/>
  <c r="Q100" i="9"/>
  <c r="R100" i="9"/>
  <c r="S100" i="9"/>
  <c r="T100" i="9"/>
  <c r="R101" i="9"/>
  <c r="P102" i="9"/>
  <c r="Q102" i="9"/>
  <c r="R102" i="9"/>
  <c r="S102" i="9"/>
  <c r="T102" i="9"/>
  <c r="Q103" i="9"/>
  <c r="R103" i="9"/>
  <c r="S103" i="9"/>
  <c r="T103" i="9"/>
  <c r="Q106" i="9"/>
  <c r="S106" i="9"/>
  <c r="Q107" i="9"/>
  <c r="R107" i="9"/>
  <c r="S107" i="9"/>
  <c r="T107" i="9"/>
  <c r="Q108" i="9"/>
  <c r="R108" i="9"/>
  <c r="S108" i="9"/>
  <c r="T108" i="9"/>
  <c r="Q109" i="9"/>
  <c r="R109" i="9"/>
  <c r="S109" i="9"/>
  <c r="T109" i="9"/>
  <c r="Q110" i="9"/>
  <c r="R110" i="9"/>
  <c r="S110" i="9"/>
  <c r="T110" i="9"/>
  <c r="P107" i="9"/>
  <c r="P110" i="9" l="1"/>
  <c r="P106" i="9"/>
  <c r="P7" i="9"/>
  <c r="P109" i="9"/>
  <c r="P101" i="9"/>
  <c r="P97" i="9"/>
  <c r="P93" i="9"/>
  <c r="P89" i="9"/>
  <c r="P85" i="9"/>
  <c r="P71" i="9"/>
  <c r="P67" i="9"/>
  <c r="P63" i="9"/>
  <c r="P59" i="9"/>
  <c r="P47" i="9"/>
  <c r="P38" i="9"/>
  <c r="P34" i="9"/>
  <c r="P30" i="9"/>
  <c r="P26" i="9"/>
  <c r="P22" i="9"/>
  <c r="P14" i="9"/>
  <c r="P10" i="9"/>
  <c r="P15" i="9"/>
  <c r="P11" i="9"/>
  <c r="P108" i="9"/>
  <c r="P100" i="9"/>
  <c r="P96" i="9"/>
  <c r="P92" i="9"/>
  <c r="P88" i="9"/>
  <c r="P84" i="9"/>
  <c r="P80" i="9"/>
  <c r="P75" i="9"/>
  <c r="P70" i="9"/>
  <c r="P66" i="9"/>
  <c r="P62" i="9"/>
  <c r="P58" i="9"/>
  <c r="P46" i="9"/>
  <c r="P37" i="9"/>
  <c r="P33" i="9"/>
  <c r="P29" i="9"/>
  <c r="P25" i="9"/>
  <c r="P21" i="9"/>
  <c r="P13" i="9"/>
  <c r="P9" i="9"/>
  <c r="P103" i="9"/>
  <c r="P99" i="9"/>
  <c r="P95" i="9"/>
  <c r="P91" i="9"/>
  <c r="P87" i="9"/>
  <c r="P73" i="9"/>
  <c r="P69" i="9"/>
  <c r="P65" i="9"/>
  <c r="P61" i="9"/>
  <c r="P53" i="9"/>
  <c r="P49" i="9"/>
  <c r="P40" i="9"/>
  <c r="P36" i="9"/>
  <c r="P32" i="9"/>
  <c r="P28" i="9"/>
  <c r="P24" i="9"/>
  <c r="P17" i="9"/>
  <c r="P12" i="9"/>
  <c r="P8" i="9"/>
  <c r="X112" i="9"/>
  <c r="W112" i="9"/>
  <c r="V112" i="9"/>
  <c r="U112" i="9"/>
  <c r="N112" i="9"/>
  <c r="M112" i="9"/>
  <c r="L112" i="9"/>
  <c r="K112" i="9"/>
  <c r="J112" i="9"/>
  <c r="I112" i="9"/>
  <c r="H112" i="9"/>
  <c r="G112" i="9"/>
  <c r="F112" i="9"/>
  <c r="E112" i="9"/>
  <c r="D112" i="9"/>
  <c r="O112" i="9" l="1"/>
  <c r="P18" i="9" s="1"/>
  <c r="P43" i="9" l="1"/>
  <c r="P54" i="9"/>
  <c r="P76" i="9"/>
  <c r="P81" i="9"/>
  <c r="P111" i="9"/>
  <c r="P104" i="9"/>
</calcChain>
</file>

<file path=xl/sharedStrings.xml><?xml version="1.0" encoding="utf-8"?>
<sst xmlns="http://schemas.openxmlformats.org/spreadsheetml/2006/main" count="237" uniqueCount="167">
  <si>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</si>
  <si>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</si>
  <si>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</si>
  <si>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</si>
  <si>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</si>
  <si>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</si>
  <si>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</si>
  <si>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</si>
  <si>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</si>
  <si>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</si>
  <si>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</si>
  <si>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</si>
  <si>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</si>
  <si>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</si>
  <si>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MONEY MARKET FUNDS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</si>
  <si>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</si>
  <si>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</si>
  <si>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</si>
  <si>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</si>
  <si>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</si>
  <si>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</si>
  <si>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</si>
  <si>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</si>
  <si>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</si>
  <si>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</si>
  <si>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</si>
  <si>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</si>
  <si>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</si>
  <si>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</si>
  <si>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</si>
  <si>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SFS Capital Nigeria Ltd</t>
  </si>
  <si>
    <t>SFS Fixed Income Fund</t>
  </si>
  <si>
    <t>REAL ESTATE FUNDS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</si>
  <si>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</si>
  <si>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</si>
  <si>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</si>
  <si>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</si>
  <si>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</si>
  <si>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</si>
  <si>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</si>
  <si>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Afrinvest Equity Fund</t>
  </si>
  <si>
    <t>Alternative Cap. Partners Ltd</t>
  </si>
  <si>
    <t>ACAP Canary Growth Fund</t>
  </si>
  <si>
    <t>Coral Growth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</si>
  <si>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</si>
  <si>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</si>
  <si>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</si>
  <si>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</si>
  <si>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</si>
  <si>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</si>
  <si>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</si>
  <si>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</si>
  <si>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</si>
  <si>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</si>
  <si>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</si>
  <si>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</si>
  <si>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</si>
  <si>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</si>
  <si>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</si>
  <si>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</si>
  <si>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</si>
  <si>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</si>
  <si>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</si>
  <si>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</si>
  <si>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</si>
  <si>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</si>
  <si>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</si>
  <si>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</si>
  <si>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</si>
  <si>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</si>
  <si>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</si>
  <si>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</si>
  <si>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</si>
  <si>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</si>
  <si>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</si>
  <si>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</si>
  <si>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</si>
  <si>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</si>
  <si>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</si>
  <si>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</si>
  <si>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</si>
  <si>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</si>
  <si>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</si>
  <si>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</si>
  <si>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</si>
  <si>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</si>
  <si>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</si>
  <si>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</si>
  <si>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</si>
  <si>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</si>
  <si>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</si>
  <si>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</si>
  <si>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</si>
  <si>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</si>
  <si>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Wealth For Women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</si>
  <si>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</si>
  <si>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</si>
  <si>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</si>
  <si>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</si>
  <si>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</si>
  <si>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</si>
  <si>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</si>
  <si>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</si>
  <si>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</si>
  <si>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</si>
  <si>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</si>
  <si>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</si>
  <si>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</si>
  <si>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</si>
  <si>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</si>
  <si>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</si>
  <si>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</si>
  <si>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</si>
  <si>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</si>
  <si>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</si>
  <si>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</si>
  <si>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</si>
  <si>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</si>
  <si>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</si>
  <si>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</si>
  <si>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</si>
  <si>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</si>
  <si>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</si>
  <si>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</si>
  <si>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</si>
  <si>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</si>
  <si>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</si>
  <si>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</si>
  <si>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</si>
  <si>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</si>
  <si>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</si>
  <si>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</si>
  <si>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</si>
  <si>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</si>
  <si>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</si>
  <si>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</si>
  <si>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</si>
  <si>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</si>
  <si>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</si>
  <si>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</si>
  <si>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Legacy Money Market Fund</t>
  </si>
  <si>
    <t>Pacam Equity Fund</t>
  </si>
  <si>
    <t>FBN Balanced Fund</t>
  </si>
  <si>
    <t>Pacam Eurobond Fund</t>
  </si>
  <si>
    <t>Stanbic IBTC Shariah Fixed Income Fund</t>
  </si>
  <si>
    <t>Vetiva Fund Managers Limited</t>
  </si>
  <si>
    <t>Vetiva Money Market Fund</t>
  </si>
  <si>
    <t>First Allay Asset Management Limited</t>
  </si>
  <si>
    <t>First Allay Asset Management Money Market Fund</t>
  </si>
  <si>
    <t>Global Asset Management Nig. Ltd</t>
  </si>
  <si>
    <t>Continental Unit Trust Fund (Inactive)</t>
  </si>
  <si>
    <t>FSDH Treasury Bill Fund</t>
  </si>
  <si>
    <t xml:space="preserve"> </t>
  </si>
  <si>
    <t xml:space="preserve">Lead Balanced Fund </t>
  </si>
  <si>
    <t>SFS Real Estate Investment Trust Fund</t>
  </si>
  <si>
    <t xml:space="preserve">  </t>
  </si>
  <si>
    <t>Anchoria Money Market Fund</t>
  </si>
  <si>
    <t>Anchoria Asset Management Limited</t>
  </si>
  <si>
    <t>Anchoria Equity Fund</t>
  </si>
  <si>
    <t>Anchoria Fixed Income Fund</t>
  </si>
  <si>
    <t>42a</t>
  </si>
  <si>
    <t>42b</t>
  </si>
  <si>
    <t>7125335.267.52</t>
  </si>
  <si>
    <t>*180,423,298.28</t>
  </si>
  <si>
    <t>Stanbic IBTC Guaranteed Investment Fund</t>
  </si>
  <si>
    <t>Nigeria Eurobond Fund</t>
  </si>
  <si>
    <t>SCHEDULE OF REGISTERED UNIT TRUST SCHEMES AS AT 31ST JANUARY,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</si>
</sst>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26"/>
      <color rgb="FFFF0000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 Narrow"/>
      <family val="2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24">
    <xf numFmtId="0" fontId="0" fillId="0" borderId="0" xfId="0"/>
    <xf numFmtId="43" fontId="4" fillId="0" borderId="1" xfId="1" applyFont="1" applyBorder="1"/>
    <xf numFmtId="43" fontId="4" fillId="3" borderId="1" xfId="1" applyFont="1" applyFill="1" applyBorder="1"/>
    <xf numFmtId="43" fontId="4" fillId="5" borderId="1" xfId="1" applyFont="1" applyFill="1" applyBorder="1"/>
    <xf numFmtId="43" fontId="2" fillId="0" borderId="1" xfId="1" applyFont="1" applyBorder="1"/>
    <xf numFmtId="43" fontId="2" fillId="3" borderId="1" xfId="1" applyFont="1" applyFill="1" applyBorder="1"/>
    <xf numFmtId="43" fontId="4" fillId="0" borderId="1" xfId="1" applyFont="1" applyBorder="1" applyAlignment="1">
      <alignment wrapText="1"/>
    </xf>
    <xf numFmtId="43" fontId="3" fillId="5" borderId="1" xfId="1" applyFont="1" applyFill="1" applyBorder="1"/>
    <xf numFmtId="43" fontId="3" fillId="0" borderId="1" xfId="1" applyFont="1" applyBorder="1"/>
    <xf numFmtId="10" fontId="4" fillId="7" borderId="1" xfId="2" applyNumberFormat="1" applyFont="1" applyFill="1" applyBorder="1"/>
    <xf numFmtId="10" fontId="3" fillId="7" borderId="1" xfId="2" applyNumberFormat="1" applyFont="1" applyFill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10" fontId="4" fillId="4" borderId="1" xfId="2" applyNumberFormat="1" applyFont="1" applyFill="1" applyBorder="1" applyAlignment="1">
      <alignment horizontal="right" vertical="center"/>
    </xf>
    <xf numFmtId="0" fontId="8" fillId="0" borderId="0" xfId="0" applyFont="1"/>
    <xf numFmtId="43" fontId="4" fillId="0" borderId="1" xfId="1" applyFont="1" applyFill="1" applyBorder="1"/>
    <xf numFmtId="0" fontId="0" fillId="2" borderId="0" xfId="0" applyFill="1" applyBorder="1"/>
    <xf numFmtId="43" fontId="4" fillId="2" borderId="0" xfId="1" applyFont="1" applyFill="1" applyBorder="1"/>
    <xf numFmtId="4" fontId="0" fillId="0" borderId="0" xfId="0" applyNumberFormat="1"/>
    <xf numFmtId="4" fontId="4" fillId="0" borderId="1" xfId="0" applyNumberFormat="1" applyFont="1" applyBorder="1"/>
    <xf numFmtId="10" fontId="2" fillId="7" borderId="1" xfId="2" applyNumberFormat="1" applyFont="1" applyFill="1" applyBorder="1"/>
    <xf numFmtId="43" fontId="2" fillId="5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1" fillId="0" borderId="0" xfId="0" applyFont="1" applyBorder="1"/>
    <xf numFmtId="43" fontId="2" fillId="0" borderId="1" xfId="1" applyFont="1" applyBorder="1" applyAlignment="1">
      <alignment wrapText="1"/>
    </xf>
    <xf numFmtId="164" fontId="0" fillId="0" borderId="0" xfId="0" applyNumberFormat="1"/>
    <xf numFmtId="10" fontId="2" fillId="4" borderId="1" xfId="2" applyNumberFormat="1" applyFont="1" applyFill="1" applyBorder="1" applyAlignment="1">
      <alignment horizontal="right" vertical="center"/>
    </xf>
    <xf numFmtId="0" fontId="12" fillId="0" borderId="0" xfId="0" applyFont="1"/>
    <xf numFmtId="0" fontId="0" fillId="0" borderId="0" xfId="0" applyBorder="1"/>
    <xf numFmtId="43" fontId="4" fillId="2" borderId="1" xfId="1" applyFont="1" applyFill="1" applyBorder="1"/>
    <xf numFmtId="43" fontId="4" fillId="4" borderId="1" xfId="1" applyFont="1" applyFill="1" applyBorder="1" applyAlignment="1">
      <alignment horizontal="right" vertical="center"/>
    </xf>
    <xf numFmtId="4" fontId="4" fillId="5" borderId="1" xfId="0" applyNumberFormat="1" applyFont="1" applyFill="1" applyBorder="1"/>
    <xf numFmtId="10" fontId="15" fillId="7" borderId="1" xfId="2" applyNumberFormat="1" applyFont="1" applyFill="1" applyBorder="1"/>
    <xf numFmtId="165" fontId="4" fillId="0" borderId="1" xfId="1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43" fontId="4" fillId="8" borderId="1" xfId="1" applyFont="1" applyFill="1" applyBorder="1"/>
    <xf numFmtId="4" fontId="4" fillId="8" borderId="1" xfId="0" applyNumberFormat="1" applyFont="1" applyFill="1" applyBorder="1"/>
    <xf numFmtId="43" fontId="2" fillId="8" borderId="1" xfId="1" applyFont="1" applyFill="1" applyBorder="1"/>
    <xf numFmtId="43" fontId="13" fillId="2" borderId="1" xfId="1" applyFont="1" applyFill="1" applyBorder="1" applyAlignment="1">
      <alignment vertical="center" wrapText="1"/>
    </xf>
    <xf numFmtId="43" fontId="13" fillId="2" borderId="1" xfId="1" applyFont="1" applyFill="1" applyBorder="1"/>
    <xf numFmtId="165" fontId="13" fillId="2" borderId="1" xfId="1" applyNumberFormat="1" applyFont="1" applyFill="1" applyBorder="1"/>
    <xf numFmtId="43" fontId="4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top" wrapText="1"/>
    </xf>
    <xf numFmtId="43" fontId="4" fillId="3" borderId="1" xfId="1" applyFont="1" applyFill="1" applyBorder="1" applyAlignment="1">
      <alignment wrapText="1"/>
    </xf>
    <xf numFmtId="43" fontId="2" fillId="2" borderId="1" xfId="1" applyFont="1" applyFill="1" applyBorder="1" applyAlignment="1">
      <alignment wrapText="1"/>
    </xf>
    <xf numFmtId="43" fontId="2" fillId="0" borderId="1" xfId="1" applyFont="1" applyBorder="1" applyAlignment="1">
      <alignment horizontal="right"/>
    </xf>
    <xf numFmtId="43" fontId="2" fillId="2" borderId="1" xfId="1" applyFont="1" applyFill="1" applyBorder="1"/>
    <xf numFmtId="43" fontId="14" fillId="0" borderId="1" xfId="1" applyFont="1" applyBorder="1" applyAlignment="1">
      <alignment horizontal="right"/>
    </xf>
    <xf numFmtId="43" fontId="2" fillId="0" borderId="1" xfId="1" applyFont="1" applyBorder="1" applyAlignment="1">
      <alignment vertical="center" wrapText="1"/>
    </xf>
    <xf numFmtId="43" fontId="4" fillId="0" borderId="1" xfId="1" applyNumberFormat="1" applyFont="1" applyBorder="1"/>
    <xf numFmtId="165" fontId="4" fillId="2" borderId="1" xfId="1" applyNumberFormat="1" applyFont="1" applyFill="1" applyBorder="1"/>
    <xf numFmtId="0" fontId="0" fillId="2" borderId="0" xfId="0" applyFill="1"/>
    <xf numFmtId="43" fontId="4" fillId="2" borderId="1" xfId="1" applyFont="1" applyFill="1" applyBorder="1" applyAlignment="1">
      <alignment wrapText="1"/>
    </xf>
    <xf numFmtId="43" fontId="2" fillId="4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165" fontId="4" fillId="2" borderId="1" xfId="0" applyNumberFormat="1" applyFont="1" applyFill="1" applyBorder="1"/>
    <xf numFmtId="165" fontId="2" fillId="2" borderId="1" xfId="1" applyNumberFormat="1" applyFont="1" applyFill="1" applyBorder="1"/>
    <xf numFmtId="0" fontId="1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vertical="top" wrapText="1"/>
    </xf>
    <xf numFmtId="0" fontId="2" fillId="0" borderId="1" xfId="0" applyFont="1" applyBorder="1"/>
    <xf numFmtId="165" fontId="4" fillId="0" borderId="1" xfId="0" applyNumberFormat="1" applyFont="1" applyBorder="1"/>
    <xf numFmtId="164" fontId="4" fillId="0" borderId="1" xfId="0" applyNumberFormat="1" applyFont="1" applyBorder="1"/>
    <xf numFmtId="4" fontId="4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0" borderId="0" xfId="0" applyFont="1"/>
    <xf numFmtId="0" fontId="0" fillId="2" borderId="0" xfId="0" applyFont="1" applyFill="1"/>
    <xf numFmtId="43" fontId="4" fillId="0" borderId="4" xfId="1" applyFont="1" applyBorder="1"/>
    <xf numFmtId="43" fontId="4" fillId="0" borderId="4" xfId="1" applyFont="1" applyBorder="1" applyAlignment="1">
      <alignment wrapText="1"/>
    </xf>
    <xf numFmtId="43" fontId="2" fillId="2" borderId="1" xfId="1" applyFont="1" applyFill="1" applyBorder="1" applyAlignment="1">
      <alignment vertical="top" wrapText="1"/>
    </xf>
    <xf numFmtId="43" fontId="4" fillId="8" borderId="1" xfId="1" applyFont="1" applyFill="1" applyBorder="1" applyAlignment="1">
      <alignment horizontal="right"/>
    </xf>
    <xf numFmtId="43" fontId="4" fillId="5" borderId="1" xfId="1" applyFont="1" applyFill="1" applyBorder="1" applyAlignment="1">
      <alignment horizontal="right"/>
    </xf>
    <xf numFmtId="0" fontId="16" fillId="4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vertical="top" wrapText="1"/>
    </xf>
    <xf numFmtId="4" fontId="0" fillId="0" borderId="1" xfId="0" applyNumberFormat="1" applyBorder="1"/>
    <xf numFmtId="4" fontId="18" fillId="0" borderId="1" xfId="0" applyNumberFormat="1" applyFont="1" applyBorder="1"/>
    <xf numFmtId="0" fontId="16" fillId="4" borderId="6" xfId="0" applyFont="1" applyFill="1" applyBorder="1" applyAlignment="1">
      <alignment horizontal="center" vertical="top" wrapText="1"/>
    </xf>
    <xf numFmtId="0" fontId="16" fillId="4" borderId="4" xfId="0" applyFont="1" applyFill="1" applyBorder="1" applyAlignment="1">
      <alignment horizontal="center" vertical="top" wrapText="1"/>
    </xf>
    <xf numFmtId="0" fontId="0" fillId="3" borderId="6" xfId="0" applyFill="1" applyBorder="1"/>
    <xf numFmtId="0" fontId="17" fillId="3" borderId="4" xfId="0" applyFont="1" applyFill="1" applyBorder="1" applyAlignment="1">
      <alignment vertical="top" wrapText="1"/>
    </xf>
    <xf numFmtId="165" fontId="4" fillId="0" borderId="6" xfId="1" applyNumberFormat="1" applyFont="1" applyBorder="1" applyAlignment="1">
      <alignment horizontal="center" wrapText="1"/>
    </xf>
    <xf numFmtId="4" fontId="4" fillId="0" borderId="4" xfId="0" applyNumberFormat="1" applyFont="1" applyBorder="1"/>
    <xf numFmtId="165" fontId="4" fillId="2" borderId="6" xfId="1" applyNumberFormat="1" applyFont="1" applyFill="1" applyBorder="1" applyAlignment="1">
      <alignment horizontal="center" wrapText="1"/>
    </xf>
    <xf numFmtId="43" fontId="4" fillId="2" borderId="4" xfId="1" applyFont="1" applyFill="1" applyBorder="1"/>
    <xf numFmtId="165" fontId="2" fillId="0" borderId="6" xfId="1" applyNumberFormat="1" applyFont="1" applyBorder="1" applyAlignment="1">
      <alignment horizontal="center" wrapText="1"/>
    </xf>
    <xf numFmtId="43" fontId="13" fillId="2" borderId="4" xfId="1" applyFont="1" applyFill="1" applyBorder="1"/>
    <xf numFmtId="43" fontId="2" fillId="2" borderId="4" xfId="1" applyFont="1" applyFill="1" applyBorder="1"/>
    <xf numFmtId="165" fontId="4" fillId="0" borderId="6" xfId="1" applyNumberFormat="1" applyFont="1" applyBorder="1" applyAlignment="1">
      <alignment horizontal="center"/>
    </xf>
    <xf numFmtId="0" fontId="4" fillId="3" borderId="6" xfId="0" applyFont="1" applyFill="1" applyBorder="1"/>
    <xf numFmtId="0" fontId="3" fillId="3" borderId="4" xfId="0" applyFont="1" applyFill="1" applyBorder="1" applyAlignment="1">
      <alignment vertical="top" wrapText="1"/>
    </xf>
    <xf numFmtId="165" fontId="4" fillId="2" borderId="4" xfId="1" applyNumberFormat="1" applyFont="1" applyFill="1" applyBorder="1"/>
    <xf numFmtId="43" fontId="2" fillId="0" borderId="4" xfId="1" applyFont="1" applyBorder="1"/>
    <xf numFmtId="165" fontId="4" fillId="3" borderId="6" xfId="1" applyNumberFormat="1" applyFont="1" applyFill="1" applyBorder="1" applyAlignment="1">
      <alignment horizontal="center" wrapText="1"/>
    </xf>
    <xf numFmtId="43" fontId="4" fillId="3" borderId="4" xfId="1" applyFont="1" applyFill="1" applyBorder="1"/>
    <xf numFmtId="165" fontId="4" fillId="0" borderId="6" xfId="1" applyNumberFormat="1" applyFont="1" applyBorder="1" applyAlignment="1">
      <alignment horizontal="right" wrapText="1"/>
    </xf>
    <xf numFmtId="165" fontId="4" fillId="2" borderId="6" xfId="1" applyNumberFormat="1" applyFont="1" applyFill="1" applyBorder="1" applyAlignment="1">
      <alignment horizontal="right" wrapText="1"/>
    </xf>
    <xf numFmtId="43" fontId="4" fillId="0" borderId="4" xfId="1" quotePrefix="1" applyFont="1" applyBorder="1" applyAlignment="1">
      <alignment horizontal="center" wrapText="1"/>
    </xf>
    <xf numFmtId="165" fontId="4" fillId="0" borderId="4" xfId="1" applyNumberFormat="1" applyFont="1" applyBorder="1"/>
    <xf numFmtId="43" fontId="4" fillId="2" borderId="4" xfId="1" applyFont="1" applyFill="1" applyBorder="1" applyAlignment="1">
      <alignment horizontal="right"/>
    </xf>
    <xf numFmtId="43" fontId="4" fillId="0" borderId="4" xfId="1" applyFont="1" applyBorder="1" applyAlignment="1">
      <alignment horizontal="right"/>
    </xf>
    <xf numFmtId="165" fontId="4" fillId="3" borderId="6" xfId="1" applyNumberFormat="1" applyFont="1" applyFill="1" applyBorder="1"/>
    <xf numFmtId="3" fontId="4" fillId="0" borderId="4" xfId="0" applyNumberFormat="1" applyFont="1" applyBorder="1"/>
    <xf numFmtId="165" fontId="3" fillId="0" borderId="6" xfId="1" applyNumberFormat="1" applyFont="1" applyBorder="1" applyAlignment="1">
      <alignment horizontal="center"/>
    </xf>
    <xf numFmtId="165" fontId="3" fillId="6" borderId="7" xfId="1" applyNumberFormat="1" applyFont="1" applyFill="1" applyBorder="1" applyAlignment="1">
      <alignment horizontal="center" wrapText="1"/>
    </xf>
    <xf numFmtId="43" fontId="3" fillId="6" borderId="8" xfId="1" applyFont="1" applyFill="1" applyBorder="1" applyAlignment="1">
      <alignment wrapText="1"/>
    </xf>
    <xf numFmtId="43" fontId="14" fillId="6" borderId="8" xfId="1" applyFont="1" applyFill="1" applyBorder="1" applyAlignment="1">
      <alignment horizontal="right"/>
    </xf>
    <xf numFmtId="43" fontId="3" fillId="6" borderId="8" xfId="1" applyFont="1" applyFill="1" applyBorder="1"/>
    <xf numFmtId="43" fontId="3" fillId="5" borderId="8" xfId="1" applyFont="1" applyFill="1" applyBorder="1"/>
    <xf numFmtId="10" fontId="3" fillId="7" borderId="8" xfId="2" applyNumberFormat="1" applyFont="1" applyFill="1" applyBorder="1"/>
    <xf numFmtId="10" fontId="4" fillId="4" borderId="8" xfId="2" applyNumberFormat="1" applyFont="1" applyFill="1" applyBorder="1" applyAlignment="1">
      <alignment horizontal="right" vertical="center"/>
    </xf>
    <xf numFmtId="43" fontId="4" fillId="4" borderId="8" xfId="1" applyFont="1" applyFill="1" applyBorder="1" applyAlignment="1">
      <alignment horizontal="right" vertical="center"/>
    </xf>
    <xf numFmtId="165" fontId="3" fillId="6" borderId="8" xfId="1" applyNumberFormat="1" applyFont="1" applyFill="1" applyBorder="1"/>
    <xf numFmtId="43" fontId="3" fillId="6" borderId="9" xfId="1" applyFont="1" applyFill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8"/>
  <sheetViews>
    <sheetView tabSelected="1" zoomScale="110" zoomScaleNormal="110" workbookViewId="0">
      <pane ySplit="2" topLeftCell="A3" activePane="bottomLeft" state="frozen"/>
      <selection pane="bottomLeft" activeCell="A3" sqref="A3"/>
    </sheetView>
  </sheetViews>
  <sheetFormatPr defaultColWidth="8.85546875" defaultRowHeight="15" x14ac:dyDescent="0.25"/>
  <cols>
    <col min="1" max="1" width="6.5703125" customWidth="1"/>
    <col min="2" max="2" width="41.140625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19.28515625" customWidth="1"/>
    <col min="11" max="11" width="20.28515625" customWidth="1"/>
    <col min="12" max="12" width="18.140625" customWidth="1"/>
    <col min="13" max="13" width="19.5703125" customWidth="1"/>
    <col min="14" max="14" width="18.140625" customWidth="1"/>
    <col min="15" max="15" width="20.140625" customWidth="1"/>
    <col min="16" max="16" width="10.5703125" customWidth="1"/>
    <col min="17" max="17" width="11" customWidth="1"/>
    <col min="18" max="18" width="12.140625" customWidth="1"/>
    <col min="19" max="19" width="11.85546875" customWidth="1"/>
    <col min="20" max="20" width="11" customWidth="1"/>
    <col min="21" max="21" width="13.5703125" customWidth="1"/>
    <col min="22" max="22" width="12.42578125" customWidth="1"/>
    <col min="23" max="23" width="17" customWidth="1"/>
    <col min="24" max="24" width="18.42578125" customWidth="1"/>
    <col min="25" max="25" width="18.140625" customWidth="1"/>
    <col min="26" max="26" width="18.5703125" customWidth="1"/>
  </cols>
  <sheetData>
    <row r="1" spans="1:25" ht="33.75" x14ac:dyDescent="0.5">
      <c r="A1" s="121" t="s">
        <v>166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3"/>
    </row>
    <row r="2" spans="1:25" ht="54" customHeight="1" x14ac:dyDescent="0.25">
      <c r="A2" s="84" t="s">
        <v>52</v>
      </c>
      <c r="B2" s="80" t="s">
        <v>129</v>
      </c>
      <c r="C2" s="80" t="s">
        <v>130</v>
      </c>
      <c r="D2" s="80" t="s">
        <v>55</v>
      </c>
      <c r="E2" s="80" t="s">
        <v>81</v>
      </c>
      <c r="F2" s="80" t="s">
        <v>59</v>
      </c>
      <c r="G2" s="80" t="s">
        <v>56</v>
      </c>
      <c r="H2" s="80" t="s">
        <v>57</v>
      </c>
      <c r="I2" s="80" t="s">
        <v>58</v>
      </c>
      <c r="J2" s="80" t="s">
        <v>54</v>
      </c>
      <c r="K2" s="80" t="s">
        <v>66</v>
      </c>
      <c r="L2" s="80" t="s">
        <v>139</v>
      </c>
      <c r="M2" s="80" t="s">
        <v>138</v>
      </c>
      <c r="N2" s="80" t="s">
        <v>53</v>
      </c>
      <c r="O2" s="80" t="s">
        <v>134</v>
      </c>
      <c r="P2" s="80" t="s">
        <v>68</v>
      </c>
      <c r="Q2" s="80" t="s">
        <v>67</v>
      </c>
      <c r="R2" s="80" t="s">
        <v>127</v>
      </c>
      <c r="S2" s="80" t="s">
        <v>128</v>
      </c>
      <c r="T2" s="80" t="s">
        <v>135</v>
      </c>
      <c r="U2" s="80" t="s">
        <v>136</v>
      </c>
      <c r="V2" s="80" t="s">
        <v>137</v>
      </c>
      <c r="W2" s="80" t="s">
        <v>132</v>
      </c>
      <c r="X2" s="85" t="s">
        <v>131</v>
      </c>
      <c r="Y2" s="33"/>
    </row>
    <row r="3" spans="1:25" ht="18" customHeight="1" x14ac:dyDescent="0.25">
      <c r="A3" s="86"/>
      <c r="B3" s="81"/>
      <c r="C3" s="81" t="s">
        <v>0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7"/>
    </row>
    <row r="4" spans="1:25" ht="15.75" x14ac:dyDescent="0.3">
      <c r="A4" s="88">
        <v>1</v>
      </c>
      <c r="B4" s="6" t="s">
        <v>1</v>
      </c>
      <c r="C4" s="29" t="s">
        <v>121</v>
      </c>
      <c r="D4" s="1">
        <v>3236576661.1999998</v>
      </c>
      <c r="E4" s="1"/>
      <c r="F4" s="1">
        <v>877132647.28999996</v>
      </c>
      <c r="G4" s="1">
        <v>953102133.20000005</v>
      </c>
      <c r="H4" s="1">
        <v>0</v>
      </c>
      <c r="I4" s="1">
        <v>0</v>
      </c>
      <c r="J4" s="20">
        <v>5072643394.8900003</v>
      </c>
      <c r="K4" s="20">
        <v>14856866.140000001</v>
      </c>
      <c r="L4" s="42">
        <v>300117754.06999999</v>
      </c>
      <c r="M4" s="20">
        <v>5113449375.5600004</v>
      </c>
      <c r="N4" s="20">
        <v>21166435.530000001</v>
      </c>
      <c r="O4" s="3">
        <v>5092282940.0299997</v>
      </c>
      <c r="P4" s="9">
        <f t="shared" ref="P4:P17" si="0">(O4/$O$18)</f>
        <v>0.43839828417882731</v>
      </c>
      <c r="Q4" s="14">
        <f t="shared" ref="Q4:Q14" si="1">(K4/O4)</f>
        <v>2.917525658916446E-3</v>
      </c>
      <c r="R4" s="14">
        <f>L4/O4</f>
        <v>5.8935797088335379E-2</v>
      </c>
      <c r="S4" s="35">
        <f>O4/X4</f>
        <v>8247.2266840518223</v>
      </c>
      <c r="T4" s="35">
        <f>L4/X4</f>
        <v>486.05687839278323</v>
      </c>
      <c r="U4" s="1">
        <v>8193.5</v>
      </c>
      <c r="V4" s="1">
        <v>8285.23</v>
      </c>
      <c r="W4" s="38">
        <v>17199</v>
      </c>
      <c r="X4" s="89">
        <v>617453.98</v>
      </c>
      <c r="Y4" s="24"/>
    </row>
    <row r="5" spans="1:25" ht="15.75" x14ac:dyDescent="0.3">
      <c r="A5" s="88">
        <v>2</v>
      </c>
      <c r="B5" s="1" t="s">
        <v>2</v>
      </c>
      <c r="C5" s="29" t="s">
        <v>3</v>
      </c>
      <c r="D5" s="1">
        <v>411448302.75</v>
      </c>
      <c r="E5" s="1"/>
      <c r="F5" s="1">
        <v>161028294.09</v>
      </c>
      <c r="G5" s="1">
        <v>0</v>
      </c>
      <c r="H5" s="1">
        <v>0</v>
      </c>
      <c r="I5" s="1">
        <v>0</v>
      </c>
      <c r="J5" s="1">
        <v>593264630.65999997</v>
      </c>
      <c r="K5" s="1">
        <v>836138.04</v>
      </c>
      <c r="L5" s="41">
        <v>992171.28</v>
      </c>
      <c r="M5" s="1">
        <v>593264630.65999997</v>
      </c>
      <c r="N5" s="1">
        <v>856046.06</v>
      </c>
      <c r="O5" s="3">
        <v>592408584.58000004</v>
      </c>
      <c r="P5" s="9">
        <f t="shared" si="0"/>
        <v>5.1000879187429772E-2</v>
      </c>
      <c r="Q5" s="14">
        <f t="shared" si="1"/>
        <v>1.4114212078692224E-3</v>
      </c>
      <c r="R5" s="14">
        <f t="shared" ref="R5:R79" si="2">L5/O5</f>
        <v>1.6748090858666738E-3</v>
      </c>
      <c r="S5" s="35">
        <f t="shared" ref="S5:S79" si="3">O5/X5</f>
        <v>1.1795422773275523</v>
      </c>
      <c r="T5" s="35">
        <f t="shared" ref="T5:T79" si="4">L5/X5</f>
        <v>1.9755081232320526E-3</v>
      </c>
      <c r="U5" s="1">
        <v>1.17</v>
      </c>
      <c r="V5" s="23">
        <v>1.19</v>
      </c>
      <c r="W5" s="38">
        <v>3817</v>
      </c>
      <c r="X5" s="75">
        <v>502235991</v>
      </c>
      <c r="Y5" s="24"/>
    </row>
    <row r="6" spans="1:25" s="57" customFormat="1" ht="15.75" x14ac:dyDescent="0.3">
      <c r="A6" s="90">
        <v>3</v>
      </c>
      <c r="B6" s="52" t="s">
        <v>4</v>
      </c>
      <c r="C6" s="50" t="s">
        <v>5</v>
      </c>
      <c r="D6" s="60">
        <v>64544500</v>
      </c>
      <c r="E6" s="60"/>
      <c r="F6" s="71" t="s">
        <v>163</v>
      </c>
      <c r="G6" s="34">
        <v>0</v>
      </c>
      <c r="H6" s="34"/>
      <c r="I6" s="34"/>
      <c r="J6" s="34">
        <v>244957798.28</v>
      </c>
      <c r="K6" s="60">
        <v>605079.49</v>
      </c>
      <c r="L6" s="78">
        <v>7307540.1600000001</v>
      </c>
      <c r="M6" s="60">
        <v>273695180.68000001</v>
      </c>
      <c r="N6" s="60">
        <v>11429035.939999999</v>
      </c>
      <c r="O6" s="3">
        <v>262266144.74000001</v>
      </c>
      <c r="P6" s="9">
        <f t="shared" si="0"/>
        <v>2.2578680172774264E-2</v>
      </c>
      <c r="Q6" s="14">
        <f t="shared" si="1"/>
        <v>2.3071200844464739E-3</v>
      </c>
      <c r="R6" s="14">
        <f t="shared" si="2"/>
        <v>2.7863070802540673E-2</v>
      </c>
      <c r="S6" s="35">
        <f t="shared" si="3"/>
        <v>131.7625680388054</v>
      </c>
      <c r="T6" s="35">
        <f t="shared" si="4"/>
        <v>3.6713097623898174</v>
      </c>
      <c r="U6" s="61">
        <v>131.76</v>
      </c>
      <c r="V6" s="62">
        <v>131.72999999999999</v>
      </c>
      <c r="W6" s="63">
        <v>2469</v>
      </c>
      <c r="X6" s="91">
        <v>1990445</v>
      </c>
      <c r="Y6" s="18"/>
    </row>
    <row r="7" spans="1:25" ht="15.75" x14ac:dyDescent="0.3">
      <c r="A7" s="88">
        <v>4</v>
      </c>
      <c r="B7" s="6" t="s">
        <v>6</v>
      </c>
      <c r="C7" s="29" t="s">
        <v>7</v>
      </c>
      <c r="D7" s="1">
        <v>181016615.40000001</v>
      </c>
      <c r="E7" s="23"/>
      <c r="F7" s="1">
        <v>52364212.960000001</v>
      </c>
      <c r="G7" s="1">
        <v>25503593.629999999</v>
      </c>
      <c r="H7" s="1"/>
      <c r="I7" s="1"/>
      <c r="J7" s="1">
        <v>295160061.18000001</v>
      </c>
      <c r="K7" s="1">
        <v>537667.01</v>
      </c>
      <c r="L7" s="41">
        <v>329719.64</v>
      </c>
      <c r="M7" s="1">
        <v>295160061.18000001</v>
      </c>
      <c r="N7" s="1">
        <v>1587667.01</v>
      </c>
      <c r="O7" s="3">
        <v>293057639.19</v>
      </c>
      <c r="P7" s="9">
        <f t="shared" si="0"/>
        <v>2.5229541975457667E-2</v>
      </c>
      <c r="Q7" s="14">
        <f t="shared" si="1"/>
        <v>1.8346800700575179E-3</v>
      </c>
      <c r="R7" s="14">
        <f t="shared" si="2"/>
        <v>1.1251016725287639E-3</v>
      </c>
      <c r="S7" s="35">
        <f t="shared" si="3"/>
        <v>12.911718057460297</v>
      </c>
      <c r="T7" s="35">
        <f t="shared" si="4"/>
        <v>1.4526995581668421E-2</v>
      </c>
      <c r="U7" s="1">
        <v>12.8</v>
      </c>
      <c r="V7" s="1">
        <v>12.98</v>
      </c>
      <c r="W7" s="38">
        <v>8865</v>
      </c>
      <c r="X7" s="75">
        <v>22697029</v>
      </c>
      <c r="Y7" s="24"/>
    </row>
    <row r="8" spans="1:25" ht="15.75" x14ac:dyDescent="0.3">
      <c r="A8" s="88">
        <v>5</v>
      </c>
      <c r="B8" s="6" t="s">
        <v>8</v>
      </c>
      <c r="C8" s="29" t="s">
        <v>114</v>
      </c>
      <c r="D8" s="1">
        <v>830663681</v>
      </c>
      <c r="E8" s="1"/>
      <c r="F8" s="1"/>
      <c r="G8" s="1"/>
      <c r="H8" s="1"/>
      <c r="I8" s="1"/>
      <c r="J8" s="1">
        <v>830663681</v>
      </c>
      <c r="K8" s="1">
        <v>1727556</v>
      </c>
      <c r="L8" s="41">
        <v>12513610</v>
      </c>
      <c r="M8" s="1">
        <v>1086388795</v>
      </c>
      <c r="N8" s="1">
        <v>64303957.57</v>
      </c>
      <c r="O8" s="3">
        <v>1022084838</v>
      </c>
      <c r="P8" s="9">
        <f t="shared" si="0"/>
        <v>8.7992015475431326E-2</v>
      </c>
      <c r="Q8" s="14">
        <f t="shared" si="1"/>
        <v>1.6902275973298413E-3</v>
      </c>
      <c r="R8" s="14">
        <f t="shared" si="2"/>
        <v>1.2243220459552498E-2</v>
      </c>
      <c r="S8" s="35">
        <f t="shared" si="3"/>
        <v>0.6863049232727042</v>
      </c>
      <c r="T8" s="35">
        <f t="shared" si="4"/>
        <v>8.4025824781039805E-3</v>
      </c>
      <c r="U8" s="55">
        <v>0.70989999999999998</v>
      </c>
      <c r="V8" s="55">
        <v>0.72740000000000005</v>
      </c>
      <c r="W8" s="38">
        <v>7002</v>
      </c>
      <c r="X8" s="75">
        <v>1489257622</v>
      </c>
      <c r="Y8" s="24"/>
    </row>
    <row r="9" spans="1:25" ht="15.75" x14ac:dyDescent="0.3">
      <c r="A9" s="88">
        <v>6</v>
      </c>
      <c r="B9" s="23" t="s">
        <v>62</v>
      </c>
      <c r="C9" s="29" t="s">
        <v>9</v>
      </c>
      <c r="D9" s="1">
        <v>1954276663.8599999</v>
      </c>
      <c r="E9" s="1"/>
      <c r="F9" s="1">
        <v>117315600</v>
      </c>
      <c r="G9" s="1">
        <v>83350063</v>
      </c>
      <c r="H9" s="1">
        <v>0</v>
      </c>
      <c r="I9" s="1">
        <v>0</v>
      </c>
      <c r="J9" s="1">
        <v>2154942326.8600001</v>
      </c>
      <c r="K9" s="1">
        <v>5879021.9500000002</v>
      </c>
      <c r="L9" s="41">
        <v>108541013.63</v>
      </c>
      <c r="M9" s="1">
        <v>2551039366</v>
      </c>
      <c r="N9" s="1">
        <v>4953735</v>
      </c>
      <c r="O9" s="3">
        <v>2546085630</v>
      </c>
      <c r="P9" s="9">
        <f t="shared" si="0"/>
        <v>0.2191943347825431</v>
      </c>
      <c r="Q9" s="14">
        <f t="shared" si="1"/>
        <v>2.3090432940387792E-3</v>
      </c>
      <c r="R9" s="14">
        <f t="shared" si="2"/>
        <v>4.2630543274383113E-2</v>
      </c>
      <c r="S9" s="35">
        <f t="shared" si="3"/>
        <v>16.259243461772055</v>
      </c>
      <c r="T9" s="35">
        <f t="shared" si="4"/>
        <v>0.6931403820058043</v>
      </c>
      <c r="U9" s="1">
        <v>16.18</v>
      </c>
      <c r="V9" s="1">
        <v>16.670000000000002</v>
      </c>
      <c r="W9" s="38">
        <v>11909</v>
      </c>
      <c r="X9" s="75">
        <v>156593118</v>
      </c>
      <c r="Y9" s="24"/>
    </row>
    <row r="10" spans="1:25" ht="15.75" x14ac:dyDescent="0.3">
      <c r="A10" s="92">
        <v>7</v>
      </c>
      <c r="B10" s="29" t="s">
        <v>11</v>
      </c>
      <c r="C10" s="29" t="s">
        <v>63</v>
      </c>
      <c r="D10" s="1">
        <v>176603584.59999999</v>
      </c>
      <c r="E10" s="1">
        <v>0</v>
      </c>
      <c r="F10" s="1">
        <v>49871421.600000001</v>
      </c>
      <c r="G10" s="1">
        <v>0</v>
      </c>
      <c r="H10" s="1">
        <v>0</v>
      </c>
      <c r="I10" s="1">
        <v>0</v>
      </c>
      <c r="J10" s="4">
        <v>221214245.62</v>
      </c>
      <c r="K10" s="1">
        <v>1231978.8899999999</v>
      </c>
      <c r="L10" s="41">
        <v>8335155.4100000001</v>
      </c>
      <c r="M10" s="1">
        <v>228324699.09999999</v>
      </c>
      <c r="N10" s="1">
        <v>-7110453.4800000004</v>
      </c>
      <c r="O10" s="3">
        <v>221214245.62</v>
      </c>
      <c r="P10" s="9">
        <f t="shared" si="0"/>
        <v>1.9044492786009715E-2</v>
      </c>
      <c r="Q10" s="14">
        <f t="shared" si="1"/>
        <v>5.5691661563075055E-3</v>
      </c>
      <c r="R10" s="14">
        <f t="shared" si="2"/>
        <v>3.767910781079651E-2</v>
      </c>
      <c r="S10" s="35">
        <f t="shared" si="3"/>
        <v>130.72876333353426</v>
      </c>
      <c r="T10" s="35">
        <f t="shared" si="4"/>
        <v>4.9257431676163392</v>
      </c>
      <c r="U10" s="1">
        <v>130.94999999999999</v>
      </c>
      <c r="V10" s="1">
        <v>132.68</v>
      </c>
      <c r="W10" s="38">
        <v>1384</v>
      </c>
      <c r="X10" s="75">
        <v>1692162</v>
      </c>
      <c r="Y10" s="27"/>
    </row>
    <row r="11" spans="1:25" ht="15.75" x14ac:dyDescent="0.3">
      <c r="A11" s="88">
        <v>8</v>
      </c>
      <c r="B11" s="6" t="s">
        <v>12</v>
      </c>
      <c r="C11" s="29" t="s">
        <v>13</v>
      </c>
      <c r="D11" s="16">
        <v>242950198.84999999</v>
      </c>
      <c r="E11" s="1"/>
      <c r="F11" s="20">
        <v>22574460.359999999</v>
      </c>
      <c r="G11" s="23"/>
      <c r="H11" s="1"/>
      <c r="I11" s="1"/>
      <c r="J11" s="1">
        <v>22574460.359999999</v>
      </c>
      <c r="K11" s="1">
        <v>1013425.89</v>
      </c>
      <c r="L11" s="41">
        <v>3056154.9</v>
      </c>
      <c r="M11" s="1">
        <v>283732491.31</v>
      </c>
      <c r="N11" s="1">
        <v>6719342.2699999996</v>
      </c>
      <c r="O11" s="3">
        <v>277013149.04000002</v>
      </c>
      <c r="P11" s="9">
        <f t="shared" si="0"/>
        <v>2.3848260331228638E-2</v>
      </c>
      <c r="Q11" s="14">
        <f t="shared" si="1"/>
        <v>3.6584035577808035E-3</v>
      </c>
      <c r="R11" s="14">
        <f t="shared" si="2"/>
        <v>1.1032526472448059E-2</v>
      </c>
      <c r="S11" s="35">
        <f t="shared" si="3"/>
        <v>9.9579535033549131</v>
      </c>
      <c r="T11" s="35">
        <f t="shared" si="4"/>
        <v>0.10986138563716996</v>
      </c>
      <c r="U11" s="1">
        <v>10.009600000000001</v>
      </c>
      <c r="V11" s="1">
        <v>10.1073</v>
      </c>
      <c r="W11" s="38">
        <v>116</v>
      </c>
      <c r="X11" s="75">
        <v>27818281.030000001</v>
      </c>
    </row>
    <row r="12" spans="1:25" ht="15.75" x14ac:dyDescent="0.3">
      <c r="A12" s="88">
        <v>9</v>
      </c>
      <c r="B12" s="6" t="s">
        <v>12</v>
      </c>
      <c r="C12" s="4" t="s">
        <v>72</v>
      </c>
      <c r="D12" s="1">
        <v>246661177.02000001</v>
      </c>
      <c r="E12" s="1">
        <v>261248514.05000001</v>
      </c>
      <c r="F12" s="1">
        <v>71349420.629999995</v>
      </c>
      <c r="G12" s="1">
        <v>12999640.109999999</v>
      </c>
      <c r="H12" s="1">
        <v>0</v>
      </c>
      <c r="I12" s="1">
        <v>0</v>
      </c>
      <c r="J12" s="20">
        <v>332597934.68000001</v>
      </c>
      <c r="K12" s="1">
        <v>1492314.63</v>
      </c>
      <c r="L12" s="41">
        <v>53903965.409999996</v>
      </c>
      <c r="M12" s="20">
        <v>354153084.98000002</v>
      </c>
      <c r="N12" s="20">
        <v>2183092.73</v>
      </c>
      <c r="O12" s="3">
        <v>351969992.25</v>
      </c>
      <c r="P12" s="9">
        <f t="shared" si="0"/>
        <v>3.0301348629290053E-2</v>
      </c>
      <c r="Q12" s="14">
        <f t="shared" si="1"/>
        <v>4.2398916466152231E-3</v>
      </c>
      <c r="R12" s="14">
        <f t="shared" si="2"/>
        <v>0.15314932124018307</v>
      </c>
      <c r="S12" s="35">
        <f t="shared" si="3"/>
        <v>2061.1980426201912</v>
      </c>
      <c r="T12" s="35">
        <f t="shared" si="4"/>
        <v>315.67108116887619</v>
      </c>
      <c r="U12" s="20">
        <v>2046.94</v>
      </c>
      <c r="V12" s="20">
        <v>2071.44</v>
      </c>
      <c r="W12" s="38">
        <v>23</v>
      </c>
      <c r="X12" s="75">
        <v>170759.91</v>
      </c>
    </row>
    <row r="13" spans="1:25" ht="15.75" x14ac:dyDescent="0.3">
      <c r="A13" s="88">
        <v>10</v>
      </c>
      <c r="B13" s="6" t="s">
        <v>27</v>
      </c>
      <c r="C13" s="52" t="s">
        <v>126</v>
      </c>
      <c r="D13" s="20">
        <v>218910486.40000001</v>
      </c>
      <c r="E13" s="1"/>
      <c r="F13" s="1">
        <v>34306625.960000001</v>
      </c>
      <c r="G13" s="1"/>
      <c r="H13" s="1"/>
      <c r="I13" s="1"/>
      <c r="J13" s="1">
        <v>251217112.36000001</v>
      </c>
      <c r="K13" s="1">
        <v>520809.49</v>
      </c>
      <c r="L13" s="41">
        <v>8453849.9900000002</v>
      </c>
      <c r="M13" s="20">
        <v>255388609.03999999</v>
      </c>
      <c r="N13" s="20">
        <v>7877676.2199999997</v>
      </c>
      <c r="O13" s="3">
        <v>247510932.81999999</v>
      </c>
      <c r="P13" s="9">
        <f t="shared" si="0"/>
        <v>2.130839341443776E-2</v>
      </c>
      <c r="Q13" s="14">
        <f t="shared" si="1"/>
        <v>2.1041878193669684E-3</v>
      </c>
      <c r="R13" s="14">
        <f t="shared" si="2"/>
        <v>3.4155460907046006E-2</v>
      </c>
      <c r="S13" s="35">
        <f t="shared" si="3"/>
        <v>0.90558905978285842</v>
      </c>
      <c r="T13" s="35">
        <f t="shared" si="4"/>
        <v>3.0930811729261969E-2</v>
      </c>
      <c r="U13" s="55">
        <v>1.01</v>
      </c>
      <c r="V13" s="1">
        <v>1.03</v>
      </c>
      <c r="W13" s="38">
        <v>106</v>
      </c>
      <c r="X13" s="75">
        <v>273314844.24000001</v>
      </c>
    </row>
    <row r="14" spans="1:25" ht="15.75" x14ac:dyDescent="0.3">
      <c r="A14" s="88">
        <v>11</v>
      </c>
      <c r="B14" s="47" t="s">
        <v>77</v>
      </c>
      <c r="C14" s="54" t="s">
        <v>78</v>
      </c>
      <c r="D14" s="1">
        <v>109467014.7</v>
      </c>
      <c r="E14" s="1"/>
      <c r="F14" s="1">
        <v>20362812.350000001</v>
      </c>
      <c r="G14" s="1"/>
      <c r="H14" s="1"/>
      <c r="I14" s="1"/>
      <c r="J14" s="1">
        <v>129829827.04000001</v>
      </c>
      <c r="K14" s="1">
        <v>287702.40999999997</v>
      </c>
      <c r="L14" s="41">
        <v>44509.99</v>
      </c>
      <c r="M14" s="1">
        <v>171762456.02000001</v>
      </c>
      <c r="N14" s="1">
        <v>1048336.49</v>
      </c>
      <c r="O14" s="3">
        <v>170714119.53</v>
      </c>
      <c r="P14" s="9">
        <f t="shared" si="0"/>
        <v>1.4696900774843893E-2</v>
      </c>
      <c r="Q14" s="14">
        <f t="shared" si="1"/>
        <v>1.6852877242496708E-3</v>
      </c>
      <c r="R14" s="14">
        <f t="shared" si="2"/>
        <v>2.6072822870505538E-4</v>
      </c>
      <c r="S14" s="35">
        <f t="shared" si="3"/>
        <v>101.55500000648422</v>
      </c>
      <c r="T14" s="35">
        <f t="shared" si="4"/>
        <v>2.6478255267832516E-2</v>
      </c>
      <c r="U14" s="1">
        <v>101.2</v>
      </c>
      <c r="V14" s="1">
        <v>101.91</v>
      </c>
      <c r="W14" s="38">
        <v>447</v>
      </c>
      <c r="X14" s="75">
        <v>1681001.62</v>
      </c>
    </row>
    <row r="15" spans="1:25" ht="15.75" x14ac:dyDescent="0.3">
      <c r="A15" s="88">
        <v>12</v>
      </c>
      <c r="B15" s="47" t="s">
        <v>64</v>
      </c>
      <c r="C15" s="54" t="s">
        <v>141</v>
      </c>
      <c r="D15" s="1">
        <v>162877071.69999999</v>
      </c>
      <c r="E15" s="1">
        <v>0</v>
      </c>
      <c r="F15" s="1">
        <v>63940101.469999999</v>
      </c>
      <c r="G15" s="1">
        <v>0</v>
      </c>
      <c r="H15" s="1">
        <v>0</v>
      </c>
      <c r="I15" s="1">
        <v>0</v>
      </c>
      <c r="J15" s="1">
        <v>232168132.09999999</v>
      </c>
      <c r="K15" s="1">
        <v>295293.82</v>
      </c>
      <c r="L15" s="41">
        <v>17784318.739999998</v>
      </c>
      <c r="M15" s="1">
        <v>233331545.61000001</v>
      </c>
      <c r="N15" s="1">
        <v>295193.82</v>
      </c>
      <c r="O15" s="3">
        <v>230977648.12</v>
      </c>
      <c r="P15" s="9">
        <f t="shared" si="0"/>
        <v>1.9885031097441809E-2</v>
      </c>
      <c r="Q15" s="14">
        <f>(K15/O15)</f>
        <v>1.2784519298879766E-3</v>
      </c>
      <c r="R15" s="14">
        <f>L15/O15</f>
        <v>7.6995843038286105E-2</v>
      </c>
      <c r="S15" s="35">
        <f>O15/X15</f>
        <v>1.1391554051696413</v>
      </c>
      <c r="T15" s="35">
        <f>L15/X15</f>
        <v>8.7710230772656911E-2</v>
      </c>
      <c r="U15" s="1">
        <v>1.1392</v>
      </c>
      <c r="V15" s="1">
        <v>1.1508</v>
      </c>
      <c r="W15" s="38">
        <v>12</v>
      </c>
      <c r="X15" s="75">
        <v>202762193</v>
      </c>
    </row>
    <row r="16" spans="1:25" ht="15.75" x14ac:dyDescent="0.3">
      <c r="A16" s="88">
        <v>13</v>
      </c>
      <c r="B16" s="44" t="s">
        <v>149</v>
      </c>
      <c r="C16" s="44" t="s">
        <v>150</v>
      </c>
      <c r="D16" s="45">
        <v>2414827.1</v>
      </c>
      <c r="E16" s="45"/>
      <c r="F16" s="45"/>
      <c r="G16" s="45"/>
      <c r="H16" s="45"/>
      <c r="I16" s="45"/>
      <c r="J16" s="45">
        <v>2414827.1</v>
      </c>
      <c r="K16" s="45"/>
      <c r="L16" s="41">
        <v>0</v>
      </c>
      <c r="M16" s="45">
        <v>4777307.28</v>
      </c>
      <c r="N16" s="45">
        <v>0</v>
      </c>
      <c r="O16" s="3">
        <v>4777307.28</v>
      </c>
      <c r="P16" s="9">
        <f t="shared" si="0"/>
        <v>4.1128180409682466E-4</v>
      </c>
      <c r="Q16" s="14">
        <f>(K16/O16)</f>
        <v>0</v>
      </c>
      <c r="R16" s="14">
        <f>L16/O16</f>
        <v>0</v>
      </c>
      <c r="S16" s="14">
        <f>O16/X16</f>
        <v>1.2087716411112799</v>
      </c>
      <c r="T16" s="14">
        <f>L16/X16</f>
        <v>0</v>
      </c>
      <c r="U16" s="45">
        <v>1.19</v>
      </c>
      <c r="V16" s="45">
        <v>1.25</v>
      </c>
      <c r="W16" s="46">
        <v>2420</v>
      </c>
      <c r="X16" s="93">
        <v>3952200</v>
      </c>
    </row>
    <row r="17" spans="1:26" ht="15.75" x14ac:dyDescent="0.3">
      <c r="A17" s="90">
        <v>14</v>
      </c>
      <c r="B17" s="58" t="s">
        <v>157</v>
      </c>
      <c r="C17" s="50" t="s">
        <v>158</v>
      </c>
      <c r="D17" s="52">
        <v>223257960.94999999</v>
      </c>
      <c r="E17" s="52"/>
      <c r="F17" s="52">
        <v>71614126.040000007</v>
      </c>
      <c r="G17" s="52"/>
      <c r="H17" s="52"/>
      <c r="I17" s="52"/>
      <c r="J17" s="52">
        <v>294872086.99000001</v>
      </c>
      <c r="K17" s="52"/>
      <c r="L17" s="43">
        <v>391501.73</v>
      </c>
      <c r="M17" s="52">
        <v>303988201</v>
      </c>
      <c r="N17" s="52"/>
      <c r="O17" s="22">
        <v>303291186.5</v>
      </c>
      <c r="P17" s="21">
        <f t="shared" si="0"/>
        <v>2.6110555390187608E-2</v>
      </c>
      <c r="Q17" s="31">
        <f>(K17/O17)</f>
        <v>0</v>
      </c>
      <c r="R17" s="31">
        <f>L17/O17</f>
        <v>1.290844401111537E-3</v>
      </c>
      <c r="S17" s="31">
        <f>O17/X17</f>
        <v>106.74436609441518</v>
      </c>
      <c r="T17" s="31">
        <f>L17/X17</f>
        <v>0.13779036732317604</v>
      </c>
      <c r="U17" s="52">
        <v>101.93</v>
      </c>
      <c r="V17" s="52">
        <v>102.3</v>
      </c>
      <c r="W17" s="64">
        <v>107</v>
      </c>
      <c r="X17" s="94">
        <v>2841285.19</v>
      </c>
    </row>
    <row r="18" spans="1:26" ht="15.75" x14ac:dyDescent="0.3">
      <c r="A18" s="95"/>
      <c r="B18" s="48"/>
      <c r="C18" s="53" t="s">
        <v>60</v>
      </c>
      <c r="D18" s="1"/>
      <c r="E18" s="1"/>
      <c r="F18" s="1"/>
      <c r="G18" s="1"/>
      <c r="H18" s="1"/>
      <c r="I18" s="1"/>
      <c r="J18" s="1"/>
      <c r="K18" s="1"/>
      <c r="L18" s="41"/>
      <c r="M18" s="1"/>
      <c r="N18" s="1"/>
      <c r="O18" s="7">
        <f>SUM(O4:O17)</f>
        <v>11615654357.700003</v>
      </c>
      <c r="P18" s="37">
        <f>(O18/$O$112)</f>
        <v>1.0334053894590288E-2</v>
      </c>
      <c r="Q18" s="14"/>
      <c r="R18" s="14"/>
      <c r="S18" s="35"/>
      <c r="T18" s="35"/>
      <c r="U18" s="1"/>
      <c r="V18" s="1"/>
      <c r="W18" s="1"/>
      <c r="X18" s="75"/>
      <c r="Y18" s="17"/>
      <c r="Z18" s="17"/>
    </row>
    <row r="19" spans="1:26" ht="15.75" customHeight="1" x14ac:dyDescent="0.3">
      <c r="A19" s="96"/>
      <c r="B19" s="66"/>
      <c r="C19" s="67" t="s">
        <v>14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97"/>
      <c r="Y19" s="17"/>
      <c r="Z19" s="17"/>
    </row>
    <row r="20" spans="1:26" s="73" customFormat="1" ht="15.75" x14ac:dyDescent="0.3">
      <c r="A20" s="88">
        <v>15</v>
      </c>
      <c r="B20" s="6" t="s">
        <v>1</v>
      </c>
      <c r="C20" s="29" t="s">
        <v>15</v>
      </c>
      <c r="D20" s="1"/>
      <c r="E20" s="1">
        <v>0</v>
      </c>
      <c r="F20" s="1">
        <v>342784256632.71997</v>
      </c>
      <c r="G20" s="1">
        <v>0</v>
      </c>
      <c r="H20" s="1">
        <v>0</v>
      </c>
      <c r="I20" s="1">
        <v>0</v>
      </c>
      <c r="J20" s="1">
        <v>342784256632.71997</v>
      </c>
      <c r="K20" s="1">
        <v>494295158.55000001</v>
      </c>
      <c r="L20" s="41">
        <v>2086766330.53</v>
      </c>
      <c r="M20" s="1">
        <v>343810792815.64001</v>
      </c>
      <c r="N20" s="1">
        <v>-805270091.73000002</v>
      </c>
      <c r="O20" s="3">
        <v>343005522723.90997</v>
      </c>
      <c r="P20" s="9">
        <f t="shared" ref="P20:P42" si="5">(O20/$O$43)</f>
        <v>0.41977380025641597</v>
      </c>
      <c r="Q20" s="14">
        <f t="shared" ref="Q20:Q42" si="6">(K20/O20)</f>
        <v>1.4410705536886217E-3</v>
      </c>
      <c r="R20" s="14">
        <f t="shared" si="2"/>
        <v>6.0837688966590428E-3</v>
      </c>
      <c r="S20" s="35">
        <f t="shared" si="3"/>
        <v>104.07434303984942</v>
      </c>
      <c r="T20" s="35">
        <f t="shared" si="4"/>
        <v>0.63316425112605945</v>
      </c>
      <c r="U20" s="1">
        <v>100</v>
      </c>
      <c r="V20" s="1">
        <v>100</v>
      </c>
      <c r="W20" s="38">
        <v>81596</v>
      </c>
      <c r="X20" s="75">
        <v>3295774085.1900001</v>
      </c>
      <c r="Y20" s="18"/>
      <c r="Z20" s="72"/>
    </row>
    <row r="21" spans="1:26" ht="15.75" x14ac:dyDescent="0.3">
      <c r="A21" s="88">
        <v>16</v>
      </c>
      <c r="B21" s="6" t="s">
        <v>39</v>
      </c>
      <c r="C21" s="29" t="s">
        <v>16</v>
      </c>
      <c r="D21" s="1"/>
      <c r="E21" s="1">
        <v>0</v>
      </c>
      <c r="F21" s="1">
        <v>215075883173.26999</v>
      </c>
      <c r="G21" s="1">
        <v>8327887705.54</v>
      </c>
      <c r="H21" s="1">
        <v>0</v>
      </c>
      <c r="I21" s="1">
        <v>0</v>
      </c>
      <c r="J21" s="1">
        <v>221670211739</v>
      </c>
      <c r="K21" s="1">
        <v>163234642.53</v>
      </c>
      <c r="L21" s="41">
        <v>1529390280.3</v>
      </c>
      <c r="M21" s="1">
        <v>222885383250.89999</v>
      </c>
      <c r="N21" s="1">
        <v>1215171511.9000001</v>
      </c>
      <c r="O21" s="3">
        <v>221670211739</v>
      </c>
      <c r="P21" s="9">
        <f t="shared" si="5"/>
        <v>0.27128235850657945</v>
      </c>
      <c r="Q21" s="14">
        <f t="shared" si="6"/>
        <v>7.3638510672871331E-4</v>
      </c>
      <c r="R21" s="14">
        <f t="shared" si="2"/>
        <v>6.899394683218609E-3</v>
      </c>
      <c r="S21" s="35">
        <f t="shared" si="3"/>
        <v>100.00000001759371</v>
      </c>
      <c r="T21" s="35">
        <f t="shared" si="4"/>
        <v>0.68993946844324683</v>
      </c>
      <c r="U21" s="1">
        <v>100</v>
      </c>
      <c r="V21" s="1">
        <v>100</v>
      </c>
      <c r="W21" s="38">
        <v>14456</v>
      </c>
      <c r="X21" s="75">
        <v>2216702117</v>
      </c>
      <c r="Y21" s="18"/>
      <c r="Z21" s="17"/>
    </row>
    <row r="22" spans="1:26" ht="15.75" x14ac:dyDescent="0.3">
      <c r="A22" s="88">
        <v>17</v>
      </c>
      <c r="B22" s="6" t="s">
        <v>8</v>
      </c>
      <c r="C22" s="29" t="s">
        <v>115</v>
      </c>
      <c r="D22" s="1"/>
      <c r="E22" s="1">
        <v>0</v>
      </c>
      <c r="F22" s="1">
        <v>7958076851</v>
      </c>
      <c r="G22" s="1"/>
      <c r="H22" s="23"/>
      <c r="I22" s="1"/>
      <c r="J22" s="1">
        <v>7958076851</v>
      </c>
      <c r="K22" s="1">
        <v>17908986</v>
      </c>
      <c r="L22" s="41">
        <v>121082680</v>
      </c>
      <c r="M22" s="1">
        <v>19891947982.779999</v>
      </c>
      <c r="N22" s="1">
        <v>238334820.66</v>
      </c>
      <c r="O22" s="3">
        <v>19653613162</v>
      </c>
      <c r="P22" s="9">
        <f t="shared" si="5"/>
        <v>2.4052300441887803E-2</v>
      </c>
      <c r="Q22" s="14">
        <f t="shared" si="6"/>
        <v>9.1123122513812307E-4</v>
      </c>
      <c r="R22" s="14">
        <f t="shared" si="2"/>
        <v>6.1608356184659086E-3</v>
      </c>
      <c r="S22" s="35">
        <f t="shared" si="3"/>
        <v>1.0313784054031099</v>
      </c>
      <c r="T22" s="35">
        <f t="shared" si="4"/>
        <v>6.3541528161240521E-3</v>
      </c>
      <c r="U22" s="1">
        <v>1000</v>
      </c>
      <c r="V22" s="1">
        <v>1000</v>
      </c>
      <c r="W22" s="38">
        <v>6615</v>
      </c>
      <c r="X22" s="75">
        <v>19055676422</v>
      </c>
      <c r="Y22" s="18"/>
      <c r="Z22" s="17"/>
    </row>
    <row r="23" spans="1:26" ht="15.75" x14ac:dyDescent="0.3">
      <c r="A23" s="88">
        <v>18</v>
      </c>
      <c r="B23" s="6" t="s">
        <v>17</v>
      </c>
      <c r="C23" s="29" t="s">
        <v>98</v>
      </c>
      <c r="D23" s="1">
        <v>0</v>
      </c>
      <c r="E23" s="1">
        <v>0</v>
      </c>
      <c r="F23" s="1">
        <v>637986545.07000005</v>
      </c>
      <c r="G23" s="1">
        <v>0</v>
      </c>
      <c r="H23" s="1">
        <v>0</v>
      </c>
      <c r="I23" s="1">
        <v>0</v>
      </c>
      <c r="J23" s="1">
        <v>1070357784.6</v>
      </c>
      <c r="K23" s="1">
        <v>1696265.57</v>
      </c>
      <c r="L23" s="41">
        <v>5314598.12</v>
      </c>
      <c r="M23" s="1">
        <v>1070357784.6</v>
      </c>
      <c r="N23" s="1">
        <v>20841450.77</v>
      </c>
      <c r="O23" s="3">
        <v>1049516333.83</v>
      </c>
      <c r="P23" s="9">
        <f t="shared" si="5"/>
        <v>1.2844092316193201E-3</v>
      </c>
      <c r="Q23" s="14">
        <f t="shared" si="6"/>
        <v>1.61623551280028E-3</v>
      </c>
      <c r="R23" s="14">
        <f t="shared" si="2"/>
        <v>5.0638546049163779E-3</v>
      </c>
      <c r="S23" s="35">
        <f t="shared" si="3"/>
        <v>102.63808403440729</v>
      </c>
      <c r="T23" s="35">
        <f t="shared" si="4"/>
        <v>0.51974433447742741</v>
      </c>
      <c r="U23" s="1">
        <v>100</v>
      </c>
      <c r="V23" s="1">
        <v>100</v>
      </c>
      <c r="W23" s="38">
        <v>700</v>
      </c>
      <c r="X23" s="75">
        <v>10225408.470000001</v>
      </c>
      <c r="Y23" s="18"/>
      <c r="Z23" s="17"/>
    </row>
    <row r="24" spans="1:26" ht="15.75" x14ac:dyDescent="0.3">
      <c r="A24" s="88">
        <v>19</v>
      </c>
      <c r="B24" s="23" t="s">
        <v>62</v>
      </c>
      <c r="C24" s="29" t="s">
        <v>18</v>
      </c>
      <c r="D24" s="1"/>
      <c r="E24" s="1">
        <v>0</v>
      </c>
      <c r="F24" s="1">
        <v>38454866696.360001</v>
      </c>
      <c r="G24" s="1">
        <v>0</v>
      </c>
      <c r="H24" s="1">
        <v>0</v>
      </c>
      <c r="I24" s="1">
        <v>0</v>
      </c>
      <c r="J24" s="1">
        <v>38454866696.360001</v>
      </c>
      <c r="K24" s="1">
        <v>138982824.63999999</v>
      </c>
      <c r="L24" s="41">
        <v>586351943.27999997</v>
      </c>
      <c r="M24" s="1">
        <v>89773725866</v>
      </c>
      <c r="N24" s="1">
        <v>138131146</v>
      </c>
      <c r="O24" s="3">
        <v>89635594719</v>
      </c>
      <c r="P24" s="9">
        <f t="shared" si="5"/>
        <v>0.10969699244091999</v>
      </c>
      <c r="Q24" s="14">
        <f t="shared" si="6"/>
        <v>1.550531628374859E-3</v>
      </c>
      <c r="R24" s="14">
        <f t="shared" si="2"/>
        <v>6.5415078141464189E-3</v>
      </c>
      <c r="S24" s="35">
        <f t="shared" si="3"/>
        <v>0.99998606151284941</v>
      </c>
      <c r="T24" s="35">
        <f t="shared" si="4"/>
        <v>6.541416635423806E-3</v>
      </c>
      <c r="U24" s="1">
        <v>1</v>
      </c>
      <c r="V24" s="1">
        <v>1</v>
      </c>
      <c r="W24" s="38">
        <v>70958</v>
      </c>
      <c r="X24" s="75">
        <v>89636844121</v>
      </c>
      <c r="Y24" s="18"/>
      <c r="Z24" s="17"/>
    </row>
    <row r="25" spans="1:26" ht="15.75" x14ac:dyDescent="0.3">
      <c r="A25" s="88">
        <v>20</v>
      </c>
      <c r="B25" s="6" t="s">
        <v>12</v>
      </c>
      <c r="C25" s="29" t="s">
        <v>19</v>
      </c>
      <c r="D25" s="1"/>
      <c r="E25" s="1"/>
      <c r="F25" s="1">
        <v>1628507469.0599999</v>
      </c>
      <c r="G25" s="1"/>
      <c r="H25" s="1"/>
      <c r="I25" s="1"/>
      <c r="J25" s="1">
        <v>1823550862.3699999</v>
      </c>
      <c r="K25" s="1">
        <v>2037292.67</v>
      </c>
      <c r="L25" s="41">
        <v>10857284.15</v>
      </c>
      <c r="M25" s="1">
        <v>1894983857.5899999</v>
      </c>
      <c r="N25" s="1">
        <v>3521930.92</v>
      </c>
      <c r="O25" s="3">
        <v>1891461926.6700001</v>
      </c>
      <c r="P25" s="9">
        <f t="shared" si="5"/>
        <v>2.3147911867229007E-3</v>
      </c>
      <c r="Q25" s="14">
        <f t="shared" si="6"/>
        <v>1.0770994865261397E-3</v>
      </c>
      <c r="R25" s="14">
        <f t="shared" si="2"/>
        <v>5.7401547432227281E-3</v>
      </c>
      <c r="S25" s="35">
        <f t="shared" si="3"/>
        <v>9.9548467250525317</v>
      </c>
      <c r="T25" s="35">
        <f t="shared" si="4"/>
        <v>5.714236064686553E-2</v>
      </c>
      <c r="U25" s="1">
        <v>10</v>
      </c>
      <c r="V25" s="1">
        <v>10</v>
      </c>
      <c r="W25" s="38">
        <v>1104</v>
      </c>
      <c r="X25" s="75">
        <v>190004123.50999999</v>
      </c>
      <c r="Y25" s="18"/>
      <c r="Z25" s="17"/>
    </row>
    <row r="26" spans="1:26" ht="15.75" x14ac:dyDescent="0.3">
      <c r="A26" s="88">
        <v>21</v>
      </c>
      <c r="B26" s="6" t="s">
        <v>74</v>
      </c>
      <c r="C26" s="29" t="s">
        <v>75</v>
      </c>
      <c r="D26" s="1"/>
      <c r="E26" s="1">
        <v>0</v>
      </c>
      <c r="F26" s="1">
        <v>3897430649.3600001</v>
      </c>
      <c r="G26" s="1"/>
      <c r="H26" s="1"/>
      <c r="I26" s="1"/>
      <c r="J26" s="1">
        <v>3897430649.3600001</v>
      </c>
      <c r="K26" s="1">
        <v>7667051.6500000004</v>
      </c>
      <c r="L26" s="41">
        <v>59448718.920000002</v>
      </c>
      <c r="M26" s="1">
        <v>8381110147.9300003</v>
      </c>
      <c r="N26" s="1">
        <v>67512236.150000006</v>
      </c>
      <c r="O26" s="3">
        <v>8313597911.7799997</v>
      </c>
      <c r="P26" s="9">
        <f t="shared" si="5"/>
        <v>1.0174269386445736E-2</v>
      </c>
      <c r="Q26" s="14">
        <f t="shared" si="6"/>
        <v>9.2223027037862011E-4</v>
      </c>
      <c r="R26" s="14">
        <f t="shared" si="2"/>
        <v>7.1507811119616215E-3</v>
      </c>
      <c r="S26" s="35">
        <f t="shared" si="3"/>
        <v>100.99659464145969</v>
      </c>
      <c r="T26" s="35">
        <f t="shared" si="4"/>
        <v>0.72220454133459422</v>
      </c>
      <c r="U26" s="1">
        <v>100</v>
      </c>
      <c r="V26" s="1">
        <v>100</v>
      </c>
      <c r="W26" s="38">
        <v>4166</v>
      </c>
      <c r="X26" s="75">
        <v>82315626</v>
      </c>
      <c r="Y26" s="18"/>
      <c r="Z26" s="17"/>
    </row>
    <row r="27" spans="1:26" s="74" customFormat="1" ht="15.75" x14ac:dyDescent="0.3">
      <c r="A27" s="88">
        <v>22</v>
      </c>
      <c r="B27" s="58" t="s">
        <v>79</v>
      </c>
      <c r="C27" s="50" t="s">
        <v>133</v>
      </c>
      <c r="D27" s="34"/>
      <c r="E27" s="34">
        <v>0</v>
      </c>
      <c r="F27" s="34">
        <v>16737466483.309999</v>
      </c>
      <c r="G27" s="34">
        <v>0</v>
      </c>
      <c r="H27" s="34">
        <v>0</v>
      </c>
      <c r="I27" s="34">
        <v>0</v>
      </c>
      <c r="J27" s="34">
        <v>16737466483.309999</v>
      </c>
      <c r="K27" s="34">
        <v>39681799.969999999</v>
      </c>
      <c r="L27" s="41">
        <v>195606319.83000001</v>
      </c>
      <c r="M27" s="34">
        <v>34591539153.089996</v>
      </c>
      <c r="N27" s="34">
        <v>136790238.09999999</v>
      </c>
      <c r="O27" s="3">
        <v>34454748914.989998</v>
      </c>
      <c r="P27" s="9">
        <f t="shared" si="5"/>
        <v>4.216608751389584E-2</v>
      </c>
      <c r="Q27" s="14">
        <f t="shared" si="6"/>
        <v>1.1517077099562291E-3</v>
      </c>
      <c r="R27" s="14">
        <f t="shared" si="2"/>
        <v>5.6771947551444461E-3</v>
      </c>
      <c r="S27" s="35">
        <f t="shared" si="3"/>
        <v>1.005692230739486</v>
      </c>
      <c r="T27" s="35">
        <f t="shared" si="4"/>
        <v>5.7095106576437286E-3</v>
      </c>
      <c r="U27" s="34">
        <v>1</v>
      </c>
      <c r="V27" s="34">
        <v>1</v>
      </c>
      <c r="W27" s="56">
        <v>14503</v>
      </c>
      <c r="X27" s="98">
        <v>34259734600.57</v>
      </c>
      <c r="Y27" s="18"/>
      <c r="Z27" s="72"/>
    </row>
    <row r="28" spans="1:26" ht="15.75" x14ac:dyDescent="0.3">
      <c r="A28" s="88">
        <v>23</v>
      </c>
      <c r="B28" s="1" t="s">
        <v>64</v>
      </c>
      <c r="C28" s="4" t="s">
        <v>80</v>
      </c>
      <c r="D28" s="23" t="s">
        <v>152</v>
      </c>
      <c r="E28" s="1">
        <v>0</v>
      </c>
      <c r="F28" s="1">
        <v>762370485.5</v>
      </c>
      <c r="G28" s="1">
        <v>0</v>
      </c>
      <c r="H28" s="23">
        <v>0</v>
      </c>
      <c r="I28" s="1">
        <v>0</v>
      </c>
      <c r="J28" s="1">
        <v>762370485.5</v>
      </c>
      <c r="K28" s="1">
        <v>871887.68</v>
      </c>
      <c r="L28" s="41">
        <v>6552124.4100000001</v>
      </c>
      <c r="M28" s="1">
        <v>782985949.42999995</v>
      </c>
      <c r="N28" s="1">
        <v>1335061.1100000001</v>
      </c>
      <c r="O28" s="3">
        <v>777586570.48000002</v>
      </c>
      <c r="P28" s="9">
        <f t="shared" si="5"/>
        <v>9.5161870026645463E-4</v>
      </c>
      <c r="Q28" s="14">
        <f t="shared" si="6"/>
        <v>1.1212740974445952E-3</v>
      </c>
      <c r="R28" s="14">
        <f t="shared" si="2"/>
        <v>8.426231443214624E-3</v>
      </c>
      <c r="S28" s="35">
        <f t="shared" si="3"/>
        <v>10.076079869706366</v>
      </c>
      <c r="T28" s="35">
        <f t="shared" si="4"/>
        <v>8.4903381022461685E-2</v>
      </c>
      <c r="U28" s="1">
        <v>10</v>
      </c>
      <c r="V28" s="1">
        <v>10</v>
      </c>
      <c r="W28" s="38">
        <v>235</v>
      </c>
      <c r="X28" s="75">
        <v>77171537</v>
      </c>
      <c r="Y28" s="18"/>
      <c r="Z28" s="17"/>
    </row>
    <row r="29" spans="1:26" ht="15.75" x14ac:dyDescent="0.3">
      <c r="A29" s="88">
        <v>24</v>
      </c>
      <c r="B29" s="1" t="s">
        <v>6</v>
      </c>
      <c r="C29" s="4" t="s">
        <v>96</v>
      </c>
      <c r="D29" s="1"/>
      <c r="E29" s="1">
        <v>0</v>
      </c>
      <c r="F29" s="1">
        <v>2797079358.1399999</v>
      </c>
      <c r="G29" s="1">
        <v>0</v>
      </c>
      <c r="H29" s="1">
        <v>0</v>
      </c>
      <c r="I29" s="1">
        <v>0</v>
      </c>
      <c r="J29" s="1">
        <v>2822749809.48</v>
      </c>
      <c r="K29" s="1">
        <v>3923810.98</v>
      </c>
      <c r="L29" s="41">
        <v>17748834.23</v>
      </c>
      <c r="M29" s="1">
        <v>2789243897.1599998</v>
      </c>
      <c r="N29" s="1">
        <v>3923810.98</v>
      </c>
      <c r="O29" s="3">
        <v>2789243897.1599998</v>
      </c>
      <c r="P29" s="9">
        <f t="shared" si="5"/>
        <v>3.413506293586136E-3</v>
      </c>
      <c r="Q29" s="14">
        <f t="shared" si="6"/>
        <v>1.4067651036165081E-3</v>
      </c>
      <c r="R29" s="14">
        <f t="shared" si="2"/>
        <v>6.3633138170784611E-3</v>
      </c>
      <c r="S29" s="35">
        <f t="shared" si="3"/>
        <v>116.20561262817498</v>
      </c>
      <c r="T29" s="35">
        <f t="shared" si="4"/>
        <v>0.73945278045893315</v>
      </c>
      <c r="U29" s="1">
        <v>100</v>
      </c>
      <c r="V29" s="1">
        <v>100</v>
      </c>
      <c r="W29" s="38">
        <v>558</v>
      </c>
      <c r="X29" s="75">
        <v>24002660.75</v>
      </c>
      <c r="Y29" s="18"/>
      <c r="Z29" s="17"/>
    </row>
    <row r="30" spans="1:26" ht="15.75" x14ac:dyDescent="0.3">
      <c r="A30" s="88">
        <v>25</v>
      </c>
      <c r="B30" s="6" t="s">
        <v>27</v>
      </c>
      <c r="C30" s="29" t="s">
        <v>84</v>
      </c>
      <c r="D30" s="1"/>
      <c r="E30" s="1"/>
      <c r="F30" s="1">
        <v>16711209844.950001</v>
      </c>
      <c r="G30" s="1"/>
      <c r="H30" s="1"/>
      <c r="I30" s="1"/>
      <c r="J30" s="1">
        <v>16711209844.950001</v>
      </c>
      <c r="K30" s="1">
        <v>20739508.309999999</v>
      </c>
      <c r="L30" s="41">
        <v>89286902.939999998</v>
      </c>
      <c r="M30" s="1">
        <v>17210334914.080002</v>
      </c>
      <c r="N30" s="1">
        <v>235382954.19999999</v>
      </c>
      <c r="O30" s="3">
        <v>16974951959.889999</v>
      </c>
      <c r="P30" s="9">
        <f t="shared" si="5"/>
        <v>2.077412642451431E-2</v>
      </c>
      <c r="Q30" s="14">
        <f t="shared" si="6"/>
        <v>1.2217712520780763E-3</v>
      </c>
      <c r="R30" s="14">
        <f t="shared" si="2"/>
        <v>5.2599208027790251E-3</v>
      </c>
      <c r="S30" s="35">
        <f t="shared" si="3"/>
        <v>98.135754784834916</v>
      </c>
      <c r="T30" s="35">
        <f t="shared" si="4"/>
        <v>0.51618629808917449</v>
      </c>
      <c r="U30" s="1">
        <v>100</v>
      </c>
      <c r="V30" s="1">
        <v>100</v>
      </c>
      <c r="W30" s="1">
        <v>5738</v>
      </c>
      <c r="X30" s="75">
        <v>172974182.52000001</v>
      </c>
    </row>
    <row r="31" spans="1:26" ht="15.75" x14ac:dyDescent="0.3">
      <c r="A31" s="88">
        <v>26</v>
      </c>
      <c r="B31" s="6" t="s">
        <v>85</v>
      </c>
      <c r="C31" s="29" t="s">
        <v>86</v>
      </c>
      <c r="D31" s="1"/>
      <c r="E31" s="1"/>
      <c r="F31" s="1">
        <v>7424234201.1899996</v>
      </c>
      <c r="G31" s="1">
        <v>3969506437.5599999</v>
      </c>
      <c r="H31" s="1"/>
      <c r="I31" s="1"/>
      <c r="J31" s="1">
        <v>16973822345.4</v>
      </c>
      <c r="K31" s="1">
        <v>13801656.48</v>
      </c>
      <c r="L31" s="41">
        <v>85717891.680000007</v>
      </c>
      <c r="M31" s="1">
        <v>16973822345.4</v>
      </c>
      <c r="N31" s="1">
        <v>88645350.519999996</v>
      </c>
      <c r="O31" s="3">
        <v>16885176994.879999</v>
      </c>
      <c r="P31" s="9">
        <f t="shared" si="5"/>
        <v>2.0664258869231629E-2</v>
      </c>
      <c r="Q31" s="14">
        <f t="shared" si="6"/>
        <v>8.1738299125824992E-4</v>
      </c>
      <c r="R31" s="14">
        <f t="shared" si="2"/>
        <v>5.0765172142401456E-3</v>
      </c>
      <c r="S31" s="35">
        <f t="shared" si="3"/>
        <v>99.999999969677546</v>
      </c>
      <c r="T31" s="35">
        <f t="shared" si="4"/>
        <v>0.50765172127008207</v>
      </c>
      <c r="U31" s="1">
        <v>100</v>
      </c>
      <c r="V31" s="1">
        <v>100</v>
      </c>
      <c r="W31" s="38">
        <v>1769</v>
      </c>
      <c r="X31" s="75">
        <v>168851770</v>
      </c>
    </row>
    <row r="32" spans="1:26" ht="15.75" x14ac:dyDescent="0.3">
      <c r="A32" s="88">
        <v>27</v>
      </c>
      <c r="B32" s="6" t="s">
        <v>85</v>
      </c>
      <c r="C32" s="29" t="s">
        <v>95</v>
      </c>
      <c r="D32" s="1"/>
      <c r="E32" s="1"/>
      <c r="F32" s="1">
        <v>492053477.63</v>
      </c>
      <c r="G32" s="1">
        <v>138797704.59999999</v>
      </c>
      <c r="H32" s="1"/>
      <c r="I32" s="1"/>
      <c r="J32" s="1">
        <v>737845750.74000001</v>
      </c>
      <c r="K32" s="1">
        <v>526238.41</v>
      </c>
      <c r="L32" s="41">
        <v>5231458.22</v>
      </c>
      <c r="M32" s="1">
        <v>737845750.74000001</v>
      </c>
      <c r="N32" s="1">
        <v>11316650.74</v>
      </c>
      <c r="O32" s="3">
        <v>726529100</v>
      </c>
      <c r="P32" s="9">
        <f t="shared" si="5"/>
        <v>8.8913402583711378E-4</v>
      </c>
      <c r="Q32" s="14">
        <f t="shared" si="6"/>
        <v>7.2431842028075686E-4</v>
      </c>
      <c r="R32" s="14">
        <f t="shared" si="2"/>
        <v>7.2006175939821268E-3</v>
      </c>
      <c r="S32" s="35">
        <f t="shared" si="3"/>
        <v>999998.76123491116</v>
      </c>
      <c r="T32" s="35">
        <f t="shared" si="4"/>
        <v>7200.6086741084328</v>
      </c>
      <c r="U32" s="1">
        <v>1000000</v>
      </c>
      <c r="V32" s="1">
        <v>1000000</v>
      </c>
      <c r="W32" s="38">
        <v>7</v>
      </c>
      <c r="X32" s="75">
        <v>726.53</v>
      </c>
    </row>
    <row r="33" spans="1:28" ht="15.75" x14ac:dyDescent="0.3">
      <c r="A33" s="88">
        <v>28</v>
      </c>
      <c r="B33" s="6" t="s">
        <v>65</v>
      </c>
      <c r="C33" s="29" t="s">
        <v>109</v>
      </c>
      <c r="D33" s="1"/>
      <c r="E33" s="1"/>
      <c r="F33" s="1">
        <v>674866354.54999995</v>
      </c>
      <c r="G33" s="1"/>
      <c r="H33" s="23"/>
      <c r="I33" s="1"/>
      <c r="J33" s="1">
        <v>674866354.54999995</v>
      </c>
      <c r="K33" s="1">
        <v>1314558.24</v>
      </c>
      <c r="L33" s="41">
        <v>3812415.66</v>
      </c>
      <c r="M33" s="1">
        <v>682750975.47000003</v>
      </c>
      <c r="N33" s="1">
        <v>8842687.5099999998</v>
      </c>
      <c r="O33" s="3">
        <v>673908287.96000004</v>
      </c>
      <c r="P33" s="9">
        <f t="shared" si="5"/>
        <v>8.2473611740929828E-4</v>
      </c>
      <c r="Q33" s="14">
        <f t="shared" si="6"/>
        <v>1.9506485726408307E-3</v>
      </c>
      <c r="R33" s="14">
        <f t="shared" si="2"/>
        <v>5.6571728351058458E-3</v>
      </c>
      <c r="S33" s="35">
        <f t="shared" si="3"/>
        <v>114.24649067374256</v>
      </c>
      <c r="T33" s="35">
        <f t="shared" si="4"/>
        <v>0.64631214354566979</v>
      </c>
      <c r="U33" s="1">
        <v>100</v>
      </c>
      <c r="V33" s="1">
        <v>100</v>
      </c>
      <c r="W33" s="38">
        <v>670</v>
      </c>
      <c r="X33" s="75">
        <v>5898722</v>
      </c>
    </row>
    <row r="34" spans="1:28" ht="15.75" x14ac:dyDescent="0.3">
      <c r="A34" s="88">
        <v>29</v>
      </c>
      <c r="B34" s="6" t="s">
        <v>2</v>
      </c>
      <c r="C34" s="29" t="s">
        <v>140</v>
      </c>
      <c r="D34" s="1"/>
      <c r="E34" s="1">
        <v>0</v>
      </c>
      <c r="F34" s="1">
        <v>19797133159.68</v>
      </c>
      <c r="G34" s="1">
        <v>0</v>
      </c>
      <c r="H34" s="1">
        <v>0</v>
      </c>
      <c r="I34" s="23"/>
      <c r="J34" s="1">
        <v>20103304561.5</v>
      </c>
      <c r="K34" s="1">
        <v>16227957.119999999</v>
      </c>
      <c r="L34" s="41">
        <v>88432747.450000003</v>
      </c>
      <c r="M34" s="1">
        <v>20019615564.200001</v>
      </c>
      <c r="N34" s="1">
        <v>17269548.43</v>
      </c>
      <c r="O34" s="3">
        <v>20002346015.77</v>
      </c>
      <c r="P34" s="9">
        <f t="shared" si="5"/>
        <v>2.4479083410683115E-2</v>
      </c>
      <c r="Q34" s="14">
        <f t="shared" si="6"/>
        <v>8.1130268955480298E-4</v>
      </c>
      <c r="R34" s="14">
        <f t="shared" si="2"/>
        <v>4.4211187717820176E-3</v>
      </c>
      <c r="S34" s="35">
        <f t="shared" si="3"/>
        <v>0.99939142046341922</v>
      </c>
      <c r="T34" s="35">
        <f t="shared" si="4"/>
        <v>4.4184281693687181E-3</v>
      </c>
      <c r="U34" s="1">
        <v>1</v>
      </c>
      <c r="V34" s="1">
        <v>1</v>
      </c>
      <c r="W34" s="38">
        <v>1320</v>
      </c>
      <c r="X34" s="75">
        <v>20014526447</v>
      </c>
    </row>
    <row r="35" spans="1:28" ht="15.75" x14ac:dyDescent="0.3">
      <c r="A35" s="88">
        <v>30</v>
      </c>
      <c r="B35" s="6" t="s">
        <v>29</v>
      </c>
      <c r="C35" s="29" t="s">
        <v>105</v>
      </c>
      <c r="D35" s="1">
        <v>0</v>
      </c>
      <c r="E35" s="1">
        <v>0</v>
      </c>
      <c r="F35" s="1">
        <v>15741282362.860001</v>
      </c>
      <c r="G35" s="1"/>
      <c r="H35" s="1"/>
      <c r="I35" s="1"/>
      <c r="J35" s="1">
        <v>15741282362.860001</v>
      </c>
      <c r="K35" s="1">
        <v>1450104.31</v>
      </c>
      <c r="L35" s="41">
        <v>440859480.97000003</v>
      </c>
      <c r="M35" s="1">
        <v>15741282362.860001</v>
      </c>
      <c r="N35" s="1">
        <v>14550104.310000001</v>
      </c>
      <c r="O35" s="3">
        <v>15726732258.549999</v>
      </c>
      <c r="P35" s="9">
        <f t="shared" si="5"/>
        <v>1.9246541902185287E-2</v>
      </c>
      <c r="Q35" s="14">
        <f t="shared" si="6"/>
        <v>9.2206332896119339E-5</v>
      </c>
      <c r="R35" s="14">
        <f t="shared" si="2"/>
        <v>2.8032491030062667E-2</v>
      </c>
      <c r="S35" s="35">
        <f t="shared" si="3"/>
        <v>4.4916750970794155</v>
      </c>
      <c r="T35" s="35">
        <f t="shared" si="4"/>
        <v>0.12591284186883456</v>
      </c>
      <c r="U35" s="1">
        <v>1</v>
      </c>
      <c r="V35" s="1">
        <v>1</v>
      </c>
      <c r="W35" s="38">
        <v>2010</v>
      </c>
      <c r="X35" s="75">
        <v>3501306732.71</v>
      </c>
      <c r="Y35" s="32"/>
      <c r="Z35" s="32"/>
      <c r="AA35" s="32"/>
      <c r="AB35" s="32"/>
    </row>
    <row r="36" spans="1:28" s="32" customFormat="1" ht="15.75" x14ac:dyDescent="0.3">
      <c r="A36" s="88">
        <v>31</v>
      </c>
      <c r="B36" s="29" t="s">
        <v>87</v>
      </c>
      <c r="C36" s="29" t="s">
        <v>102</v>
      </c>
      <c r="D36" s="4"/>
      <c r="E36" s="4">
        <v>0</v>
      </c>
      <c r="F36" s="4">
        <v>2821582166.6100001</v>
      </c>
      <c r="G36" s="4">
        <v>0</v>
      </c>
      <c r="H36" s="4">
        <v>0</v>
      </c>
      <c r="I36" s="4">
        <v>0</v>
      </c>
      <c r="J36" s="4">
        <v>5529862037.8400002</v>
      </c>
      <c r="K36" s="4">
        <v>8166823.7800000003</v>
      </c>
      <c r="L36" s="43">
        <v>27667414.539999999</v>
      </c>
      <c r="M36" s="4">
        <v>5529862037.8400002</v>
      </c>
      <c r="N36" s="4">
        <v>8166823.7800000003</v>
      </c>
      <c r="O36" s="22">
        <v>5521695214.0600004</v>
      </c>
      <c r="P36" s="21">
        <f t="shared" si="5"/>
        <v>6.7575092245068941E-3</v>
      </c>
      <c r="Q36" s="31">
        <f t="shared" si="6"/>
        <v>1.4790428416267267E-3</v>
      </c>
      <c r="R36" s="31">
        <f t="shared" si="2"/>
        <v>5.0106739809814057E-3</v>
      </c>
      <c r="S36" s="59">
        <f t="shared" si="3"/>
        <v>102.69708199501564</v>
      </c>
      <c r="T36" s="59">
        <f t="shared" si="4"/>
        <v>0.51458159667513881</v>
      </c>
      <c r="U36" s="4">
        <v>100</v>
      </c>
      <c r="V36" s="4">
        <v>100</v>
      </c>
      <c r="W36" s="40">
        <v>635</v>
      </c>
      <c r="X36" s="99">
        <v>53766817</v>
      </c>
      <c r="Y36"/>
      <c r="Z36"/>
      <c r="AA36"/>
      <c r="AB36"/>
    </row>
    <row r="37" spans="1:28" ht="15.75" x14ac:dyDescent="0.3">
      <c r="A37" s="88">
        <v>32</v>
      </c>
      <c r="B37" s="6" t="s">
        <v>99</v>
      </c>
      <c r="C37" s="29" t="s">
        <v>100</v>
      </c>
      <c r="D37" s="1"/>
      <c r="E37" s="1">
        <v>0</v>
      </c>
      <c r="F37" s="1" t="s">
        <v>162</v>
      </c>
      <c r="G37" s="1"/>
      <c r="H37" s="1">
        <v>0</v>
      </c>
      <c r="I37" s="1">
        <v>0</v>
      </c>
      <c r="J37" s="1">
        <v>7125335267.5200005</v>
      </c>
      <c r="K37" s="1">
        <v>7291843.5099999998</v>
      </c>
      <c r="L37" s="41">
        <v>35749935.399999999</v>
      </c>
      <c r="M37" s="1">
        <v>7161597722.8299999</v>
      </c>
      <c r="N37" s="1">
        <v>35082664.210000001</v>
      </c>
      <c r="O37" s="3">
        <v>7126515058.6300001</v>
      </c>
      <c r="P37" s="9">
        <f t="shared" si="5"/>
        <v>8.7215047879961125E-3</v>
      </c>
      <c r="Q37" s="14">
        <f t="shared" si="6"/>
        <v>1.0231990601310512E-3</v>
      </c>
      <c r="R37" s="14">
        <f t="shared" si="2"/>
        <v>5.016468092171906E-3</v>
      </c>
      <c r="S37" s="35">
        <f t="shared" si="3"/>
        <v>1.0970276588764845</v>
      </c>
      <c r="T37" s="35">
        <f t="shared" si="4"/>
        <v>5.5032042469839301E-3</v>
      </c>
      <c r="U37" s="1">
        <v>1</v>
      </c>
      <c r="V37" s="1">
        <v>1</v>
      </c>
      <c r="W37" s="38">
        <v>1328</v>
      </c>
      <c r="X37" s="75">
        <v>6496203628.9300003</v>
      </c>
    </row>
    <row r="38" spans="1:28" ht="16.5" customHeight="1" x14ac:dyDescent="0.3">
      <c r="A38" s="88">
        <v>33</v>
      </c>
      <c r="B38" s="6" t="s">
        <v>119</v>
      </c>
      <c r="C38" s="50" t="s">
        <v>120</v>
      </c>
      <c r="D38" s="34"/>
      <c r="E38" s="1">
        <v>0</v>
      </c>
      <c r="F38" s="1">
        <v>583859105.44000006</v>
      </c>
      <c r="G38" s="1">
        <v>0</v>
      </c>
      <c r="H38" s="1"/>
      <c r="I38" s="1">
        <v>328626081.44999999</v>
      </c>
      <c r="J38" s="1">
        <v>911968808.61000001</v>
      </c>
      <c r="K38" s="1">
        <v>1503479.66</v>
      </c>
      <c r="L38" s="41">
        <v>4243356.68</v>
      </c>
      <c r="M38" s="1">
        <v>922788276.74000001</v>
      </c>
      <c r="N38" s="1">
        <v>667583.82999999996</v>
      </c>
      <c r="O38" s="3">
        <v>920617213.14999998</v>
      </c>
      <c r="P38" s="9">
        <f t="shared" si="5"/>
        <v>1.1266611192628125E-3</v>
      </c>
      <c r="Q38" s="14">
        <f t="shared" si="6"/>
        <v>1.6331213869613273E-3</v>
      </c>
      <c r="R38" s="14">
        <f t="shared" si="2"/>
        <v>4.6092519446609692E-3</v>
      </c>
      <c r="S38" s="35">
        <f t="shared" si="3"/>
        <v>9.8880826927922847</v>
      </c>
      <c r="T38" s="35">
        <f t="shared" si="4"/>
        <v>4.5576664380721311E-2</v>
      </c>
      <c r="U38" s="1">
        <v>10</v>
      </c>
      <c r="V38" s="1">
        <v>10</v>
      </c>
      <c r="W38" s="38">
        <v>302</v>
      </c>
      <c r="X38" s="75">
        <v>93103713</v>
      </c>
    </row>
    <row r="39" spans="1:28" ht="16.5" customHeight="1" x14ac:dyDescent="0.3">
      <c r="A39" s="88">
        <v>34</v>
      </c>
      <c r="B39" s="6" t="s">
        <v>145</v>
      </c>
      <c r="C39" s="50" t="s">
        <v>146</v>
      </c>
      <c r="D39" s="34"/>
      <c r="E39" s="1"/>
      <c r="F39" s="1">
        <v>1014786905.22</v>
      </c>
      <c r="G39" s="1"/>
      <c r="H39" s="1"/>
      <c r="I39" s="1"/>
      <c r="J39" s="1">
        <v>1014786905.22</v>
      </c>
      <c r="K39" s="1">
        <v>1849355.34</v>
      </c>
      <c r="L39" s="41">
        <v>7064071.79</v>
      </c>
      <c r="M39" s="1">
        <v>1349358251.1900001</v>
      </c>
      <c r="N39" s="1">
        <v>3426970.48</v>
      </c>
      <c r="O39" s="3">
        <v>1345611280.71</v>
      </c>
      <c r="P39" s="9">
        <f t="shared" si="5"/>
        <v>1.6467733711278969E-3</v>
      </c>
      <c r="Q39" s="14">
        <f t="shared" si="6"/>
        <v>1.3743607582006922E-3</v>
      </c>
      <c r="R39" s="14">
        <f t="shared" si="2"/>
        <v>5.2497120760407892E-3</v>
      </c>
      <c r="S39" s="35">
        <f t="shared" si="3"/>
        <v>1.0052400294836161</v>
      </c>
      <c r="T39" s="35">
        <f t="shared" si="4"/>
        <v>5.2772207220997394E-3</v>
      </c>
      <c r="U39" s="1"/>
      <c r="V39" s="1"/>
      <c r="W39" s="38">
        <v>189</v>
      </c>
      <c r="X39" s="75">
        <v>1338596993</v>
      </c>
    </row>
    <row r="40" spans="1:28" ht="16.5" customHeight="1" x14ac:dyDescent="0.3">
      <c r="A40" s="88">
        <v>35</v>
      </c>
      <c r="B40" s="6" t="s">
        <v>25</v>
      </c>
      <c r="C40" s="50" t="s">
        <v>151</v>
      </c>
      <c r="D40" s="34"/>
      <c r="E40" s="1">
        <v>0</v>
      </c>
      <c r="F40" s="1">
        <v>6020180643.6400003</v>
      </c>
      <c r="G40" s="1">
        <v>0</v>
      </c>
      <c r="H40" s="1">
        <v>0</v>
      </c>
      <c r="I40" s="1">
        <v>0</v>
      </c>
      <c r="J40" s="1">
        <v>6020180643.6400003</v>
      </c>
      <c r="K40" s="1">
        <v>3605479.61</v>
      </c>
      <c r="L40" s="41">
        <v>4970188699</v>
      </c>
      <c r="M40" s="1">
        <v>6659268003.9700003</v>
      </c>
      <c r="N40" s="1">
        <v>23755846.510000002</v>
      </c>
      <c r="O40" s="3">
        <v>6635512157.46</v>
      </c>
      <c r="P40" s="9">
        <f t="shared" si="5"/>
        <v>8.1206102247707926E-3</v>
      </c>
      <c r="Q40" s="14">
        <f t="shared" si="6"/>
        <v>5.4336116405822958E-4</v>
      </c>
      <c r="R40" s="14">
        <f t="shared" si="2"/>
        <v>0.7490286478357584</v>
      </c>
      <c r="S40" s="35">
        <f t="shared" si="3"/>
        <v>8.405915679796875E-3</v>
      </c>
      <c r="T40" s="35">
        <f t="shared" si="4"/>
        <v>6.2962716554596544E-3</v>
      </c>
      <c r="U40" s="1">
        <v>100</v>
      </c>
      <c r="V40" s="1">
        <v>100</v>
      </c>
      <c r="W40" s="38">
        <v>369</v>
      </c>
      <c r="X40" s="75">
        <v>789386000315</v>
      </c>
    </row>
    <row r="41" spans="1:28" ht="16.5" customHeight="1" x14ac:dyDescent="0.3">
      <c r="A41" s="88">
        <v>36</v>
      </c>
      <c r="B41" s="58" t="s">
        <v>147</v>
      </c>
      <c r="C41" s="50" t="s">
        <v>148</v>
      </c>
      <c r="D41" s="34"/>
      <c r="E41" s="34"/>
      <c r="F41" s="34">
        <v>558148582.64999998</v>
      </c>
      <c r="G41" s="34">
        <v>0</v>
      </c>
      <c r="H41" s="34">
        <v>0</v>
      </c>
      <c r="I41" s="34">
        <v>0</v>
      </c>
      <c r="J41" s="34">
        <v>558148582.64999998</v>
      </c>
      <c r="K41" s="34">
        <v>1933100.9</v>
      </c>
      <c r="L41" s="41">
        <v>5567748.5499999998</v>
      </c>
      <c r="M41" s="34">
        <v>930700950.51999998</v>
      </c>
      <c r="N41" s="34">
        <v>8409003.2100000009</v>
      </c>
      <c r="O41" s="3">
        <v>922291947.30999994</v>
      </c>
      <c r="P41" s="9">
        <f t="shared" si="5"/>
        <v>1.128710676707776E-3</v>
      </c>
      <c r="Q41" s="14">
        <f>(K41/O41)</f>
        <v>2.0959750387479505E-3</v>
      </c>
      <c r="R41" s="14">
        <f>L41/O41</f>
        <v>6.0368612848015826E-3</v>
      </c>
      <c r="S41" s="35">
        <f>O41/X41</f>
        <v>1.0045796294500473</v>
      </c>
      <c r="T41" s="35">
        <f>L41/X41</f>
        <v>6.0645078725273102E-3</v>
      </c>
      <c r="U41" s="34">
        <v>1</v>
      </c>
      <c r="V41" s="34">
        <v>1</v>
      </c>
      <c r="W41" s="56">
        <v>380</v>
      </c>
      <c r="X41" s="91">
        <v>918087447</v>
      </c>
      <c r="Y41" s="57"/>
      <c r="Z41" s="57"/>
      <c r="AA41" s="57"/>
      <c r="AB41" s="57"/>
    </row>
    <row r="42" spans="1:28" s="57" customFormat="1" ht="16.5" customHeight="1" x14ac:dyDescent="0.3">
      <c r="A42" s="88">
        <v>37</v>
      </c>
      <c r="B42" s="58" t="s">
        <v>157</v>
      </c>
      <c r="C42" s="50" t="s">
        <v>156</v>
      </c>
      <c r="D42" s="34"/>
      <c r="E42" s="34"/>
      <c r="F42" s="34">
        <v>381198045.30000001</v>
      </c>
      <c r="G42" s="34">
        <v>0</v>
      </c>
      <c r="H42" s="34">
        <v>0</v>
      </c>
      <c r="I42" s="34">
        <v>0</v>
      </c>
      <c r="J42" s="34">
        <v>381198045.30000001</v>
      </c>
      <c r="K42" s="34">
        <v>600021.9</v>
      </c>
      <c r="L42" s="41">
        <v>2445674.39</v>
      </c>
      <c r="M42" s="34">
        <v>417507573</v>
      </c>
      <c r="N42" s="34">
        <v>0</v>
      </c>
      <c r="O42" s="3">
        <v>416907551.31</v>
      </c>
      <c r="P42" s="9">
        <f t="shared" si="5"/>
        <v>5.1021588742715656E-4</v>
      </c>
      <c r="Q42" s="14">
        <f t="shared" si="6"/>
        <v>1.4392205133119348E-3</v>
      </c>
      <c r="R42" s="14">
        <f t="shared" si="2"/>
        <v>5.8662271343256859E-3</v>
      </c>
      <c r="S42" s="35">
        <f t="shared" si="3"/>
        <v>0.97822283452852732</v>
      </c>
      <c r="T42" s="35">
        <f t="shared" si="4"/>
        <v>5.7384773353282318E-3</v>
      </c>
      <c r="U42" s="34">
        <v>100</v>
      </c>
      <c r="V42" s="34">
        <v>100</v>
      </c>
      <c r="W42" s="56">
        <v>453</v>
      </c>
      <c r="X42" s="91">
        <v>426188733.88999999</v>
      </c>
      <c r="Y42"/>
      <c r="Z42"/>
      <c r="AA42"/>
      <c r="AB42"/>
    </row>
    <row r="43" spans="1:28" ht="15.75" x14ac:dyDescent="0.3">
      <c r="A43" s="88" t="s">
        <v>152</v>
      </c>
      <c r="B43" s="6"/>
      <c r="C43" s="53" t="s">
        <v>60</v>
      </c>
      <c r="D43" s="1"/>
      <c r="E43" s="1"/>
      <c r="F43" s="1"/>
      <c r="G43" s="1"/>
      <c r="H43" s="1"/>
      <c r="I43" s="1"/>
      <c r="J43" s="1"/>
      <c r="K43" s="1"/>
      <c r="L43" s="41"/>
      <c r="M43" s="1"/>
      <c r="N43" s="1"/>
      <c r="O43" s="7">
        <f>SUM(O20:O42)</f>
        <v>817119892938.50012</v>
      </c>
      <c r="P43" s="37">
        <f>(O43/$O$112)</f>
        <v>0.72696386720311479</v>
      </c>
      <c r="Q43" s="14"/>
      <c r="R43" s="14"/>
      <c r="S43" s="35"/>
      <c r="T43" s="35"/>
      <c r="U43" s="1"/>
      <c r="V43" s="1"/>
      <c r="W43" s="38"/>
      <c r="X43" s="75"/>
    </row>
    <row r="44" spans="1:28" ht="15.75" x14ac:dyDescent="0.3">
      <c r="A44" s="100"/>
      <c r="B44" s="49"/>
      <c r="C44" s="65" t="s">
        <v>20</v>
      </c>
      <c r="D44" s="2"/>
      <c r="E44" s="2"/>
      <c r="F44" s="2"/>
      <c r="G44" s="2"/>
      <c r="H44" s="2"/>
      <c r="I44" s="2"/>
      <c r="J44" s="5"/>
      <c r="K44" s="2"/>
      <c r="L44" s="2"/>
      <c r="M44" s="2"/>
      <c r="N44" s="2"/>
      <c r="O44" s="3"/>
      <c r="P44" s="10"/>
      <c r="Q44" s="14"/>
      <c r="R44" s="14"/>
      <c r="S44" s="35"/>
      <c r="T44" s="35"/>
      <c r="U44" s="2"/>
      <c r="V44" s="2"/>
      <c r="W44" s="2"/>
      <c r="X44" s="101"/>
    </row>
    <row r="45" spans="1:28" ht="15.75" x14ac:dyDescent="0.3">
      <c r="A45" s="88">
        <v>38</v>
      </c>
      <c r="B45" s="6" t="s">
        <v>1</v>
      </c>
      <c r="C45" s="29" t="s">
        <v>21</v>
      </c>
      <c r="D45" s="1"/>
      <c r="E45" s="1">
        <v>17072440921.15</v>
      </c>
      <c r="F45" s="1">
        <v>6990477998.5900002</v>
      </c>
      <c r="G45" s="1">
        <v>17072440921.15</v>
      </c>
      <c r="H45" s="1">
        <v>0</v>
      </c>
      <c r="I45" s="1">
        <v>0</v>
      </c>
      <c r="J45" s="1">
        <v>24062918919.740002</v>
      </c>
      <c r="K45" s="1">
        <v>28057773.34</v>
      </c>
      <c r="L45" s="41">
        <v>117400412.62</v>
      </c>
      <c r="M45" s="1">
        <v>25648430314.599998</v>
      </c>
      <c r="N45" s="1">
        <v>34907403.57</v>
      </c>
      <c r="O45" s="3">
        <v>25613522911.029999</v>
      </c>
      <c r="P45" s="10">
        <f t="shared" ref="P45:P52" si="7">(O45/$O$54)</f>
        <v>0.37695290370689916</v>
      </c>
      <c r="Q45" s="14">
        <f t="shared" ref="Q45:Q52" si="8">(K45/O45)</f>
        <v>1.0954281235525563E-3</v>
      </c>
      <c r="R45" s="14">
        <f t="shared" si="2"/>
        <v>4.583532418706981E-3</v>
      </c>
      <c r="S45" s="35">
        <f t="shared" si="3"/>
        <v>212.17845311697855</v>
      </c>
      <c r="T45" s="35">
        <f t="shared" si="4"/>
        <v>0.97252681841277044</v>
      </c>
      <c r="U45" s="1">
        <v>212.18</v>
      </c>
      <c r="V45" s="1">
        <v>212.18</v>
      </c>
      <c r="W45" s="38">
        <v>1859</v>
      </c>
      <c r="X45" s="75">
        <v>120716889.65000001</v>
      </c>
    </row>
    <row r="46" spans="1:28" ht="15.75" x14ac:dyDescent="0.3">
      <c r="A46" s="88">
        <v>39</v>
      </c>
      <c r="B46" s="6" t="s">
        <v>8</v>
      </c>
      <c r="C46" s="29" t="s">
        <v>113</v>
      </c>
      <c r="D46" s="1"/>
      <c r="E46" s="1">
        <v>0</v>
      </c>
      <c r="F46" s="1">
        <v>59076789</v>
      </c>
      <c r="G46" s="1">
        <v>6101982666</v>
      </c>
      <c r="H46" s="1"/>
      <c r="I46" s="1"/>
      <c r="J46" s="1">
        <v>6161059455</v>
      </c>
      <c r="K46" s="1">
        <v>9621156</v>
      </c>
      <c r="L46" s="41">
        <v>68942512</v>
      </c>
      <c r="M46" s="1">
        <v>9979430251.1100006</v>
      </c>
      <c r="N46" s="1">
        <v>46811027.140000001</v>
      </c>
      <c r="O46" s="3">
        <v>9932619282</v>
      </c>
      <c r="P46" s="9">
        <f t="shared" si="7"/>
        <v>0.14617784881722359</v>
      </c>
      <c r="Q46" s="14">
        <f t="shared" si="8"/>
        <v>9.6864238191788569E-4</v>
      </c>
      <c r="R46" s="14">
        <f t="shared" si="2"/>
        <v>6.9410202931001657E-3</v>
      </c>
      <c r="S46" s="35">
        <f t="shared" si="3"/>
        <v>1.7880009436988953</v>
      </c>
      <c r="T46" s="35">
        <f t="shared" si="4"/>
        <v>1.2410550834296279E-2</v>
      </c>
      <c r="U46" s="1">
        <v>1.7511000000000001</v>
      </c>
      <c r="V46" s="1">
        <v>1.7511000000000001</v>
      </c>
      <c r="W46" s="38">
        <v>2229</v>
      </c>
      <c r="X46" s="75">
        <v>5555153266</v>
      </c>
    </row>
    <row r="47" spans="1:28" ht="15.75" x14ac:dyDescent="0.3">
      <c r="A47" s="88">
        <v>40</v>
      </c>
      <c r="B47" s="6" t="s">
        <v>65</v>
      </c>
      <c r="C47" s="29" t="s">
        <v>22</v>
      </c>
      <c r="D47" s="1"/>
      <c r="E47" s="1">
        <v>0</v>
      </c>
      <c r="F47" s="1">
        <v>354516363.62</v>
      </c>
      <c r="G47" s="1">
        <v>1217545613.78</v>
      </c>
      <c r="H47" s="1">
        <v>0</v>
      </c>
      <c r="I47" s="1">
        <v>0</v>
      </c>
      <c r="J47" s="1">
        <v>1572061977.4000001</v>
      </c>
      <c r="K47" s="1">
        <v>2049415.86</v>
      </c>
      <c r="L47" s="41">
        <v>27906515.210000001</v>
      </c>
      <c r="M47" s="1">
        <v>1644575894.3900001</v>
      </c>
      <c r="N47" s="1">
        <v>25206784.98</v>
      </c>
      <c r="O47" s="3">
        <v>1619369109.4100001</v>
      </c>
      <c r="P47" s="9">
        <f>(O47/$O$54)</f>
        <v>2.3832172172711392E-2</v>
      </c>
      <c r="Q47" s="14">
        <f t="shared" si="8"/>
        <v>1.2655643781834785E-3</v>
      </c>
      <c r="R47" s="14">
        <f>L47/O47</f>
        <v>1.7232955135328871E-2</v>
      </c>
      <c r="S47" s="35">
        <f t="shared" si="3"/>
        <v>370.53541061375114</v>
      </c>
      <c r="T47" s="35">
        <f>L47/X47</f>
        <v>6.3854201071574348</v>
      </c>
      <c r="U47" s="1">
        <v>320.85000000000002</v>
      </c>
      <c r="V47" s="1">
        <v>320.85000000000002</v>
      </c>
      <c r="W47" s="38">
        <v>144</v>
      </c>
      <c r="X47" s="75">
        <v>4370349.13</v>
      </c>
    </row>
    <row r="48" spans="1:28" ht="15.75" x14ac:dyDescent="0.3">
      <c r="A48" s="88">
        <v>41</v>
      </c>
      <c r="B48" s="6" t="s">
        <v>11</v>
      </c>
      <c r="C48" s="29" t="s">
        <v>23</v>
      </c>
      <c r="D48" s="1">
        <v>0</v>
      </c>
      <c r="E48" s="1" t="s">
        <v>155</v>
      </c>
      <c r="F48" s="1">
        <v>4815037671.8199997</v>
      </c>
      <c r="G48" s="1">
        <v>525900471739</v>
      </c>
      <c r="H48" s="1">
        <v>0</v>
      </c>
      <c r="I48" s="1">
        <v>0</v>
      </c>
      <c r="J48" s="1">
        <v>10049400365.469999</v>
      </c>
      <c r="K48" s="1">
        <v>9806720.9600000009</v>
      </c>
      <c r="L48" s="41">
        <v>108521922.73999999</v>
      </c>
      <c r="M48" s="1">
        <v>10087151077.08</v>
      </c>
      <c r="N48" s="1">
        <v>-37750711.609999999</v>
      </c>
      <c r="O48" s="3">
        <v>10049400365.469999</v>
      </c>
      <c r="P48" s="9">
        <f t="shared" si="7"/>
        <v>0.14789651003633678</v>
      </c>
      <c r="Q48" s="14">
        <f t="shared" si="8"/>
        <v>9.7585135464362124E-4</v>
      </c>
      <c r="R48" s="14">
        <f t="shared" si="2"/>
        <v>1.0798845582158727E-2</v>
      </c>
      <c r="S48" s="35">
        <f t="shared" si="3"/>
        <v>1319.149944903498</v>
      </c>
      <c r="T48" s="35">
        <f t="shared" si="4"/>
        <v>14.245296554726067</v>
      </c>
      <c r="U48" s="1">
        <v>1319.14</v>
      </c>
      <c r="V48" s="1">
        <v>1320.28</v>
      </c>
      <c r="W48" s="38">
        <v>1076</v>
      </c>
      <c r="X48" s="75">
        <v>7618088</v>
      </c>
    </row>
    <row r="49" spans="1:24" ht="15.75" customHeight="1" x14ac:dyDescent="0.3">
      <c r="A49" s="102" t="s">
        <v>160</v>
      </c>
      <c r="B49" s="29" t="s">
        <v>11</v>
      </c>
      <c r="C49" s="29" t="s">
        <v>122</v>
      </c>
      <c r="D49" s="1"/>
      <c r="E49" s="1"/>
      <c r="F49" s="1"/>
      <c r="G49" s="1"/>
      <c r="H49" s="23"/>
      <c r="I49" s="1"/>
      <c r="J49" s="1"/>
      <c r="K49" s="23"/>
      <c r="L49" s="41"/>
      <c r="M49" s="1"/>
      <c r="N49" s="23"/>
      <c r="O49" s="3"/>
      <c r="P49" s="9">
        <f t="shared" si="7"/>
        <v>0</v>
      </c>
      <c r="Q49" s="14" t="e">
        <f t="shared" si="8"/>
        <v>#DIV/0!</v>
      </c>
      <c r="R49" s="14" t="e">
        <f t="shared" si="2"/>
        <v>#DIV/0!</v>
      </c>
      <c r="S49" s="35" t="e">
        <f t="shared" si="3"/>
        <v>#DIV/0!</v>
      </c>
      <c r="T49" s="35" t="e">
        <f t="shared" si="4"/>
        <v>#DIV/0!</v>
      </c>
      <c r="U49" s="1">
        <v>43795.5</v>
      </c>
      <c r="V49" s="1">
        <v>43915.54</v>
      </c>
      <c r="W49" s="38"/>
      <c r="X49" s="75"/>
    </row>
    <row r="50" spans="1:24" s="57" customFormat="1" ht="15.75" customHeight="1" x14ac:dyDescent="0.3">
      <c r="A50" s="103" t="s">
        <v>161</v>
      </c>
      <c r="B50" s="50" t="s">
        <v>11</v>
      </c>
      <c r="C50" s="50" t="s">
        <v>123</v>
      </c>
      <c r="D50" s="34"/>
      <c r="E50" s="34">
        <v>0</v>
      </c>
      <c r="F50" s="34">
        <v>1566927306.8399999</v>
      </c>
      <c r="G50" s="34">
        <v>2134563033.5699999</v>
      </c>
      <c r="H50" s="34">
        <v>0</v>
      </c>
      <c r="I50" s="34">
        <v>0</v>
      </c>
      <c r="J50" s="34">
        <v>3752035664.4400001</v>
      </c>
      <c r="K50" s="34">
        <v>4717549.51</v>
      </c>
      <c r="L50" s="41">
        <v>6714178.7800000003</v>
      </c>
      <c r="M50" s="34">
        <v>3780776457.23</v>
      </c>
      <c r="N50" s="34">
        <v>28740792.780000001</v>
      </c>
      <c r="O50" s="3">
        <v>3752035664.4400001</v>
      </c>
      <c r="P50" s="9">
        <f t="shared" si="7"/>
        <v>5.5218516540473335E-2</v>
      </c>
      <c r="Q50" s="14">
        <f t="shared" si="8"/>
        <v>1.2573306684450466E-3</v>
      </c>
      <c r="R50" s="14">
        <f>L50/O50</f>
        <v>1.7894762684784093E-3</v>
      </c>
      <c r="S50" s="35">
        <f>O50/X50</f>
        <v>43764.168712532679</v>
      </c>
      <c r="T50" s="35">
        <f t="shared" si="4"/>
        <v>78.314941320762529</v>
      </c>
      <c r="U50" s="34">
        <v>43533.599999999999</v>
      </c>
      <c r="V50" s="34">
        <v>43653.64</v>
      </c>
      <c r="W50" s="56">
        <v>1253</v>
      </c>
      <c r="X50" s="91">
        <v>85733.05</v>
      </c>
    </row>
    <row r="51" spans="1:24" ht="15.75" x14ac:dyDescent="0.3">
      <c r="A51" s="88">
        <v>43</v>
      </c>
      <c r="B51" s="29" t="s">
        <v>2</v>
      </c>
      <c r="C51" s="29" t="s">
        <v>117</v>
      </c>
      <c r="D51" s="1"/>
      <c r="E51" s="1">
        <v>0</v>
      </c>
      <c r="F51" s="1">
        <v>783964.12</v>
      </c>
      <c r="G51" s="1">
        <v>6527469.7000000002</v>
      </c>
      <c r="H51" s="1">
        <f>(306.95*0)</f>
        <v>0</v>
      </c>
      <c r="I51" s="1">
        <f>(306.95*0)</f>
        <v>0</v>
      </c>
      <c r="J51" s="1">
        <v>7428639.8600000003</v>
      </c>
      <c r="K51" s="1">
        <v>10642.95</v>
      </c>
      <c r="L51" s="41">
        <v>30533.66</v>
      </c>
      <c r="M51" s="1">
        <v>7428639.8600000003</v>
      </c>
      <c r="N51" s="1">
        <v>73590</v>
      </c>
      <c r="O51" s="3">
        <v>2258000316.23</v>
      </c>
      <c r="P51" s="9">
        <f t="shared" si="7"/>
        <v>3.3230874906608747E-2</v>
      </c>
      <c r="Q51" s="14">
        <f t="shared" si="8"/>
        <v>4.7134404382058154E-6</v>
      </c>
      <c r="R51" s="14">
        <f t="shared" si="2"/>
        <v>1.3522433890080041E-5</v>
      </c>
      <c r="S51" s="35">
        <f t="shared" si="3"/>
        <v>333.12914539255752</v>
      </c>
      <c r="T51" s="35">
        <f t="shared" si="4"/>
        <v>4.5047168454297208E-3</v>
      </c>
      <c r="U51" s="1">
        <v>1.0900000000000001</v>
      </c>
      <c r="V51" s="1">
        <v>1.0900000000000001</v>
      </c>
      <c r="W51" s="1">
        <v>105</v>
      </c>
      <c r="X51" s="75">
        <v>6778153</v>
      </c>
    </row>
    <row r="52" spans="1:24" ht="15.75" x14ac:dyDescent="0.3">
      <c r="A52" s="88">
        <v>44</v>
      </c>
      <c r="B52" s="29" t="s">
        <v>8</v>
      </c>
      <c r="C52" s="29" t="s">
        <v>165</v>
      </c>
      <c r="D52" s="1"/>
      <c r="E52" s="1"/>
      <c r="F52" s="1"/>
      <c r="G52" s="1">
        <v>15131601878.522499</v>
      </c>
      <c r="H52" s="1">
        <v>0</v>
      </c>
      <c r="I52" s="1">
        <v>0</v>
      </c>
      <c r="J52" s="1">
        <v>15131601878.522499</v>
      </c>
      <c r="K52" s="1">
        <v>20819725.671999998</v>
      </c>
      <c r="L52" s="41">
        <v>75736427.219999999</v>
      </c>
      <c r="M52" s="1">
        <v>14373071968</v>
      </c>
      <c r="N52" s="1">
        <v>128003336.86</v>
      </c>
      <c r="O52" s="79">
        <v>14245068625</v>
      </c>
      <c r="P52" s="9">
        <f t="shared" si="7"/>
        <v>0.20964394473770037</v>
      </c>
      <c r="Q52" s="14">
        <f t="shared" si="8"/>
        <v>1.4615391627851844E-3</v>
      </c>
      <c r="R52" s="14">
        <f t="shared" si="2"/>
        <v>5.3166768945628719E-3</v>
      </c>
      <c r="S52" s="35">
        <f t="shared" si="3"/>
        <v>18349.598584337542</v>
      </c>
      <c r="T52" s="35">
        <f t="shared" si="4"/>
        <v>97.558886817851004</v>
      </c>
      <c r="U52" s="1">
        <v>34494.519999999997</v>
      </c>
      <c r="V52" s="1">
        <v>34494.519999999997</v>
      </c>
      <c r="W52" s="1">
        <v>304</v>
      </c>
      <c r="X52" s="75">
        <v>776315</v>
      </c>
    </row>
    <row r="53" spans="1:24" ht="15.75" x14ac:dyDescent="0.3">
      <c r="A53" s="88">
        <v>45</v>
      </c>
      <c r="B53" s="29" t="s">
        <v>64</v>
      </c>
      <c r="C53" s="29" t="s">
        <v>143</v>
      </c>
      <c r="D53" s="1">
        <v>0</v>
      </c>
      <c r="E53" s="1">
        <v>0</v>
      </c>
      <c r="F53" s="1">
        <v>0</v>
      </c>
      <c r="G53" s="1">
        <v>473376790.80000001</v>
      </c>
      <c r="H53" s="1">
        <v>0</v>
      </c>
      <c r="I53" s="1">
        <v>0</v>
      </c>
      <c r="J53" s="1">
        <v>473376790.80000001</v>
      </c>
      <c r="K53" s="1">
        <v>0</v>
      </c>
      <c r="L53" s="41">
        <v>1560513.6</v>
      </c>
      <c r="M53" s="1">
        <v>487517630.39999998</v>
      </c>
      <c r="N53" s="1">
        <v>539384.4</v>
      </c>
      <c r="O53" s="3">
        <v>478851235.19999999</v>
      </c>
      <c r="P53" s="9">
        <f>(O52/$O$54)</f>
        <v>0.20964394473770037</v>
      </c>
      <c r="Q53" s="14">
        <f>(K53/O52)</f>
        <v>0</v>
      </c>
      <c r="R53" s="14">
        <f>L53/O52</f>
        <v>1.0954763652463626E-4</v>
      </c>
      <c r="S53" s="35">
        <f>O52/X53</f>
        <v>1131369.122786117</v>
      </c>
      <c r="T53" s="35">
        <f t="shared" si="4"/>
        <v>123.93881343817013</v>
      </c>
      <c r="U53" s="1">
        <v>105.63509999999999</v>
      </c>
      <c r="V53" s="1">
        <v>107.54689999999999</v>
      </c>
      <c r="W53" s="39">
        <v>29</v>
      </c>
      <c r="X53" s="104">
        <v>12591</v>
      </c>
    </row>
    <row r="54" spans="1:24" ht="15.75" x14ac:dyDescent="0.3">
      <c r="A54" s="88"/>
      <c r="B54" s="6"/>
      <c r="C54" s="53" t="s">
        <v>60</v>
      </c>
      <c r="D54" s="1"/>
      <c r="E54" s="1"/>
      <c r="F54" s="1"/>
      <c r="G54" s="1"/>
      <c r="H54" s="1"/>
      <c r="I54" s="1"/>
      <c r="J54" s="1"/>
      <c r="K54" s="1"/>
      <c r="L54" s="41"/>
      <c r="M54" s="1"/>
      <c r="N54" s="1"/>
      <c r="O54" s="7">
        <f>SUM(O45:O53)</f>
        <v>67948867508.780006</v>
      </c>
      <c r="P54" s="37">
        <f>(O54/$O$112)</f>
        <v>6.0451803857836772E-2</v>
      </c>
      <c r="Q54" s="14"/>
      <c r="R54" s="14"/>
      <c r="S54" s="35"/>
      <c r="T54" s="35"/>
      <c r="U54" s="1"/>
      <c r="V54" s="1"/>
      <c r="W54" s="38"/>
      <c r="X54" s="75"/>
    </row>
    <row r="55" spans="1:24" ht="15.75" customHeight="1" x14ac:dyDescent="0.3">
      <c r="A55" s="96"/>
      <c r="B55" s="66"/>
      <c r="C55" s="65" t="s">
        <v>24</v>
      </c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97"/>
    </row>
    <row r="56" spans="1:24" ht="15.75" x14ac:dyDescent="0.3">
      <c r="A56" s="88">
        <v>46</v>
      </c>
      <c r="B56" s="6" t="s">
        <v>25</v>
      </c>
      <c r="C56" s="4" t="s">
        <v>26</v>
      </c>
      <c r="D56" s="1">
        <v>0</v>
      </c>
      <c r="E56" s="1">
        <v>0</v>
      </c>
      <c r="F56" s="1">
        <v>2109552455.9100001</v>
      </c>
      <c r="G56" s="1">
        <v>1990627796.3</v>
      </c>
      <c r="H56" s="1">
        <v>0</v>
      </c>
      <c r="I56" s="1">
        <v>0</v>
      </c>
      <c r="J56" s="1">
        <v>4100180252.21</v>
      </c>
      <c r="K56" s="1">
        <v>11850116.720000001</v>
      </c>
      <c r="L56" s="41">
        <v>45088367</v>
      </c>
      <c r="M56" s="1">
        <v>4897822464.7200003</v>
      </c>
      <c r="N56" s="1">
        <v>39614449.520000003</v>
      </c>
      <c r="O56" s="3">
        <v>4858208015.1999998</v>
      </c>
      <c r="P56" s="9">
        <f t="shared" ref="P56:P75" si="9">(O56/$O$76)</f>
        <v>3.172519485148554E-2</v>
      </c>
      <c r="Q56" s="14">
        <f>(J56/O56)</f>
        <v>0.84396967758104657</v>
      </c>
      <c r="R56" s="14">
        <f t="shared" si="2"/>
        <v>9.2808638203491639E-3</v>
      </c>
      <c r="S56" s="35">
        <f t="shared" si="3"/>
        <v>3101.9124068680781</v>
      </c>
      <c r="T56" s="35">
        <f t="shared" si="4"/>
        <v>28.788426630794142</v>
      </c>
      <c r="U56" s="1">
        <v>3101.91</v>
      </c>
      <c r="V56" s="1">
        <v>3101.91</v>
      </c>
      <c r="W56" s="38">
        <v>1424</v>
      </c>
      <c r="X56" s="75">
        <v>1566197.68</v>
      </c>
    </row>
    <row r="57" spans="1:24" ht="14.25" customHeight="1" x14ac:dyDescent="0.3">
      <c r="A57" s="88">
        <v>47</v>
      </c>
      <c r="B57" s="6" t="s">
        <v>27</v>
      </c>
      <c r="C57" s="29" t="s">
        <v>28</v>
      </c>
      <c r="D57" s="1">
        <v>80530522.799999997</v>
      </c>
      <c r="E57" s="1">
        <v>1952912399.8099999</v>
      </c>
      <c r="F57" s="1">
        <v>1270534544.6700001</v>
      </c>
      <c r="G57" s="1">
        <v>1872381877.01</v>
      </c>
      <c r="H57" s="1">
        <v>0</v>
      </c>
      <c r="I57" s="1">
        <v>0</v>
      </c>
      <c r="J57" s="1">
        <v>3223446944.48</v>
      </c>
      <c r="K57" s="1">
        <v>1082289.8799999999</v>
      </c>
      <c r="L57" s="41">
        <v>75530480.200000003</v>
      </c>
      <c r="M57" s="1">
        <v>42220009.880000003</v>
      </c>
      <c r="N57" s="1">
        <v>3219507860.6599998</v>
      </c>
      <c r="O57" s="3">
        <v>3219507860.6599998</v>
      </c>
      <c r="P57" s="9">
        <f t="shared" si="9"/>
        <v>2.1024112982762643E-2</v>
      </c>
      <c r="Q57" s="14">
        <f t="shared" ref="Q57:Q75" si="10">(K57/O57)</f>
        <v>3.3616624864463921E-4</v>
      </c>
      <c r="R57" s="14">
        <f t="shared" si="2"/>
        <v>2.3460256495387539E-2</v>
      </c>
      <c r="S57" s="35">
        <f t="shared" si="3"/>
        <v>1.2582788348227614</v>
      </c>
      <c r="T57" s="35">
        <f t="shared" si="4"/>
        <v>2.9519544207659353E-2</v>
      </c>
      <c r="U57" s="1">
        <v>1</v>
      </c>
      <c r="V57" s="1">
        <v>1</v>
      </c>
      <c r="W57" s="38">
        <v>4073</v>
      </c>
      <c r="X57" s="75">
        <v>2558660109</v>
      </c>
    </row>
    <row r="58" spans="1:24" s="32" customFormat="1" ht="15.75" x14ac:dyDescent="0.3">
      <c r="A58" s="88">
        <v>48</v>
      </c>
      <c r="B58" s="29" t="s">
        <v>93</v>
      </c>
      <c r="C58" s="29" t="s">
        <v>97</v>
      </c>
      <c r="D58" s="4"/>
      <c r="E58" s="68"/>
      <c r="F58" s="4">
        <v>84617960.370000005</v>
      </c>
      <c r="G58" s="4">
        <v>330034985.31</v>
      </c>
      <c r="H58" s="4">
        <v>0</v>
      </c>
      <c r="I58" s="4">
        <v>0</v>
      </c>
      <c r="J58" s="1">
        <v>414652945.68000001</v>
      </c>
      <c r="K58" s="1">
        <v>723494.6</v>
      </c>
      <c r="L58" s="41">
        <v>3549370.37</v>
      </c>
      <c r="M58" s="1">
        <v>403706621.70999998</v>
      </c>
      <c r="N58" s="1">
        <v>6814600.4299999997</v>
      </c>
      <c r="O58" s="3">
        <v>414730327.79000002</v>
      </c>
      <c r="P58" s="21">
        <f t="shared" si="9"/>
        <v>2.7082826463569122E-3</v>
      </c>
      <c r="Q58" s="31" t="e">
        <f>(#REF!/O58)</f>
        <v>#REF!</v>
      </c>
      <c r="R58" s="14">
        <f t="shared" si="2"/>
        <v>8.5582609521559633E-3</v>
      </c>
      <c r="S58" s="35">
        <f t="shared" si="3"/>
        <v>1.8985769321744346</v>
      </c>
      <c r="T58" s="35">
        <f t="shared" si="4"/>
        <v>1.6248516823292522E-2</v>
      </c>
      <c r="U58" s="1">
        <v>1.9617</v>
      </c>
      <c r="V58" s="4">
        <v>1.9617</v>
      </c>
      <c r="W58" s="38">
        <v>1440</v>
      </c>
      <c r="X58" s="75">
        <v>218442729.79499999</v>
      </c>
    </row>
    <row r="59" spans="1:24" ht="15.75" x14ac:dyDescent="0.3">
      <c r="A59" s="88">
        <v>49</v>
      </c>
      <c r="B59" s="6" t="s">
        <v>1</v>
      </c>
      <c r="C59" s="6" t="s">
        <v>164</v>
      </c>
      <c r="D59" s="82">
        <v>36878290.399999999</v>
      </c>
      <c r="E59" s="1"/>
      <c r="F59" s="82">
        <v>8749575910.6499996</v>
      </c>
      <c r="G59" s="82">
        <v>3882763898.5500002</v>
      </c>
      <c r="H59" s="1"/>
      <c r="I59" s="1"/>
      <c r="J59" s="82">
        <v>12669218099.6</v>
      </c>
      <c r="K59" s="82">
        <v>18790391.109999999</v>
      </c>
      <c r="L59" s="41">
        <v>156128844.44999999</v>
      </c>
      <c r="M59" s="82">
        <v>12848677635.35</v>
      </c>
      <c r="N59" s="82">
        <v>21697261.16</v>
      </c>
      <c r="O59" s="3">
        <v>12826980374.190001</v>
      </c>
      <c r="P59" s="9">
        <f t="shared" si="9"/>
        <v>8.376307693169166E-2</v>
      </c>
      <c r="Q59" s="14">
        <f>(K58/O59)</f>
        <v>5.6404124657100937E-5</v>
      </c>
      <c r="R59" s="14">
        <f t="shared" si="2"/>
        <v>1.2171909513805522E-2</v>
      </c>
      <c r="S59" s="35">
        <f t="shared" si="3"/>
        <v>276.64604393366017</v>
      </c>
      <c r="T59" s="35">
        <f t="shared" si="4"/>
        <v>3.3673106141127791</v>
      </c>
      <c r="U59" s="16">
        <v>276.64</v>
      </c>
      <c r="V59" s="1">
        <v>276.64999999999998</v>
      </c>
      <c r="W59" s="38">
        <v>7576</v>
      </c>
      <c r="X59" s="75">
        <v>46366035.789999999</v>
      </c>
    </row>
    <row r="60" spans="1:24" ht="15.75" x14ac:dyDescent="0.3">
      <c r="A60" s="88">
        <v>50</v>
      </c>
      <c r="B60" s="6" t="s">
        <v>30</v>
      </c>
      <c r="C60" s="29" t="s">
        <v>31</v>
      </c>
      <c r="D60" s="16">
        <v>0</v>
      </c>
      <c r="E60" s="16">
        <v>0</v>
      </c>
      <c r="F60" s="1">
        <v>1928358441.71</v>
      </c>
      <c r="G60" s="1">
        <v>1995209454.5599999</v>
      </c>
      <c r="H60" s="1">
        <v>0</v>
      </c>
      <c r="I60" s="1">
        <v>0</v>
      </c>
      <c r="J60" s="1">
        <v>3923567896.27</v>
      </c>
      <c r="K60" s="1">
        <v>4808076.96</v>
      </c>
      <c r="L60" s="41">
        <v>37080206.869999997</v>
      </c>
      <c r="M60" s="1">
        <v>4282627073</v>
      </c>
      <c r="N60" s="1">
        <v>393388551</v>
      </c>
      <c r="O60" s="3">
        <v>3889238522</v>
      </c>
      <c r="P60" s="9">
        <f t="shared" si="9"/>
        <v>2.5397605361546897E-2</v>
      </c>
      <c r="Q60" s="14">
        <f t="shared" si="10"/>
        <v>1.2362515008535648E-3</v>
      </c>
      <c r="R60" s="14">
        <f t="shared" si="2"/>
        <v>9.5340531726842738E-3</v>
      </c>
      <c r="S60" s="35">
        <f t="shared" si="3"/>
        <v>1.009999999974031</v>
      </c>
      <c r="T60" s="35">
        <f t="shared" si="4"/>
        <v>9.6293937041635261E-3</v>
      </c>
      <c r="U60" s="1">
        <v>1.01</v>
      </c>
      <c r="V60" s="1">
        <v>1.01</v>
      </c>
      <c r="W60" s="38">
        <v>1148</v>
      </c>
      <c r="X60" s="105">
        <v>3850731210</v>
      </c>
    </row>
    <row r="61" spans="1:24" ht="15.75" x14ac:dyDescent="0.3">
      <c r="A61" s="88">
        <v>51</v>
      </c>
      <c r="B61" s="1" t="s">
        <v>2</v>
      </c>
      <c r="C61" s="29" t="s">
        <v>118</v>
      </c>
      <c r="D61" s="1"/>
      <c r="E61" s="1">
        <v>0</v>
      </c>
      <c r="F61" s="16">
        <v>3856886307.5999999</v>
      </c>
      <c r="G61" s="1">
        <v>4325179728.9200001</v>
      </c>
      <c r="H61" s="1">
        <v>0</v>
      </c>
      <c r="I61" s="1">
        <v>0</v>
      </c>
      <c r="J61" s="1">
        <v>4225017318.4499998</v>
      </c>
      <c r="K61" s="1">
        <v>7457958.8799999999</v>
      </c>
      <c r="L61" s="41">
        <v>49643590.369999997</v>
      </c>
      <c r="M61" s="1">
        <v>8550197047.3699999</v>
      </c>
      <c r="N61" s="1">
        <v>7635529.2999999998</v>
      </c>
      <c r="O61" s="3">
        <v>8642561518.0699997</v>
      </c>
      <c r="P61" s="9">
        <f t="shared" si="9"/>
        <v>5.6437877365247774E-2</v>
      </c>
      <c r="Q61" s="14">
        <f t="shared" si="10"/>
        <v>8.6293384946196624E-4</v>
      </c>
      <c r="R61" s="14">
        <f t="shared" si="2"/>
        <v>5.7440829626962354E-3</v>
      </c>
      <c r="S61" s="35">
        <f t="shared" si="3"/>
        <v>3.7211594501732983</v>
      </c>
      <c r="T61" s="35">
        <f t="shared" si="4"/>
        <v>2.1374648599216534E-2</v>
      </c>
      <c r="U61" s="1">
        <v>3.68</v>
      </c>
      <c r="V61" s="1">
        <v>3.68</v>
      </c>
      <c r="W61" s="38">
        <v>1003</v>
      </c>
      <c r="X61" s="105">
        <v>2322545334</v>
      </c>
    </row>
    <row r="62" spans="1:24" ht="15.75" x14ac:dyDescent="0.3">
      <c r="A62" s="88">
        <v>52</v>
      </c>
      <c r="B62" s="6" t="s">
        <v>1</v>
      </c>
      <c r="C62" s="4" t="s">
        <v>71</v>
      </c>
      <c r="D62" s="1"/>
      <c r="E62" s="1">
        <v>4909849957.8699999</v>
      </c>
      <c r="F62" s="16">
        <v>22268209295.169998</v>
      </c>
      <c r="G62" s="1">
        <v>4909849957.8699999</v>
      </c>
      <c r="H62" s="1">
        <v>0</v>
      </c>
      <c r="I62" s="1">
        <v>0</v>
      </c>
      <c r="J62" s="1">
        <v>27178059253.040001</v>
      </c>
      <c r="K62" s="20">
        <v>25984354.550000001</v>
      </c>
      <c r="L62" s="42">
        <v>166143711.59</v>
      </c>
      <c r="M62" s="20">
        <v>27273042271.939999</v>
      </c>
      <c r="N62" s="20">
        <v>33397894.469999999</v>
      </c>
      <c r="O62" s="3">
        <v>27239644377.470001</v>
      </c>
      <c r="P62" s="9">
        <f t="shared" si="9"/>
        <v>0.17788102585492771</v>
      </c>
      <c r="Q62" s="14">
        <f t="shared" si="10"/>
        <v>9.539168055913294E-4</v>
      </c>
      <c r="R62" s="14">
        <f t="shared" si="2"/>
        <v>6.0993348256564613E-3</v>
      </c>
      <c r="S62" s="35">
        <f t="shared" si="3"/>
        <v>3747.6701906453022</v>
      </c>
      <c r="T62" s="35">
        <f t="shared" si="4"/>
        <v>22.858295308877484</v>
      </c>
      <c r="U62" s="20">
        <v>3747.67</v>
      </c>
      <c r="V62" s="1">
        <v>3747.67</v>
      </c>
      <c r="W62" s="38">
        <v>283</v>
      </c>
      <c r="X62" s="75">
        <v>7268420.9100000001</v>
      </c>
    </row>
    <row r="63" spans="1:24" ht="15.75" x14ac:dyDescent="0.3">
      <c r="A63" s="88">
        <v>53</v>
      </c>
      <c r="B63" s="6" t="s">
        <v>1</v>
      </c>
      <c r="C63" s="4" t="s">
        <v>70</v>
      </c>
      <c r="D63" s="1">
        <v>59004129.25</v>
      </c>
      <c r="E63" s="1">
        <v>133928117.62</v>
      </c>
      <c r="F63" s="1">
        <v>123252481.14</v>
      </c>
      <c r="G63" s="1">
        <v>74668822.170000002</v>
      </c>
      <c r="H63" s="1"/>
      <c r="I63" s="1"/>
      <c r="J63" s="1">
        <v>257180598.75999999</v>
      </c>
      <c r="K63" s="1">
        <v>257500.07</v>
      </c>
      <c r="L63" s="41">
        <v>16823591.399999999</v>
      </c>
      <c r="M63" s="1">
        <v>261212991.99000001</v>
      </c>
      <c r="N63" s="1">
        <v>2129345.88</v>
      </c>
      <c r="O63" s="3">
        <v>259083646.11000001</v>
      </c>
      <c r="P63" s="9">
        <f t="shared" si="9"/>
        <v>1.6918746850601248E-3</v>
      </c>
      <c r="Q63" s="14">
        <f t="shared" si="10"/>
        <v>9.9388778051499372E-4</v>
      </c>
      <c r="R63" s="14">
        <f t="shared" si="2"/>
        <v>6.4934980083062241E-2</v>
      </c>
      <c r="S63" s="35">
        <f t="shared" si="3"/>
        <v>3238.1480936964986</v>
      </c>
      <c r="T63" s="35">
        <f t="shared" si="4"/>
        <v>210.26908197018813</v>
      </c>
      <c r="U63" s="1">
        <v>3230.59</v>
      </c>
      <c r="V63" s="1">
        <v>3243.49</v>
      </c>
      <c r="W63" s="38">
        <v>17</v>
      </c>
      <c r="X63" s="75">
        <v>80009.820000000007</v>
      </c>
    </row>
    <row r="64" spans="1:24" ht="15.75" x14ac:dyDescent="0.3">
      <c r="A64" s="88">
        <v>54</v>
      </c>
      <c r="B64" s="6" t="s">
        <v>48</v>
      </c>
      <c r="C64" s="4" t="s">
        <v>73</v>
      </c>
      <c r="D64" s="1"/>
      <c r="E64" s="1"/>
      <c r="F64" s="1"/>
      <c r="G64" s="20">
        <v>2338237564.0799999</v>
      </c>
      <c r="H64" s="1"/>
      <c r="I64" s="1"/>
      <c r="J64" s="1">
        <v>4096166318.2199998</v>
      </c>
      <c r="K64" s="20">
        <v>5936928.4500000002</v>
      </c>
      <c r="L64" s="42">
        <v>5936928.4500000002</v>
      </c>
      <c r="M64" s="1">
        <v>67898899.730000004</v>
      </c>
      <c r="N64" s="1">
        <v>111744294.56</v>
      </c>
      <c r="O64" s="3">
        <v>5883054053.1899996</v>
      </c>
      <c r="P64" s="9">
        <f t="shared" si="9"/>
        <v>3.8417670790407886E-2</v>
      </c>
      <c r="Q64" s="14">
        <f t="shared" si="10"/>
        <v>1.0091575559773734E-3</v>
      </c>
      <c r="R64" s="14">
        <f t="shared" si="2"/>
        <v>1.0091575559773734E-3</v>
      </c>
      <c r="S64" s="35">
        <f t="shared" si="3"/>
        <v>1110.0123056441121</v>
      </c>
      <c r="T64" s="35">
        <f t="shared" si="4"/>
        <v>1.1201773054686213</v>
      </c>
      <c r="U64" s="1">
        <v>1109.54</v>
      </c>
      <c r="V64" s="1">
        <v>1109.54</v>
      </c>
      <c r="W64" s="69">
        <v>3301</v>
      </c>
      <c r="X64" s="75">
        <v>5299989.9400000004</v>
      </c>
    </row>
    <row r="65" spans="1:26" ht="15.75" x14ac:dyDescent="0.3">
      <c r="A65" s="88">
        <v>55</v>
      </c>
      <c r="B65" s="1" t="s">
        <v>64</v>
      </c>
      <c r="C65" s="4" t="s">
        <v>76</v>
      </c>
      <c r="D65" s="1">
        <v>0</v>
      </c>
      <c r="E65" s="1">
        <v>0</v>
      </c>
      <c r="F65" s="1">
        <v>21290994.43</v>
      </c>
      <c r="G65" s="1">
        <v>34507945.770000003</v>
      </c>
      <c r="H65" s="23">
        <v>0</v>
      </c>
      <c r="I65" s="1">
        <v>0</v>
      </c>
      <c r="J65" s="1">
        <v>55798940.200000003</v>
      </c>
      <c r="K65" s="1">
        <v>57378.5</v>
      </c>
      <c r="L65" s="41">
        <v>300765.14</v>
      </c>
      <c r="M65" s="1">
        <v>56669938.93</v>
      </c>
      <c r="N65" s="1">
        <v>57378.5</v>
      </c>
      <c r="O65" s="3">
        <v>56259198.659999996</v>
      </c>
      <c r="P65" s="9">
        <f t="shared" si="9"/>
        <v>3.6738526512094128E-4</v>
      </c>
      <c r="Q65" s="14">
        <f t="shared" si="10"/>
        <v>1.0198954369535986E-3</v>
      </c>
      <c r="R65" s="14">
        <f t="shared" si="2"/>
        <v>5.3460615715069278E-3</v>
      </c>
      <c r="S65" s="35">
        <f t="shared" si="3"/>
        <v>12.506641032059338</v>
      </c>
      <c r="T65" s="35">
        <f t="shared" si="4"/>
        <v>6.6861273010124164E-2</v>
      </c>
      <c r="U65" s="1">
        <v>12.506600000000001</v>
      </c>
      <c r="V65" s="1">
        <v>12.597899999999999</v>
      </c>
      <c r="W65" s="38">
        <v>36</v>
      </c>
      <c r="X65" s="75">
        <v>4498346</v>
      </c>
    </row>
    <row r="66" spans="1:26" ht="15.75" x14ac:dyDescent="0.3">
      <c r="A66" s="88">
        <v>56</v>
      </c>
      <c r="B66" s="6" t="s">
        <v>41</v>
      </c>
      <c r="C66" s="29" t="s">
        <v>92</v>
      </c>
      <c r="D66" s="23"/>
      <c r="E66" s="1"/>
      <c r="F66" s="1">
        <v>145949792.41</v>
      </c>
      <c r="G66" s="1">
        <v>80826229.510000005</v>
      </c>
      <c r="H66" s="1"/>
      <c r="I66" s="1"/>
      <c r="J66" s="1">
        <v>229789943.94</v>
      </c>
      <c r="K66" s="1">
        <v>807343.97</v>
      </c>
      <c r="L66" s="41">
        <v>663964.25</v>
      </c>
      <c r="M66" s="1">
        <v>229789943.94</v>
      </c>
      <c r="N66" s="1">
        <v>15794179.939999999</v>
      </c>
      <c r="O66" s="3">
        <v>213995764</v>
      </c>
      <c r="P66" s="9">
        <f t="shared" si="9"/>
        <v>1.3974406384105861E-3</v>
      </c>
      <c r="Q66" s="14">
        <f t="shared" si="10"/>
        <v>3.7727100523354284E-3</v>
      </c>
      <c r="R66" s="14">
        <f t="shared" si="2"/>
        <v>3.1026980982670292E-3</v>
      </c>
      <c r="S66" s="35">
        <f t="shared" si="3"/>
        <v>0.7633240992712369</v>
      </c>
      <c r="T66" s="35">
        <f t="shared" si="4"/>
        <v>2.3683642311702596E-3</v>
      </c>
      <c r="U66" s="1">
        <v>0.76329999999999998</v>
      </c>
      <c r="V66" s="1">
        <v>0.76329999999999998</v>
      </c>
      <c r="W66" s="38">
        <v>840</v>
      </c>
      <c r="X66" s="75">
        <v>280347187</v>
      </c>
      <c r="Y66" s="18"/>
      <c r="Z66" s="17"/>
    </row>
    <row r="67" spans="1:26" s="73" customFormat="1" ht="15.75" x14ac:dyDescent="0.3">
      <c r="A67" s="88">
        <v>57</v>
      </c>
      <c r="B67" s="29" t="s">
        <v>1</v>
      </c>
      <c r="C67" s="29" t="s">
        <v>88</v>
      </c>
      <c r="D67" s="1"/>
      <c r="E67" s="1">
        <v>0</v>
      </c>
      <c r="F67" s="1">
        <f>(307*50591729.39)</f>
        <v>15531660922.73</v>
      </c>
      <c r="G67" s="1">
        <f>(307*176338502.35)</f>
        <v>54135920221.449997</v>
      </c>
      <c r="H67" s="1">
        <v>0</v>
      </c>
      <c r="I67" s="1">
        <v>0</v>
      </c>
      <c r="J67" s="1">
        <f>(307*227558610.2)</f>
        <v>69860493331.399994</v>
      </c>
      <c r="K67" s="1">
        <f>(307*325713.32)</f>
        <v>99993989.24000001</v>
      </c>
      <c r="L67" s="41">
        <f>(307*123744970)</f>
        <v>37989705790</v>
      </c>
      <c r="M67" s="1">
        <f>(307*232686974.95)</f>
        <v>71434901309.649994</v>
      </c>
      <c r="N67" s="1">
        <f>(307*422495.32)</f>
        <v>129706063.24000001</v>
      </c>
      <c r="O67" s="3">
        <f>(307*232264479.63)</f>
        <v>71305195246.410004</v>
      </c>
      <c r="P67" s="9">
        <f t="shared" si="9"/>
        <v>0.46563901875709413</v>
      </c>
      <c r="Q67" s="14">
        <f t="shared" si="10"/>
        <v>1.4023380609848957E-3</v>
      </c>
      <c r="R67" s="14">
        <f t="shared" si="2"/>
        <v>0.5327761274437105</v>
      </c>
      <c r="S67" s="35">
        <f t="shared" si="3"/>
        <v>358.33834767647681</v>
      </c>
      <c r="T67" s="35">
        <f t="shared" si="4"/>
        <v>190.91411718965128</v>
      </c>
      <c r="U67" s="1">
        <f>( 1.1672*307)</f>
        <v>358.3304</v>
      </c>
      <c r="V67" s="1">
        <f>(307*1.1672)</f>
        <v>358.3304</v>
      </c>
      <c r="W67" s="39">
        <v>2169</v>
      </c>
      <c r="X67" s="104">
        <v>198988458</v>
      </c>
    </row>
    <row r="68" spans="1:26" ht="15.75" x14ac:dyDescent="0.3">
      <c r="A68" s="88">
        <v>58</v>
      </c>
      <c r="B68" s="29" t="s">
        <v>85</v>
      </c>
      <c r="C68" s="29" t="s">
        <v>89</v>
      </c>
      <c r="D68" s="1"/>
      <c r="E68" s="23"/>
      <c r="F68" s="1">
        <v>54472498.979999997</v>
      </c>
      <c r="G68" s="1">
        <v>384262735.50999999</v>
      </c>
      <c r="H68" s="1"/>
      <c r="I68" s="1"/>
      <c r="J68" s="1">
        <v>510294470.44</v>
      </c>
      <c r="K68" s="1">
        <v>981056.1</v>
      </c>
      <c r="L68" s="41">
        <v>4064530.69</v>
      </c>
      <c r="M68" s="1">
        <v>510294470.44</v>
      </c>
      <c r="N68" s="1">
        <v>566307.96</v>
      </c>
      <c r="O68" s="3">
        <v>509728162.48000002</v>
      </c>
      <c r="P68" s="9">
        <f t="shared" si="9"/>
        <v>3.3286399481809656E-3</v>
      </c>
      <c r="Q68" s="14">
        <f t="shared" si="10"/>
        <v>1.9246652867419176E-3</v>
      </c>
      <c r="R68" s="14">
        <f t="shared" si="2"/>
        <v>7.9739182356036251E-3</v>
      </c>
      <c r="S68" s="35">
        <f t="shared" si="3"/>
        <v>1183.779064455148</v>
      </c>
      <c r="T68" s="35">
        <f t="shared" si="4"/>
        <v>9.4393574689847046</v>
      </c>
      <c r="U68" s="1">
        <v>1183.78</v>
      </c>
      <c r="V68" s="1">
        <v>1185.8499999999999</v>
      </c>
      <c r="W68" s="39">
        <v>142</v>
      </c>
      <c r="X68" s="104">
        <v>430594</v>
      </c>
    </row>
    <row r="69" spans="1:26" ht="15.75" x14ac:dyDescent="0.3">
      <c r="A69" s="88">
        <v>59</v>
      </c>
      <c r="B69" s="6" t="s">
        <v>27</v>
      </c>
      <c r="C69" s="29" t="s">
        <v>83</v>
      </c>
      <c r="D69" s="1">
        <v>26780670.899999999</v>
      </c>
      <c r="E69" s="1">
        <v>0</v>
      </c>
      <c r="F69" s="1">
        <v>289908077.38</v>
      </c>
      <c r="G69" s="1"/>
      <c r="H69" s="1">
        <v>0</v>
      </c>
      <c r="I69" s="1">
        <v>0</v>
      </c>
      <c r="J69" s="1">
        <v>316688748.27999997</v>
      </c>
      <c r="K69" s="1">
        <v>364578.33</v>
      </c>
      <c r="L69" s="41">
        <v>4818975.92</v>
      </c>
      <c r="M69" s="1">
        <v>318106298.92000002</v>
      </c>
      <c r="N69" s="1">
        <v>4685796.71</v>
      </c>
      <c r="O69" s="3">
        <v>313420502.20999998</v>
      </c>
      <c r="P69" s="9">
        <f t="shared" si="9"/>
        <v>2.0467066193857412E-3</v>
      </c>
      <c r="Q69" s="14">
        <f>(K69/O69)</f>
        <v>1.1632242544098884E-3</v>
      </c>
      <c r="R69" s="14">
        <f>L69/O69</f>
        <v>1.5375432959938146E-2</v>
      </c>
      <c r="S69" s="35">
        <f>O69/X69</f>
        <v>141.14545446300156</v>
      </c>
      <c r="T69" s="35">
        <f>L69/X69</f>
        <v>2.1701724726958829</v>
      </c>
      <c r="U69" s="1">
        <v>140.63999999999999</v>
      </c>
      <c r="V69" s="1">
        <v>141.16</v>
      </c>
      <c r="W69" s="38">
        <v>20</v>
      </c>
      <c r="X69" s="75">
        <v>2220549.7400000002</v>
      </c>
    </row>
    <row r="70" spans="1:26" ht="15.75" x14ac:dyDescent="0.3">
      <c r="A70" s="88">
        <v>60</v>
      </c>
      <c r="B70" s="1" t="s">
        <v>29</v>
      </c>
      <c r="C70" s="4" t="s">
        <v>106</v>
      </c>
      <c r="D70" s="1">
        <v>0</v>
      </c>
      <c r="E70" s="1">
        <v>0</v>
      </c>
      <c r="F70" s="1">
        <v>4742646627.8199997</v>
      </c>
      <c r="G70" s="1">
        <v>3188830408.8299999</v>
      </c>
      <c r="H70" s="1">
        <v>0</v>
      </c>
      <c r="I70" s="1">
        <v>0</v>
      </c>
      <c r="J70" s="1">
        <v>7931477036.6499996</v>
      </c>
      <c r="K70" s="1">
        <v>6727585.9800000004</v>
      </c>
      <c r="L70" s="41">
        <v>88089989.010000005</v>
      </c>
      <c r="M70" s="1">
        <v>7931477036.6499996</v>
      </c>
      <c r="N70" s="1">
        <v>-6727585.9800000004</v>
      </c>
      <c r="O70" s="3">
        <v>7924749450.6700001</v>
      </c>
      <c r="P70" s="9">
        <f t="shared" si="9"/>
        <v>5.1750402552773085E-2</v>
      </c>
      <c r="Q70" s="14">
        <f t="shared" si="10"/>
        <v>8.4893358734908838E-4</v>
      </c>
      <c r="R70" s="14">
        <f t="shared" si="2"/>
        <v>1.1115807453389257E-2</v>
      </c>
      <c r="S70" s="35">
        <f>O70/X70</f>
        <v>22.980495129655587</v>
      </c>
      <c r="T70" s="35">
        <f t="shared" si="4"/>
        <v>0.25544675904480107</v>
      </c>
      <c r="U70" s="1">
        <v>22.980499999999999</v>
      </c>
      <c r="V70" s="1">
        <v>22.980499999999999</v>
      </c>
      <c r="W70" s="38">
        <v>1251</v>
      </c>
      <c r="X70" s="75">
        <v>344846767.05000001</v>
      </c>
      <c r="Z70" s="30"/>
    </row>
    <row r="71" spans="1:26" ht="15.75" x14ac:dyDescent="0.3">
      <c r="A71" s="88">
        <v>61</v>
      </c>
      <c r="B71" s="1" t="s">
        <v>27</v>
      </c>
      <c r="C71" s="52" t="s">
        <v>125</v>
      </c>
      <c r="D71" s="23"/>
      <c r="E71" s="1"/>
      <c r="F71" s="23">
        <v>48771275.630000003</v>
      </c>
      <c r="G71" s="23">
        <v>1438794175.8599999</v>
      </c>
      <c r="H71" s="23"/>
      <c r="I71" s="23"/>
      <c r="J71" s="1">
        <v>1487613880.74</v>
      </c>
      <c r="K71" s="1">
        <v>2331400.98</v>
      </c>
      <c r="L71" s="41">
        <v>6724610.8899999997</v>
      </c>
      <c r="M71" s="1">
        <v>1494167428.1600001</v>
      </c>
      <c r="N71" s="1">
        <v>23540965.690000001</v>
      </c>
      <c r="O71" s="3">
        <v>1470626462.47</v>
      </c>
      <c r="P71" s="9">
        <f t="shared" si="9"/>
        <v>9.6035227247656119E-3</v>
      </c>
      <c r="Q71" s="14">
        <f>(K101/O71)</f>
        <v>2.5456128361190621E-3</v>
      </c>
      <c r="R71" s="14">
        <f t="shared" si="2"/>
        <v>4.5726165424125696E-3</v>
      </c>
      <c r="S71" s="35">
        <f>O71/X101</f>
        <v>2.0672054213875124</v>
      </c>
      <c r="T71" s="35">
        <f>L71/X101</f>
        <v>9.4525377064014846E-3</v>
      </c>
      <c r="U71" s="23">
        <f>(307*1.1)</f>
        <v>337.70000000000005</v>
      </c>
      <c r="V71" s="23">
        <v>337.7</v>
      </c>
      <c r="W71" s="23">
        <v>270</v>
      </c>
      <c r="X71" s="75">
        <v>4370704.2</v>
      </c>
    </row>
    <row r="72" spans="1:26" s="57" customFormat="1" ht="15.75" x14ac:dyDescent="0.3">
      <c r="A72" s="88">
        <v>62</v>
      </c>
      <c r="B72" s="34" t="s">
        <v>90</v>
      </c>
      <c r="C72" s="52" t="s">
        <v>91</v>
      </c>
      <c r="D72" s="34"/>
      <c r="E72" s="62"/>
      <c r="F72" s="83">
        <v>274549934.29000002</v>
      </c>
      <c r="G72" s="83">
        <v>158099433.94999999</v>
      </c>
      <c r="H72" s="34">
        <v>0</v>
      </c>
      <c r="I72" s="34">
        <v>0</v>
      </c>
      <c r="J72" s="83">
        <v>432649368.24000001</v>
      </c>
      <c r="K72" s="83">
        <v>8281830.6100000003</v>
      </c>
      <c r="L72" s="41">
        <v>10295752.140000001</v>
      </c>
      <c r="M72" s="34">
        <v>457282914.98000002</v>
      </c>
      <c r="N72" s="34">
        <v>835376.59</v>
      </c>
      <c r="O72" s="3">
        <v>456447629.32999998</v>
      </c>
      <c r="P72" s="9">
        <f t="shared" si="9"/>
        <v>2.9807060411341309E-3</v>
      </c>
      <c r="Q72" s="14">
        <f t="shared" si="10"/>
        <v>1.8144098200611858E-2</v>
      </c>
      <c r="R72" s="14">
        <f t="shared" si="2"/>
        <v>2.2556261613435689E-2</v>
      </c>
      <c r="S72" s="35">
        <f t="shared" si="3"/>
        <v>148.26697783869631</v>
      </c>
      <c r="T72" s="35">
        <f t="shared" si="4"/>
        <v>3.3443487407631056</v>
      </c>
      <c r="U72" s="34">
        <v>148.267</v>
      </c>
      <c r="V72" s="34">
        <v>148.53829999999999</v>
      </c>
      <c r="W72" s="56">
        <v>295</v>
      </c>
      <c r="X72" s="106">
        <v>3078552.19</v>
      </c>
    </row>
    <row r="73" spans="1:26" ht="15.75" x14ac:dyDescent="0.3">
      <c r="A73" s="88">
        <v>63</v>
      </c>
      <c r="B73" s="1" t="s">
        <v>99</v>
      </c>
      <c r="C73" s="4" t="s">
        <v>101</v>
      </c>
      <c r="D73" s="1">
        <v>0</v>
      </c>
      <c r="E73" s="1">
        <v>0</v>
      </c>
      <c r="F73" s="16"/>
      <c r="G73" s="1">
        <v>733861370.59000003</v>
      </c>
      <c r="H73" s="1">
        <v>0</v>
      </c>
      <c r="I73" s="1">
        <v>0</v>
      </c>
      <c r="J73" s="1">
        <v>876443173.59000003</v>
      </c>
      <c r="K73" s="1">
        <v>1410681.36</v>
      </c>
      <c r="L73" s="41">
        <v>36732662.549999997</v>
      </c>
      <c r="M73" s="1">
        <v>889685471.72000003</v>
      </c>
      <c r="N73" s="1">
        <v>17271483.34</v>
      </c>
      <c r="O73" s="3">
        <v>872413988.38</v>
      </c>
      <c r="P73" s="9">
        <f t="shared" si="9"/>
        <v>5.6970602505948334E-3</v>
      </c>
      <c r="Q73" s="14">
        <f t="shared" si="10"/>
        <v>1.6169861771926854E-3</v>
      </c>
      <c r="R73" s="14">
        <f t="shared" si="2"/>
        <v>4.2104623537971335E-2</v>
      </c>
      <c r="S73" s="35">
        <f t="shared" si="3"/>
        <v>14.049890285072452</v>
      </c>
      <c r="T73" s="35">
        <f t="shared" si="4"/>
        <v>0.59156534120277637</v>
      </c>
      <c r="U73" s="1">
        <v>1.3807</v>
      </c>
      <c r="V73" s="1">
        <v>1.3807</v>
      </c>
      <c r="W73" s="38">
        <v>55</v>
      </c>
      <c r="X73" s="75">
        <v>62094007.189999998</v>
      </c>
    </row>
    <row r="74" spans="1:26" ht="15.75" x14ac:dyDescent="0.3">
      <c r="A74" s="88">
        <v>64</v>
      </c>
      <c r="B74" s="1" t="s">
        <v>1</v>
      </c>
      <c r="C74" s="4" t="s">
        <v>144</v>
      </c>
      <c r="D74" s="1"/>
      <c r="E74" s="1">
        <v>1156673148.74</v>
      </c>
      <c r="F74" s="1"/>
      <c r="G74" s="1">
        <v>1156673148.74</v>
      </c>
      <c r="H74" s="1">
        <v>0</v>
      </c>
      <c r="I74" s="1">
        <v>0</v>
      </c>
      <c r="J74" s="1">
        <v>1156673148.74</v>
      </c>
      <c r="K74" s="1">
        <v>2113546.4300000002</v>
      </c>
      <c r="L74" s="41">
        <v>10780396.92</v>
      </c>
      <c r="M74" s="1">
        <v>2181163872.9099998</v>
      </c>
      <c r="N74" s="1">
        <v>2884409.21</v>
      </c>
      <c r="O74" s="3">
        <v>2178279463.6999998</v>
      </c>
      <c r="P74" s="9">
        <f t="shared" si="9"/>
        <v>1.4224656542218269E-2</v>
      </c>
      <c r="Q74" s="14">
        <f>(K74/O74)</f>
        <v>9.7028249369341942E-4</v>
      </c>
      <c r="R74" s="14">
        <f>L74/O74</f>
        <v>4.9490421682113024E-3</v>
      </c>
      <c r="S74" s="35">
        <f>O74/X74</f>
        <v>105.04054358241039</v>
      </c>
      <c r="T74" s="35">
        <f>L74/X74</f>
        <v>0.51985007956118612</v>
      </c>
      <c r="U74" s="1">
        <v>105.04</v>
      </c>
      <c r="V74" s="1">
        <v>105.04</v>
      </c>
      <c r="W74" s="38">
        <v>464</v>
      </c>
      <c r="X74" s="75">
        <v>20737511.34</v>
      </c>
    </row>
    <row r="75" spans="1:26" ht="15.75" x14ac:dyDescent="0.3">
      <c r="A75" s="88">
        <v>65</v>
      </c>
      <c r="B75" s="58" t="s">
        <v>157</v>
      </c>
      <c r="C75" s="50" t="s">
        <v>159</v>
      </c>
      <c r="D75" s="1"/>
      <c r="E75" s="1">
        <v>0</v>
      </c>
      <c r="F75" s="1">
        <v>187885399.72999999</v>
      </c>
      <c r="G75" s="1">
        <v>390912561.89999998</v>
      </c>
      <c r="H75" s="1">
        <v>0</v>
      </c>
      <c r="I75" s="1">
        <v>0</v>
      </c>
      <c r="J75" s="1">
        <v>578797961.63</v>
      </c>
      <c r="K75" s="1">
        <v>0</v>
      </c>
      <c r="L75" s="41">
        <v>4139557.83</v>
      </c>
      <c r="M75" s="1">
        <v>599939324</v>
      </c>
      <c r="N75" s="1">
        <v>641416.49</v>
      </c>
      <c r="O75" s="3">
        <v>599939323.53999996</v>
      </c>
      <c r="P75" s="9">
        <f t="shared" si="9"/>
        <v>3.9177391908344159E-3</v>
      </c>
      <c r="Q75" s="14">
        <f t="shared" si="10"/>
        <v>0</v>
      </c>
      <c r="R75" s="14">
        <f t="shared" si="2"/>
        <v>6.8999608253283665E-3</v>
      </c>
      <c r="S75" s="35">
        <f t="shared" si="3"/>
        <v>1.1822337459291319</v>
      </c>
      <c r="T75" s="35">
        <f t="shared" si="4"/>
        <v>8.1573665332922186E-3</v>
      </c>
      <c r="U75" s="1">
        <v>1.18</v>
      </c>
      <c r="V75" s="1">
        <v>1.18</v>
      </c>
      <c r="W75" s="38">
        <v>185</v>
      </c>
      <c r="X75" s="75">
        <v>507462526.43000001</v>
      </c>
    </row>
    <row r="76" spans="1:26" ht="15.75" x14ac:dyDescent="0.3">
      <c r="A76" s="88"/>
      <c r="B76" s="48"/>
      <c r="C76" s="51" t="s">
        <v>60</v>
      </c>
      <c r="D76" s="1"/>
      <c r="E76" s="1"/>
      <c r="F76" s="1"/>
      <c r="G76" s="1"/>
      <c r="H76" s="1"/>
      <c r="I76" s="1"/>
      <c r="J76" s="1"/>
      <c r="K76" s="1"/>
      <c r="L76" s="41"/>
      <c r="M76" s="1"/>
      <c r="N76" s="1"/>
      <c r="O76" s="7">
        <f>SUM(O56:O75)</f>
        <v>153134063886.53003</v>
      </c>
      <c r="P76" s="37">
        <f>(O76/$O$112)</f>
        <v>0.13623818517395875</v>
      </c>
      <c r="Q76" s="14"/>
      <c r="R76" s="14"/>
      <c r="S76" s="35"/>
      <c r="T76" s="35"/>
      <c r="U76" s="1"/>
      <c r="V76" s="1"/>
      <c r="W76" s="38"/>
      <c r="X76" s="75"/>
    </row>
    <row r="77" spans="1:26" ht="15.75" x14ac:dyDescent="0.3">
      <c r="A77" s="100"/>
      <c r="B77" s="49"/>
      <c r="C77" s="65" t="s">
        <v>32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9"/>
      <c r="Q77" s="14"/>
      <c r="R77" s="14"/>
      <c r="S77" s="35"/>
      <c r="T77" s="35"/>
      <c r="U77" s="2"/>
      <c r="V77" s="2"/>
      <c r="W77" s="2"/>
      <c r="X77" s="101"/>
    </row>
    <row r="78" spans="1:26" s="57" customFormat="1" ht="15.75" x14ac:dyDescent="0.3">
      <c r="A78" s="90">
        <v>66</v>
      </c>
      <c r="B78" s="58" t="s">
        <v>30</v>
      </c>
      <c r="C78" s="50" t="s">
        <v>154</v>
      </c>
      <c r="D78" s="34"/>
      <c r="E78" s="34">
        <v>0</v>
      </c>
      <c r="F78" s="34">
        <v>11347377.35</v>
      </c>
      <c r="G78" s="34">
        <v>528271754.52999997</v>
      </c>
      <c r="H78" s="34">
        <v>1846390000</v>
      </c>
      <c r="I78" s="34">
        <v>0</v>
      </c>
      <c r="J78" s="34">
        <v>2387115004.3499999</v>
      </c>
      <c r="K78" s="34">
        <v>3570759.98</v>
      </c>
      <c r="L78" s="41">
        <v>15637051.09</v>
      </c>
      <c r="M78" s="34">
        <v>2350064045</v>
      </c>
      <c r="N78" s="34">
        <v>88618998</v>
      </c>
      <c r="O78" s="3">
        <v>2397729953</v>
      </c>
      <c r="P78" s="9">
        <f>(O78/$O$81)</f>
        <v>5.4360653718087376E-2</v>
      </c>
      <c r="Q78" s="14">
        <f t="shared" ref="Q78:Q88" si="11">(K78/O78)</f>
        <v>1.4892252463761919E-3</v>
      </c>
      <c r="R78" s="14">
        <f t="shared" si="2"/>
        <v>6.5216064346342176E-3</v>
      </c>
      <c r="S78" s="35" t="e">
        <f t="shared" si="3"/>
        <v>#DIV/0!</v>
      </c>
      <c r="T78" s="35" t="e">
        <f t="shared" si="4"/>
        <v>#DIV/0!</v>
      </c>
      <c r="U78" s="34">
        <v>85.5</v>
      </c>
      <c r="V78" s="34">
        <v>85.5</v>
      </c>
      <c r="W78" s="56">
        <v>2602</v>
      </c>
      <c r="X78" s="91"/>
    </row>
    <row r="79" spans="1:26" ht="15.75" x14ac:dyDescent="0.3">
      <c r="A79" s="88">
        <v>67</v>
      </c>
      <c r="B79" s="6" t="s">
        <v>30</v>
      </c>
      <c r="C79" s="29" t="s">
        <v>33</v>
      </c>
      <c r="D79" s="1"/>
      <c r="E79" s="1">
        <v>0</v>
      </c>
      <c r="F79" s="1"/>
      <c r="G79" s="1">
        <v>608121895.22000003</v>
      </c>
      <c r="H79" s="1">
        <v>9920804277.1100006</v>
      </c>
      <c r="I79" s="1">
        <v>0</v>
      </c>
      <c r="J79" s="1">
        <v>10613713955.719999</v>
      </c>
      <c r="K79" s="1">
        <v>16818600.120000001</v>
      </c>
      <c r="L79" s="41">
        <v>24723226.710000001</v>
      </c>
      <c r="M79" s="1">
        <v>10991606901.139999</v>
      </c>
      <c r="N79" s="1">
        <v>1156453258.3399999</v>
      </c>
      <c r="O79" s="3">
        <v>9835153643</v>
      </c>
      <c r="P79" s="9">
        <f>(O79/$O$81)</f>
        <v>0.22297981504646472</v>
      </c>
      <c r="Q79" s="14">
        <f t="shared" si="11"/>
        <v>1.7100495559589299E-3</v>
      </c>
      <c r="R79" s="14">
        <f t="shared" si="2"/>
        <v>2.5137611070871605E-3</v>
      </c>
      <c r="S79" s="35">
        <f t="shared" si="3"/>
        <v>52.27931233988415</v>
      </c>
      <c r="T79" s="35">
        <f t="shared" si="4"/>
        <v>0.13141770206526263</v>
      </c>
      <c r="U79" s="1">
        <v>40.700000000000003</v>
      </c>
      <c r="V79" s="1">
        <v>40.700000000000003</v>
      </c>
      <c r="W79" s="38">
        <v>5221</v>
      </c>
      <c r="X79" s="75">
        <v>188127066</v>
      </c>
      <c r="Z79" s="25"/>
    </row>
    <row r="80" spans="1:26" ht="15.75" x14ac:dyDescent="0.3">
      <c r="A80" s="92">
        <v>68</v>
      </c>
      <c r="B80" s="4" t="s">
        <v>25</v>
      </c>
      <c r="C80" s="29" t="s">
        <v>34</v>
      </c>
      <c r="D80" s="1">
        <v>0</v>
      </c>
      <c r="E80" s="1">
        <v>0</v>
      </c>
      <c r="F80" s="1">
        <v>1147427437.51</v>
      </c>
      <c r="G80" s="1">
        <v>674800163.92999995</v>
      </c>
      <c r="H80" s="1">
        <v>29289131890</v>
      </c>
      <c r="I80" s="23"/>
      <c r="J80" s="1">
        <v>31111359491.439999</v>
      </c>
      <c r="K80" s="1">
        <v>19045040.960000001</v>
      </c>
      <c r="L80" s="41">
        <v>13017730.02</v>
      </c>
      <c r="M80" s="1">
        <v>32454049825.970001</v>
      </c>
      <c r="N80" s="1">
        <v>579112985.62</v>
      </c>
      <c r="O80" s="3">
        <v>31874936840.349998</v>
      </c>
      <c r="P80" s="9">
        <f>(O80/$O$81)</f>
        <v>0.72265953123544791</v>
      </c>
      <c r="Q80" s="14">
        <f t="shared" si="11"/>
        <v>5.9749266501733648E-4</v>
      </c>
      <c r="R80" s="14">
        <f t="shared" ref="R80:R110" si="12">L80/O80</f>
        <v>4.0840018241294375E-4</v>
      </c>
      <c r="S80" s="35">
        <f t="shared" ref="S80:S110" si="13">O80/X80</f>
        <v>1</v>
      </c>
      <c r="T80" s="35">
        <f t="shared" ref="T80:T110" si="14">L80/X80</f>
        <v>4.0840018241294375E-4</v>
      </c>
      <c r="U80" s="1">
        <v>11.95</v>
      </c>
      <c r="V80" s="1">
        <v>11.95</v>
      </c>
      <c r="W80" s="38">
        <v>894</v>
      </c>
      <c r="X80" s="75">
        <v>31874936840.349998</v>
      </c>
    </row>
    <row r="81" spans="1:26" ht="15.75" x14ac:dyDescent="0.3">
      <c r="A81" s="88"/>
      <c r="B81" s="6"/>
      <c r="C81" s="51" t="s">
        <v>60</v>
      </c>
      <c r="D81" s="1"/>
      <c r="E81" s="1"/>
      <c r="F81" s="1"/>
      <c r="G81" s="1"/>
      <c r="H81" s="1"/>
      <c r="I81" s="1"/>
      <c r="J81" s="1"/>
      <c r="K81" s="1"/>
      <c r="L81" s="41"/>
      <c r="M81" s="1"/>
      <c r="N81" s="1"/>
      <c r="O81" s="7">
        <f>SUM(O78:O80)</f>
        <v>44107820436.349998</v>
      </c>
      <c r="P81" s="37">
        <f>(O81/$O$112)</f>
        <v>3.9241232523417352E-2</v>
      </c>
      <c r="Q81" s="14"/>
      <c r="R81" s="14"/>
      <c r="S81" s="35"/>
      <c r="T81" s="35"/>
      <c r="U81" s="1"/>
      <c r="V81" s="1"/>
      <c r="W81" s="38"/>
      <c r="X81" s="75"/>
    </row>
    <row r="82" spans="1:26" ht="15.75" x14ac:dyDescent="0.3">
      <c r="A82" s="100"/>
      <c r="B82" s="49"/>
      <c r="C82" s="65" t="s">
        <v>35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9"/>
      <c r="Q82" s="14"/>
      <c r="R82" s="14"/>
      <c r="S82" s="35"/>
      <c r="T82" s="35"/>
      <c r="U82" s="2"/>
      <c r="V82" s="2"/>
      <c r="W82" s="2"/>
      <c r="X82" s="101"/>
    </row>
    <row r="83" spans="1:26" s="57" customFormat="1" ht="15.75" x14ac:dyDescent="0.3">
      <c r="A83" s="90">
        <v>69</v>
      </c>
      <c r="B83" s="58" t="s">
        <v>1</v>
      </c>
      <c r="C83" s="50" t="s">
        <v>10</v>
      </c>
      <c r="D83" s="34">
        <v>332624818.55000001</v>
      </c>
      <c r="E83" s="34">
        <v>889431851.05999994</v>
      </c>
      <c r="F83" s="34">
        <v>291730424.55000001</v>
      </c>
      <c r="G83" s="34">
        <v>550015947.91999996</v>
      </c>
      <c r="H83" s="34">
        <v>0</v>
      </c>
      <c r="I83" s="34">
        <v>0</v>
      </c>
      <c r="J83" s="34">
        <v>1181162275.6099999</v>
      </c>
      <c r="K83" s="34">
        <v>1514379.6</v>
      </c>
      <c r="L83" s="41">
        <v>93085333.799999997</v>
      </c>
      <c r="M83" s="34">
        <v>1224372998.71</v>
      </c>
      <c r="N83" s="34">
        <v>4065416.81</v>
      </c>
      <c r="O83" s="3">
        <v>1220307581.9000001</v>
      </c>
      <c r="P83" s="9">
        <v>4.5600000000000002E-2</v>
      </c>
      <c r="Q83" s="14">
        <f t="shared" si="11"/>
        <v>1.2409818823235813E-3</v>
      </c>
      <c r="R83" s="14">
        <f t="shared" si="12"/>
        <v>7.6280222446104579E-2</v>
      </c>
      <c r="S83" s="35">
        <f t="shared" si="13"/>
        <v>2673.2889291475276</v>
      </c>
      <c r="T83" s="35">
        <f t="shared" si="14"/>
        <v>203.91907417808213</v>
      </c>
      <c r="U83" s="1">
        <v>2665.82</v>
      </c>
      <c r="V83" s="1">
        <v>2678.57</v>
      </c>
      <c r="W83" s="1">
        <v>920</v>
      </c>
      <c r="X83" s="75">
        <v>456481.74</v>
      </c>
    </row>
    <row r="84" spans="1:26" ht="15.75" x14ac:dyDescent="0.3">
      <c r="A84" s="88">
        <v>70</v>
      </c>
      <c r="B84" s="6" t="s">
        <v>6</v>
      </c>
      <c r="C84" s="50" t="s">
        <v>36</v>
      </c>
      <c r="D84" s="1">
        <v>61225797.299999997</v>
      </c>
      <c r="E84" s="1"/>
      <c r="F84" s="1">
        <v>58582036.240000002</v>
      </c>
      <c r="G84" s="6">
        <v>28817210.940000001</v>
      </c>
      <c r="H84" s="1"/>
      <c r="I84" s="1"/>
      <c r="J84" s="1">
        <v>156332220.66</v>
      </c>
      <c r="K84" s="1">
        <v>286604.79999999999</v>
      </c>
      <c r="L84" s="41">
        <v>255604.8</v>
      </c>
      <c r="M84" s="6">
        <v>156332220.66</v>
      </c>
      <c r="N84" s="1">
        <v>979358.03</v>
      </c>
      <c r="O84" s="3">
        <v>155352862.63</v>
      </c>
      <c r="P84" s="9">
        <f t="shared" ref="P84:P103" si="15">(O84/$O$104)</f>
        <v>6.120931868316931E-3</v>
      </c>
      <c r="Q84" s="14">
        <f t="shared" si="11"/>
        <v>1.8448633333690118E-3</v>
      </c>
      <c r="R84" s="14">
        <f t="shared" si="12"/>
        <v>1.6453176058220922E-3</v>
      </c>
      <c r="S84" s="35">
        <f t="shared" si="13"/>
        <v>113.44419475822264</v>
      </c>
      <c r="T84" s="35">
        <f t="shared" si="14"/>
        <v>0.18665173091401402</v>
      </c>
      <c r="U84" s="1">
        <v>114.38</v>
      </c>
      <c r="V84" s="1">
        <v>115.29</v>
      </c>
      <c r="W84" s="38">
        <v>742</v>
      </c>
      <c r="X84" s="75">
        <v>1369421</v>
      </c>
    </row>
    <row r="85" spans="1:26" ht="15.75" x14ac:dyDescent="0.3">
      <c r="A85" s="90">
        <v>71</v>
      </c>
      <c r="B85" s="6" t="s">
        <v>8</v>
      </c>
      <c r="C85" s="50" t="s">
        <v>116</v>
      </c>
      <c r="D85" s="1">
        <v>430189904.80000001</v>
      </c>
      <c r="E85" s="1">
        <v>0</v>
      </c>
      <c r="F85" s="1"/>
      <c r="G85" s="1">
        <v>206241758</v>
      </c>
      <c r="H85" s="1">
        <v>0</v>
      </c>
      <c r="I85" s="1">
        <v>0</v>
      </c>
      <c r="J85" s="1">
        <v>636431663</v>
      </c>
      <c r="K85" s="1">
        <v>1341153</v>
      </c>
      <c r="L85" s="41">
        <v>11120901</v>
      </c>
      <c r="M85" s="1">
        <v>860845209</v>
      </c>
      <c r="N85" s="1">
        <v>79198629</v>
      </c>
      <c r="O85" s="3">
        <v>781646580.13999999</v>
      </c>
      <c r="P85" s="9">
        <f t="shared" si="15"/>
        <v>3.0797021574908264E-2</v>
      </c>
      <c r="Q85" s="14">
        <f t="shared" si="11"/>
        <v>1.7158048587122166E-3</v>
      </c>
      <c r="R85" s="14">
        <f t="shared" si="12"/>
        <v>1.4227531063985652E-2</v>
      </c>
      <c r="S85" s="35">
        <f t="shared" si="13"/>
        <v>1.1731708650250261</v>
      </c>
      <c r="T85" s="35">
        <f t="shared" si="14"/>
        <v>1.6691324925506477E-2</v>
      </c>
      <c r="U85" s="1">
        <v>1.2208000000000001</v>
      </c>
      <c r="V85" s="1">
        <v>1.2411000000000001</v>
      </c>
      <c r="W85" s="38">
        <v>3644</v>
      </c>
      <c r="X85" s="75">
        <v>666268319</v>
      </c>
    </row>
    <row r="86" spans="1:26" ht="15.75" x14ac:dyDescent="0.3">
      <c r="A86" s="88">
        <v>72</v>
      </c>
      <c r="B86" s="23" t="s">
        <v>62</v>
      </c>
      <c r="C86" s="29" t="s">
        <v>37</v>
      </c>
      <c r="D86" s="1">
        <v>1941937912.05</v>
      </c>
      <c r="E86" s="23"/>
      <c r="F86" s="1">
        <v>47136016.200000003</v>
      </c>
      <c r="G86" s="1">
        <v>567018117.17999995</v>
      </c>
      <c r="H86" s="1">
        <v>52000000</v>
      </c>
      <c r="I86" s="1"/>
      <c r="J86" s="1">
        <v>2608092045.4299998</v>
      </c>
      <c r="K86" s="1">
        <v>7746965.9900000002</v>
      </c>
      <c r="L86" s="41">
        <v>497793780.52999997</v>
      </c>
      <c r="M86" s="1">
        <v>3708003028</v>
      </c>
      <c r="N86" s="1">
        <v>7010211</v>
      </c>
      <c r="O86" s="3">
        <v>3708003028</v>
      </c>
      <c r="P86" s="9">
        <f t="shared" si="15"/>
        <v>0.14609601340888326</v>
      </c>
      <c r="Q86" s="14">
        <f t="shared" si="11"/>
        <v>2.089255572743831E-3</v>
      </c>
      <c r="R86" s="14">
        <f t="shared" si="12"/>
        <v>0.134248482746924</v>
      </c>
      <c r="S86" s="35">
        <f t="shared" si="13"/>
        <v>357.03709408247124</v>
      </c>
      <c r="T86" s="35">
        <f t="shared" si="14"/>
        <v>47.931688164942528</v>
      </c>
      <c r="U86" s="1">
        <v>361</v>
      </c>
      <c r="V86" s="1">
        <v>371</v>
      </c>
      <c r="W86" s="38">
        <v>35336</v>
      </c>
      <c r="X86" s="75">
        <v>10385484</v>
      </c>
    </row>
    <row r="87" spans="1:26" ht="15.75" x14ac:dyDescent="0.3">
      <c r="A87" s="90">
        <v>73</v>
      </c>
      <c r="B87" s="6" t="s">
        <v>29</v>
      </c>
      <c r="C87" s="50" t="s">
        <v>38</v>
      </c>
      <c r="D87" s="1">
        <v>1277033361.75</v>
      </c>
      <c r="E87" s="1">
        <v>0</v>
      </c>
      <c r="F87" s="1">
        <v>572244809.17999995</v>
      </c>
      <c r="G87" s="1">
        <v>381561571.38</v>
      </c>
      <c r="H87" s="16">
        <v>0</v>
      </c>
      <c r="I87" s="1">
        <v>0</v>
      </c>
      <c r="J87" s="1">
        <v>2230839742.3099999</v>
      </c>
      <c r="K87" s="1">
        <v>6939221.6900000004</v>
      </c>
      <c r="L87" s="41">
        <v>83634675.909999996</v>
      </c>
      <c r="M87" s="1">
        <v>2230839742.3099999</v>
      </c>
      <c r="N87" s="70">
        <v>25775463.780000001</v>
      </c>
      <c r="O87" s="3">
        <v>2205064278.5300002</v>
      </c>
      <c r="P87" s="9">
        <f t="shared" si="15"/>
        <v>8.6879945342797707E-2</v>
      </c>
      <c r="Q87" s="14">
        <f t="shared" si="11"/>
        <v>3.1469475777032734E-3</v>
      </c>
      <c r="R87" s="14">
        <f t="shared" si="12"/>
        <v>3.7928452573616045E-2</v>
      </c>
      <c r="S87" s="35">
        <f t="shared" si="13"/>
        <v>10.833925553739826</v>
      </c>
      <c r="T87" s="35">
        <f t="shared" si="14"/>
        <v>0.41091403155110801</v>
      </c>
      <c r="U87" s="1">
        <v>10.8339</v>
      </c>
      <c r="V87" s="1">
        <v>11.0002</v>
      </c>
      <c r="W87" s="38">
        <v>6775</v>
      </c>
      <c r="X87" s="75">
        <v>203533268.49000001</v>
      </c>
    </row>
    <row r="88" spans="1:26" ht="15.75" x14ac:dyDescent="0.3">
      <c r="A88" s="88">
        <v>74</v>
      </c>
      <c r="B88" s="29" t="s">
        <v>93</v>
      </c>
      <c r="C88" s="50" t="s">
        <v>124</v>
      </c>
      <c r="D88" s="1">
        <v>325108140.74000001</v>
      </c>
      <c r="E88" s="1">
        <v>0</v>
      </c>
      <c r="F88" s="1">
        <v>462570422.63</v>
      </c>
      <c r="G88" s="1">
        <v>286762401.61000001</v>
      </c>
      <c r="H88" s="1">
        <v>23270299.609999999</v>
      </c>
      <c r="I88" s="1"/>
      <c r="J88" s="1">
        <v>1097711264.5899999</v>
      </c>
      <c r="K88" s="1">
        <v>1556681.14</v>
      </c>
      <c r="L88" s="41">
        <v>15623820.619999999</v>
      </c>
      <c r="M88" s="1">
        <v>1097452296.3299999</v>
      </c>
      <c r="N88" s="1">
        <v>40718556.920000002</v>
      </c>
      <c r="O88" s="3">
        <v>1056733789.4299999</v>
      </c>
      <c r="P88" s="9">
        <f t="shared" si="15"/>
        <v>4.1635509114849971E-2</v>
      </c>
      <c r="Q88" s="14">
        <f t="shared" si="11"/>
        <v>1.4731062407303836E-3</v>
      </c>
      <c r="R88" s="14">
        <f t="shared" si="12"/>
        <v>1.4785010923543437E-2</v>
      </c>
      <c r="S88" s="35">
        <f t="shared" si="13"/>
        <v>1.9428703505622504</v>
      </c>
      <c r="T88" s="35">
        <f t="shared" si="14"/>
        <v>2.8725359356091541E-2</v>
      </c>
      <c r="U88" s="1">
        <v>2.1204000000000001</v>
      </c>
      <c r="V88" s="1">
        <v>2.1475</v>
      </c>
      <c r="W88" s="38">
        <v>2842</v>
      </c>
      <c r="X88" s="75">
        <v>543903400</v>
      </c>
    </row>
    <row r="89" spans="1:26" ht="15.75" x14ac:dyDescent="0.3">
      <c r="A89" s="90">
        <v>75</v>
      </c>
      <c r="B89" s="6" t="s">
        <v>17</v>
      </c>
      <c r="C89" s="50" t="s">
        <v>103</v>
      </c>
      <c r="D89" s="1">
        <v>12834781.35</v>
      </c>
      <c r="E89" s="1">
        <v>0</v>
      </c>
      <c r="F89" s="1">
        <v>91566308.569999993</v>
      </c>
      <c r="G89" s="1">
        <v>0</v>
      </c>
      <c r="H89" s="1">
        <v>0</v>
      </c>
      <c r="I89" s="1">
        <v>0</v>
      </c>
      <c r="J89" s="1">
        <v>109838492.45999999</v>
      </c>
      <c r="K89" s="1">
        <v>149522.57</v>
      </c>
      <c r="L89" s="41">
        <v>846525.03</v>
      </c>
      <c r="M89" s="1">
        <v>109838492.5</v>
      </c>
      <c r="N89" s="1">
        <v>3120020.12</v>
      </c>
      <c r="O89" s="3">
        <v>106718472.38</v>
      </c>
      <c r="P89" s="9">
        <f t="shared" si="15"/>
        <v>4.2047277885351331E-3</v>
      </c>
      <c r="Q89" s="14">
        <f t="shared" ref="Q89:Q100" si="16">(K89/O89)</f>
        <v>1.4010936126182957E-3</v>
      </c>
      <c r="R89" s="14">
        <f t="shared" si="12"/>
        <v>7.9323195986700287E-3</v>
      </c>
      <c r="S89" s="35">
        <f t="shared" si="13"/>
        <v>2.4498982940880292</v>
      </c>
      <c r="T89" s="35">
        <f t="shared" si="14"/>
        <v>1.9433376252942742E-2</v>
      </c>
      <c r="U89" s="1">
        <v>2.4661</v>
      </c>
      <c r="V89" s="1">
        <v>2.5104000000000002</v>
      </c>
      <c r="W89" s="38">
        <v>11813</v>
      </c>
      <c r="X89" s="75">
        <v>43560368.460000001</v>
      </c>
    </row>
    <row r="90" spans="1:26" ht="15.75" x14ac:dyDescent="0.3">
      <c r="A90" s="88">
        <v>76</v>
      </c>
      <c r="B90" s="4" t="s">
        <v>39</v>
      </c>
      <c r="C90" s="52" t="s">
        <v>142</v>
      </c>
      <c r="D90" s="4">
        <v>1337022488.8299999</v>
      </c>
      <c r="E90" s="4">
        <v>0</v>
      </c>
      <c r="F90" s="4">
        <v>669730599.62</v>
      </c>
      <c r="G90" s="4">
        <v>982062362.96000004</v>
      </c>
      <c r="H90" s="4">
        <v>0</v>
      </c>
      <c r="I90" s="4">
        <v>0</v>
      </c>
      <c r="J90" s="4">
        <v>2974910880.6199999</v>
      </c>
      <c r="K90" s="4">
        <v>5452178.9900000002</v>
      </c>
      <c r="L90" s="43">
        <v>60401199.060000002</v>
      </c>
      <c r="M90" s="4">
        <v>2992311281.8000002</v>
      </c>
      <c r="N90" s="4">
        <v>17400401.18</v>
      </c>
      <c r="O90" s="22">
        <v>2974910880.6199999</v>
      </c>
      <c r="P90" s="21">
        <f t="shared" si="15"/>
        <v>0.11721204557368343</v>
      </c>
      <c r="Q90" s="31">
        <f>(K90/O90)</f>
        <v>1.8327201078587316E-3</v>
      </c>
      <c r="R90" s="14">
        <f>L90/O90</f>
        <v>2.0303532268305065E-2</v>
      </c>
      <c r="S90" s="35">
        <f>O90/X90</f>
        <v>150.66790070936065</v>
      </c>
      <c r="T90" s="35">
        <f>L90/X90</f>
        <v>3.0590905838502875</v>
      </c>
      <c r="U90" s="1">
        <v>150.66999999999999</v>
      </c>
      <c r="V90" s="1">
        <v>151.79</v>
      </c>
      <c r="W90" s="38">
        <v>5537</v>
      </c>
      <c r="X90" s="75">
        <v>19744822</v>
      </c>
    </row>
    <row r="91" spans="1:26" ht="15.75" x14ac:dyDescent="0.3">
      <c r="A91" s="90">
        <v>77</v>
      </c>
      <c r="B91" s="29" t="s">
        <v>65</v>
      </c>
      <c r="C91" s="50" t="s">
        <v>40</v>
      </c>
      <c r="D91" s="1">
        <v>274619596.44999999</v>
      </c>
      <c r="E91" s="1"/>
      <c r="F91" s="1">
        <v>69468816.760000005</v>
      </c>
      <c r="G91" s="1"/>
      <c r="H91" s="1"/>
      <c r="I91" s="1"/>
      <c r="J91" s="1">
        <v>344088413.20999998</v>
      </c>
      <c r="K91" s="1">
        <v>425747.28</v>
      </c>
      <c r="L91" s="41">
        <v>19036.669999999998</v>
      </c>
      <c r="M91" s="1">
        <v>350005074.57999998</v>
      </c>
      <c r="N91" s="1">
        <v>5890931.0300000003</v>
      </c>
      <c r="O91" s="3">
        <v>344114143.55000001</v>
      </c>
      <c r="P91" s="9">
        <f t="shared" si="15"/>
        <v>1.3558161671023096E-2</v>
      </c>
      <c r="Q91" s="14">
        <f t="shared" si="16"/>
        <v>1.2372269143251262E-3</v>
      </c>
      <c r="R91" s="14">
        <f t="shared" si="12"/>
        <v>5.5320800835476146E-5</v>
      </c>
      <c r="S91" s="35">
        <f t="shared" si="13"/>
        <v>146.65293209660629</v>
      </c>
      <c r="T91" s="35">
        <f t="shared" si="14"/>
        <v>8.1129576484549638E-3</v>
      </c>
      <c r="U91" s="1">
        <v>129.16999999999999</v>
      </c>
      <c r="V91" s="1">
        <v>130.65</v>
      </c>
      <c r="W91" s="38">
        <v>2428</v>
      </c>
      <c r="X91" s="75">
        <v>2346452.5299999998</v>
      </c>
    </row>
    <row r="92" spans="1:26" ht="15.75" x14ac:dyDescent="0.3">
      <c r="A92" s="88">
        <v>78</v>
      </c>
      <c r="B92" s="6" t="s">
        <v>110</v>
      </c>
      <c r="C92" s="77" t="s">
        <v>111</v>
      </c>
      <c r="D92" s="1">
        <v>2293932163.9499998</v>
      </c>
      <c r="E92" s="1">
        <v>154350120</v>
      </c>
      <c r="F92" s="1">
        <v>1241990068.49</v>
      </c>
      <c r="G92" s="1">
        <v>1078557899.76</v>
      </c>
      <c r="H92" s="1">
        <v>0</v>
      </c>
      <c r="I92" s="1">
        <v>0</v>
      </c>
      <c r="J92" s="1">
        <v>4768830252.1999998</v>
      </c>
      <c r="K92" s="1">
        <v>5788269.5999999996</v>
      </c>
      <c r="L92" s="41">
        <v>105990727.03</v>
      </c>
      <c r="M92" s="1">
        <v>4910690481.4300003</v>
      </c>
      <c r="N92" s="1">
        <v>24061191.350000001</v>
      </c>
      <c r="O92" s="3">
        <v>4886629290.0799999</v>
      </c>
      <c r="P92" s="9">
        <f t="shared" si="15"/>
        <v>0.19253410876334628</v>
      </c>
      <c r="Q92" s="14">
        <f t="shared" si="16"/>
        <v>1.1845117066175566E-3</v>
      </c>
      <c r="R92" s="14">
        <f t="shared" si="12"/>
        <v>2.1689946328681872E-2</v>
      </c>
      <c r="S92" s="35">
        <f t="shared" si="13"/>
        <v>152.24668569868646</v>
      </c>
      <c r="T92" s="35">
        <f t="shared" si="14"/>
        <v>3.3022224415242074</v>
      </c>
      <c r="U92" s="1">
        <v>152.25</v>
      </c>
      <c r="V92" s="1"/>
      <c r="W92" s="38">
        <v>24</v>
      </c>
      <c r="X92" s="105">
        <v>32096786</v>
      </c>
    </row>
    <row r="93" spans="1:26" ht="15.75" x14ac:dyDescent="0.3">
      <c r="A93" s="90">
        <v>79</v>
      </c>
      <c r="B93" s="4" t="s">
        <v>41</v>
      </c>
      <c r="C93" s="50" t="s">
        <v>42</v>
      </c>
      <c r="D93" s="1">
        <v>319160202.18000001</v>
      </c>
      <c r="E93" s="1">
        <v>271011</v>
      </c>
      <c r="F93" s="1">
        <v>615886971.89999998</v>
      </c>
      <c r="G93" s="1">
        <v>603163878.91999996</v>
      </c>
      <c r="H93" s="1">
        <v>71656500.219999999</v>
      </c>
      <c r="I93" s="1"/>
      <c r="J93" s="1">
        <v>1744713895.51</v>
      </c>
      <c r="K93" s="1">
        <v>6664034.4100000001</v>
      </c>
      <c r="L93" s="41">
        <v>10984819.34</v>
      </c>
      <c r="M93" s="1">
        <v>1744713895.51</v>
      </c>
      <c r="N93" s="1">
        <v>156882661.19999999</v>
      </c>
      <c r="O93" s="3">
        <v>1587831234.3099999</v>
      </c>
      <c r="P93" s="9">
        <f t="shared" si="15"/>
        <v>6.256084785991102E-2</v>
      </c>
      <c r="Q93" s="14">
        <f t="shared" si="16"/>
        <v>4.1969412529511609E-3</v>
      </c>
      <c r="R93" s="14">
        <f t="shared" si="12"/>
        <v>6.9181277598267601E-3</v>
      </c>
      <c r="S93" s="35">
        <f t="shared" si="13"/>
        <v>0.90309755230131439</v>
      </c>
      <c r="T93" s="35">
        <f t="shared" si="14"/>
        <v>6.2477442464073229E-3</v>
      </c>
      <c r="U93" s="1">
        <v>0.89910000000000001</v>
      </c>
      <c r="V93" s="1">
        <v>0.90639999999999998</v>
      </c>
      <c r="W93" s="38">
        <v>10434</v>
      </c>
      <c r="X93" s="75">
        <v>1758205667</v>
      </c>
    </row>
    <row r="94" spans="1:26" ht="15.75" x14ac:dyDescent="0.3">
      <c r="A94" s="88">
        <v>80</v>
      </c>
      <c r="B94" s="6" t="s">
        <v>25</v>
      </c>
      <c r="C94" s="50" t="s">
        <v>43</v>
      </c>
      <c r="D94" s="1">
        <v>754227176.70000005</v>
      </c>
      <c r="E94" s="1">
        <v>0</v>
      </c>
      <c r="F94" s="1">
        <v>183760978.94999999</v>
      </c>
      <c r="G94" s="1">
        <v>650988070.35000002</v>
      </c>
      <c r="H94" s="1">
        <v>0</v>
      </c>
      <c r="I94" s="1"/>
      <c r="J94" s="1">
        <v>1588976226</v>
      </c>
      <c r="K94" s="1">
        <v>5925058.3600000003</v>
      </c>
      <c r="L94" s="41">
        <v>7328010.5099999998</v>
      </c>
      <c r="M94" s="1">
        <v>1884489406.05</v>
      </c>
      <c r="N94" s="1">
        <v>30565486.129999999</v>
      </c>
      <c r="O94" s="3">
        <v>1619447965.5</v>
      </c>
      <c r="P94" s="9">
        <f t="shared" si="15"/>
        <v>6.3806552987172138E-2</v>
      </c>
      <c r="Q94" s="14">
        <f t="shared" si="16"/>
        <v>3.6586901748156234E-3</v>
      </c>
      <c r="R94" s="14">
        <f t="shared" si="12"/>
        <v>4.5250052277767978E-3</v>
      </c>
      <c r="S94" s="35">
        <f t="shared" si="13"/>
        <v>2520.3378352573336</v>
      </c>
      <c r="T94" s="35">
        <f t="shared" si="14"/>
        <v>11.404541880303093</v>
      </c>
      <c r="U94" s="1">
        <v>3173.98</v>
      </c>
      <c r="V94" s="1">
        <v>3211.55</v>
      </c>
      <c r="W94" s="38">
        <v>941</v>
      </c>
      <c r="X94" s="75">
        <v>642551.93999999994</v>
      </c>
    </row>
    <row r="95" spans="1:26" ht="15.75" x14ac:dyDescent="0.3">
      <c r="A95" s="90">
        <v>81</v>
      </c>
      <c r="B95" s="6" t="s">
        <v>8</v>
      </c>
      <c r="C95" s="50" t="s">
        <v>94</v>
      </c>
      <c r="D95" s="1">
        <v>115436600</v>
      </c>
      <c r="E95" s="1">
        <v>0</v>
      </c>
      <c r="F95" s="1"/>
      <c r="G95" s="1">
        <v>0</v>
      </c>
      <c r="H95" s="1">
        <v>0</v>
      </c>
      <c r="I95" s="1">
        <v>0</v>
      </c>
      <c r="J95" s="1">
        <v>115436600</v>
      </c>
      <c r="K95" s="1">
        <v>914296</v>
      </c>
      <c r="L95" s="41">
        <v>5042602</v>
      </c>
      <c r="M95" s="1">
        <v>538243130</v>
      </c>
      <c r="N95" s="1">
        <v>14590069.52</v>
      </c>
      <c r="O95" s="3">
        <v>523653061</v>
      </c>
      <c r="P95" s="9">
        <f t="shared" si="15"/>
        <v>2.0632028626665608E-2</v>
      </c>
      <c r="Q95" s="14">
        <f t="shared" si="16"/>
        <v>1.7459957137536909E-3</v>
      </c>
      <c r="R95" s="14">
        <f t="shared" si="12"/>
        <v>9.629662033045959E-3</v>
      </c>
      <c r="S95" s="35">
        <f t="shared" si="13"/>
        <v>1.055521250223618</v>
      </c>
      <c r="T95" s="35">
        <f t="shared" si="14"/>
        <v>1.0164312908351578E-2</v>
      </c>
      <c r="U95" s="1">
        <v>1.0984</v>
      </c>
      <c r="V95" s="1">
        <v>1.1057999999999999</v>
      </c>
      <c r="W95" s="38">
        <v>204</v>
      </c>
      <c r="X95" s="75">
        <v>496108497</v>
      </c>
      <c r="Y95" s="18"/>
      <c r="Z95" s="17"/>
    </row>
    <row r="96" spans="1:26" ht="15.75" x14ac:dyDescent="0.3">
      <c r="A96" s="88">
        <v>82</v>
      </c>
      <c r="B96" s="1" t="s">
        <v>4</v>
      </c>
      <c r="C96" s="50" t="s">
        <v>44</v>
      </c>
      <c r="D96" s="20">
        <v>309256360.39999998</v>
      </c>
      <c r="E96" s="20">
        <v>0</v>
      </c>
      <c r="F96" s="20">
        <v>828420545.21000004</v>
      </c>
      <c r="G96" s="20">
        <v>0</v>
      </c>
      <c r="H96" s="1">
        <v>0</v>
      </c>
      <c r="I96" s="1">
        <v>0</v>
      </c>
      <c r="J96" s="20">
        <v>1137676905.6099999</v>
      </c>
      <c r="K96" s="20">
        <v>1832854.58</v>
      </c>
      <c r="L96" s="42">
        <v>6683051.5800000001</v>
      </c>
      <c r="M96" s="20">
        <v>1144657323.8800001</v>
      </c>
      <c r="N96" s="20">
        <v>35964061.670000002</v>
      </c>
      <c r="O96" s="3">
        <v>1108693262.21</v>
      </c>
      <c r="P96" s="9">
        <f t="shared" si="15"/>
        <v>4.368272206874009E-2</v>
      </c>
      <c r="Q96" s="14">
        <f t="shared" si="16"/>
        <v>1.6531665181643677E-3</v>
      </c>
      <c r="R96" s="14">
        <f t="shared" si="12"/>
        <v>6.0278634386921603E-3</v>
      </c>
      <c r="S96" s="35">
        <f t="shared" si="13"/>
        <v>1486.2836144647765</v>
      </c>
      <c r="T96" s="35">
        <f t="shared" si="14"/>
        <v>8.9591146591594608</v>
      </c>
      <c r="U96" s="1">
        <v>0</v>
      </c>
      <c r="V96" s="1">
        <v>0</v>
      </c>
      <c r="W96" s="38">
        <v>815</v>
      </c>
      <c r="X96" s="76">
        <v>745950</v>
      </c>
    </row>
    <row r="97" spans="1:25" ht="15.75" x14ac:dyDescent="0.3">
      <c r="A97" s="90">
        <v>83</v>
      </c>
      <c r="B97" s="1" t="s">
        <v>99</v>
      </c>
      <c r="C97" s="50" t="s">
        <v>104</v>
      </c>
      <c r="D97" s="20">
        <v>40333789.399999999</v>
      </c>
      <c r="E97" s="20"/>
      <c r="F97" s="20">
        <v>41618010.609999999</v>
      </c>
      <c r="G97" s="20">
        <v>18108711.920000002</v>
      </c>
      <c r="H97" s="1">
        <v>0</v>
      </c>
      <c r="I97" s="1">
        <v>0</v>
      </c>
      <c r="J97" s="20">
        <v>100060511.93000001</v>
      </c>
      <c r="K97" s="20">
        <v>227176.72</v>
      </c>
      <c r="L97" s="42">
        <v>2311530.5299999998</v>
      </c>
      <c r="M97" s="20">
        <v>104732520.59</v>
      </c>
      <c r="N97" s="20">
        <v>2089405.89</v>
      </c>
      <c r="O97" s="36">
        <v>102643114.69</v>
      </c>
      <c r="P97" s="9">
        <f t="shared" si="15"/>
        <v>4.0441579326778755E-3</v>
      </c>
      <c r="Q97" s="14">
        <f t="shared" si="16"/>
        <v>2.2132679886625916E-3</v>
      </c>
      <c r="R97" s="14">
        <f t="shared" si="12"/>
        <v>2.2520073918072564E-2</v>
      </c>
      <c r="S97" s="35">
        <f t="shared" si="13"/>
        <v>0.96383112585753017</v>
      </c>
      <c r="T97" s="35">
        <f t="shared" si="14"/>
        <v>2.1705548198850681E-2</v>
      </c>
      <c r="U97" s="1">
        <v>0.9496</v>
      </c>
      <c r="V97" s="1">
        <v>0.95730000000000004</v>
      </c>
      <c r="W97" s="38">
        <v>73</v>
      </c>
      <c r="X97" s="76">
        <v>106494915.90000001</v>
      </c>
    </row>
    <row r="98" spans="1:25" ht="15.75" x14ac:dyDescent="0.3">
      <c r="A98" s="88">
        <v>84</v>
      </c>
      <c r="B98" s="1" t="s">
        <v>74</v>
      </c>
      <c r="C98" s="29" t="s">
        <v>107</v>
      </c>
      <c r="D98" s="20">
        <v>175425277.55000001</v>
      </c>
      <c r="E98" s="20"/>
      <c r="F98" s="20">
        <v>114948965.23999999</v>
      </c>
      <c r="G98" s="20">
        <v>118885919.37</v>
      </c>
      <c r="H98" s="16">
        <v>0</v>
      </c>
      <c r="I98" s="16">
        <v>0</v>
      </c>
      <c r="J98" s="20">
        <v>409260162.16000003</v>
      </c>
      <c r="K98" s="20">
        <v>827619.38</v>
      </c>
      <c r="L98" s="42">
        <v>1903280.94</v>
      </c>
      <c r="M98" s="60">
        <v>50944903.25</v>
      </c>
      <c r="N98" s="20">
        <v>11747100.369999999</v>
      </c>
      <c r="O98" s="3">
        <v>497697802.88</v>
      </c>
      <c r="P98" s="9">
        <f t="shared" si="15"/>
        <v>1.9609386598140668E-2</v>
      </c>
      <c r="Q98" s="14">
        <f t="shared" si="16"/>
        <v>1.6628953859367296E-3</v>
      </c>
      <c r="R98" s="14">
        <f t="shared" si="12"/>
        <v>3.8241698657024217E-3</v>
      </c>
      <c r="S98" s="35">
        <f t="shared" si="13"/>
        <v>111.79414397361315</v>
      </c>
      <c r="T98" s="35">
        <f t="shared" si="14"/>
        <v>0.42751979654588934</v>
      </c>
      <c r="U98" s="1">
        <v>105.73</v>
      </c>
      <c r="V98" s="1">
        <v>106.35</v>
      </c>
      <c r="W98" s="38">
        <v>377</v>
      </c>
      <c r="X98" s="76">
        <v>4451913</v>
      </c>
    </row>
    <row r="99" spans="1:25" ht="15.75" x14ac:dyDescent="0.3">
      <c r="A99" s="90">
        <v>85</v>
      </c>
      <c r="B99" s="1" t="s">
        <v>74</v>
      </c>
      <c r="C99" s="50" t="s">
        <v>108</v>
      </c>
      <c r="D99" s="20">
        <v>132748106.08</v>
      </c>
      <c r="E99" s="20"/>
      <c r="F99" s="20"/>
      <c r="G99" s="20">
        <v>83342112.109999999</v>
      </c>
      <c r="H99" s="1">
        <v>0</v>
      </c>
      <c r="I99" s="1">
        <v>0</v>
      </c>
      <c r="J99" s="20">
        <v>589654.43999999994</v>
      </c>
      <c r="K99" s="20">
        <v>589654.43999999994</v>
      </c>
      <c r="L99" s="42">
        <v>12679760.66</v>
      </c>
      <c r="M99" s="20">
        <v>319808556.31999999</v>
      </c>
      <c r="N99" s="20">
        <v>8460675.8100000005</v>
      </c>
      <c r="O99" s="3">
        <v>311347880.50999999</v>
      </c>
      <c r="P99" s="9">
        <f t="shared" si="15"/>
        <v>1.22671647736897E-2</v>
      </c>
      <c r="Q99" s="14">
        <f t="shared" si="16"/>
        <v>1.8938765185557806E-3</v>
      </c>
      <c r="R99" s="14">
        <f t="shared" si="12"/>
        <v>4.0725379723896164E-2</v>
      </c>
      <c r="S99" s="35">
        <f t="shared" si="13"/>
        <v>114.15016320999703</v>
      </c>
      <c r="T99" s="35">
        <f t="shared" si="14"/>
        <v>4.6488087422718509</v>
      </c>
      <c r="U99" s="1">
        <v>100.92</v>
      </c>
      <c r="V99" s="1">
        <v>101.79</v>
      </c>
      <c r="W99" s="38">
        <v>103</v>
      </c>
      <c r="X99" s="76">
        <v>2727529</v>
      </c>
    </row>
    <row r="100" spans="1:25" ht="15.75" x14ac:dyDescent="0.3">
      <c r="A100" s="88">
        <v>86</v>
      </c>
      <c r="B100" s="1" t="s">
        <v>87</v>
      </c>
      <c r="C100" s="50" t="s">
        <v>112</v>
      </c>
      <c r="D100" s="20">
        <v>40423968.75</v>
      </c>
      <c r="E100" s="20"/>
      <c r="F100" s="20">
        <v>198383455.78999999</v>
      </c>
      <c r="G100" s="20"/>
      <c r="H100" s="1">
        <v>0</v>
      </c>
      <c r="I100" s="1">
        <v>0</v>
      </c>
      <c r="J100" s="20">
        <v>240308438.30000001</v>
      </c>
      <c r="K100" s="20">
        <v>340980.26</v>
      </c>
      <c r="L100" s="42">
        <v>1325711.1399999999</v>
      </c>
      <c r="M100" s="20">
        <v>240308438.30000001</v>
      </c>
      <c r="N100" s="20">
        <v>896397.74</v>
      </c>
      <c r="O100" s="3">
        <v>239412040.56</v>
      </c>
      <c r="P100" s="9">
        <f t="shared" si="15"/>
        <v>9.4328792139006471E-3</v>
      </c>
      <c r="Q100" s="14">
        <f t="shared" si="16"/>
        <v>1.424240231203182E-3</v>
      </c>
      <c r="R100" s="14">
        <f t="shared" si="12"/>
        <v>5.5373620177960855E-3</v>
      </c>
      <c r="S100" s="35">
        <f t="shared" si="13"/>
        <v>119.08680047552937</v>
      </c>
      <c r="T100" s="35">
        <f t="shared" si="14"/>
        <v>0.65942672577405714</v>
      </c>
      <c r="U100" s="1">
        <v>119.08</v>
      </c>
      <c r="V100" s="1">
        <v>119.52</v>
      </c>
      <c r="W100" s="38">
        <v>39</v>
      </c>
      <c r="X100" s="76">
        <v>2010399.47</v>
      </c>
    </row>
    <row r="101" spans="1:25" ht="15.75" x14ac:dyDescent="0.3">
      <c r="A101" s="90">
        <v>87</v>
      </c>
      <c r="B101" s="1" t="s">
        <v>27</v>
      </c>
      <c r="C101" s="50" t="s">
        <v>45</v>
      </c>
      <c r="D101" s="1">
        <v>551571570.35000002</v>
      </c>
      <c r="E101" s="1">
        <v>713998214.19000006</v>
      </c>
      <c r="F101" s="1">
        <v>686778136.55999994</v>
      </c>
      <c r="G101" s="1">
        <v>162426643.84</v>
      </c>
      <c r="H101" s="1">
        <v>312000000</v>
      </c>
      <c r="I101" s="1">
        <v>1299409.43</v>
      </c>
      <c r="J101" s="1">
        <v>1714075940.1700001</v>
      </c>
      <c r="K101" s="1">
        <v>3743645.6</v>
      </c>
      <c r="L101" s="41">
        <v>45855988.770000003</v>
      </c>
      <c r="M101" s="1">
        <v>1730897353.27</v>
      </c>
      <c r="N101" s="1">
        <v>78537779.760000005</v>
      </c>
      <c r="O101" s="3">
        <v>1652359573.51</v>
      </c>
      <c r="P101" s="9">
        <f t="shared" si="15"/>
        <v>6.510327650353083E-2</v>
      </c>
      <c r="Q101" s="14">
        <v>0</v>
      </c>
      <c r="R101" s="14">
        <f t="shared" si="12"/>
        <v>2.7751822003603675E-2</v>
      </c>
      <c r="S101" s="35">
        <f t="shared" si="13"/>
        <v>2.322660958177277</v>
      </c>
      <c r="T101" s="35">
        <f t="shared" si="14"/>
        <v>6.4458073486055353E-2</v>
      </c>
      <c r="U101" s="1">
        <v>2.2799999999999998</v>
      </c>
      <c r="V101" s="1">
        <v>2.3199999999999998</v>
      </c>
      <c r="W101" s="38">
        <v>2027</v>
      </c>
      <c r="X101" s="75">
        <v>711407994.22000003</v>
      </c>
    </row>
    <row r="102" spans="1:25" ht="15.75" x14ac:dyDescent="0.3">
      <c r="A102" s="88">
        <v>88</v>
      </c>
      <c r="B102" s="1" t="s">
        <v>64</v>
      </c>
      <c r="C102" s="52" t="s">
        <v>46</v>
      </c>
      <c r="D102" s="1">
        <v>30169104.800000001</v>
      </c>
      <c r="E102" s="1">
        <v>0</v>
      </c>
      <c r="F102" s="1">
        <v>60092486.770000003</v>
      </c>
      <c r="G102" s="1">
        <v>46368570.079999998</v>
      </c>
      <c r="H102" s="1">
        <v>171000</v>
      </c>
      <c r="I102" s="1"/>
      <c r="J102" s="1">
        <v>136801161.69999999</v>
      </c>
      <c r="K102" s="1">
        <v>151897.39000000001</v>
      </c>
      <c r="L102" s="41">
        <v>779418.22</v>
      </c>
      <c r="M102" s="1">
        <v>139142299.80000001</v>
      </c>
      <c r="N102" s="1">
        <v>659027.39</v>
      </c>
      <c r="O102" s="3">
        <v>136806691.12</v>
      </c>
      <c r="P102" s="9">
        <f t="shared" si="15"/>
        <v>5.3902092391420967E-3</v>
      </c>
      <c r="Q102" s="14">
        <f>(K102/O102)</f>
        <v>1.1103067310265051E-3</v>
      </c>
      <c r="R102" s="14">
        <f>L102/O102</f>
        <v>5.697222947350822E-3</v>
      </c>
      <c r="S102" s="35">
        <f>O102/X102</f>
        <v>1.3979338661046976</v>
      </c>
      <c r="T102" s="35">
        <f>L102/X102</f>
        <v>7.9643409008505351E-3</v>
      </c>
      <c r="U102" s="1">
        <v>1.3978999999999999</v>
      </c>
      <c r="V102" s="1">
        <v>1.4218</v>
      </c>
      <c r="W102" s="38">
        <v>92</v>
      </c>
      <c r="X102" s="75">
        <v>97863493</v>
      </c>
    </row>
    <row r="103" spans="1:25" ht="15.75" x14ac:dyDescent="0.3">
      <c r="A103" s="90">
        <v>89</v>
      </c>
      <c r="B103" s="1" t="s">
        <v>90</v>
      </c>
      <c r="C103" s="4" t="s">
        <v>153</v>
      </c>
      <c r="D103" s="1">
        <v>46979157.390000001</v>
      </c>
      <c r="E103" s="1">
        <v>0</v>
      </c>
      <c r="F103" s="1">
        <v>115446416.92</v>
      </c>
      <c r="G103" s="1">
        <v>0</v>
      </c>
      <c r="H103" s="1">
        <v>0</v>
      </c>
      <c r="I103" s="1">
        <v>0</v>
      </c>
      <c r="J103" s="1">
        <v>166349215.59</v>
      </c>
      <c r="K103" s="1">
        <v>276389.23</v>
      </c>
      <c r="L103" s="41">
        <v>6290995.4000000004</v>
      </c>
      <c r="M103" s="1">
        <v>163861691.59999999</v>
      </c>
      <c r="N103" s="1"/>
      <c r="O103" s="3">
        <v>161216541.97999999</v>
      </c>
      <c r="P103" s="9">
        <f t="shared" si="15"/>
        <v>6.3519619323363372E-3</v>
      </c>
      <c r="Q103" s="14">
        <f>(K103/O103)</f>
        <v>1.7143974595007004E-3</v>
      </c>
      <c r="R103" s="14">
        <f>L103/O103</f>
        <v>3.9022021702837674E-2</v>
      </c>
      <c r="S103" s="35">
        <f>O103/X103</f>
        <v>1</v>
      </c>
      <c r="T103" s="35">
        <f>L103/X103</f>
        <v>3.9022021702837674E-2</v>
      </c>
      <c r="U103" s="1">
        <v>106.76</v>
      </c>
      <c r="V103" s="1">
        <v>108.51</v>
      </c>
      <c r="W103" s="38">
        <v>95</v>
      </c>
      <c r="X103" s="107">
        <v>161216541.97999999</v>
      </c>
    </row>
    <row r="104" spans="1:25" ht="15.75" x14ac:dyDescent="0.3">
      <c r="A104" s="88"/>
      <c r="B104" s="1"/>
      <c r="C104" s="51" t="s">
        <v>60</v>
      </c>
      <c r="D104" s="1"/>
      <c r="E104" s="1"/>
      <c r="F104" s="1"/>
      <c r="G104" s="1"/>
      <c r="H104" s="1"/>
      <c r="I104" s="1"/>
      <c r="J104" s="1"/>
      <c r="K104" s="1"/>
      <c r="L104" s="41"/>
      <c r="M104" s="1"/>
      <c r="N104" s="1"/>
      <c r="O104" s="7">
        <f>SUM(O83:O103)</f>
        <v>25380590075.529999</v>
      </c>
      <c r="P104" s="37">
        <f>(O104/$O$112)</f>
        <v>2.2580250551546621E-2</v>
      </c>
      <c r="Q104" s="14"/>
      <c r="R104" s="14"/>
      <c r="S104" s="35"/>
      <c r="T104" s="35"/>
      <c r="U104" s="1"/>
      <c r="V104" s="1"/>
      <c r="W104" s="38"/>
      <c r="X104" s="76"/>
    </row>
    <row r="105" spans="1:25" ht="15.75" x14ac:dyDescent="0.3">
      <c r="A105" s="108"/>
      <c r="B105" s="2"/>
      <c r="C105" s="65" t="s">
        <v>69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9"/>
      <c r="Q105" s="14"/>
      <c r="R105" s="14"/>
      <c r="S105" s="35"/>
      <c r="T105" s="35"/>
      <c r="U105" s="2"/>
      <c r="V105" s="2"/>
      <c r="W105" s="2"/>
      <c r="X105" s="101"/>
      <c r="Y105" s="19"/>
    </row>
    <row r="106" spans="1:25" ht="15.75" x14ac:dyDescent="0.3">
      <c r="A106" s="88">
        <v>90</v>
      </c>
      <c r="B106" s="6" t="s">
        <v>29</v>
      </c>
      <c r="C106" s="4" t="s">
        <v>47</v>
      </c>
      <c r="D106" s="1">
        <v>264074603.90000001</v>
      </c>
      <c r="E106" s="16">
        <v>454565152.50999999</v>
      </c>
      <c r="F106" s="1">
        <v>94714823.069999993</v>
      </c>
      <c r="G106" s="1">
        <v>190490548.61000001</v>
      </c>
      <c r="H106" s="23">
        <v>549279975.58000004</v>
      </c>
      <c r="I106" s="1">
        <v>0</v>
      </c>
      <c r="J106" s="1">
        <v>549279975.58000004</v>
      </c>
      <c r="K106" s="1">
        <v>1691240.36</v>
      </c>
      <c r="L106" s="42">
        <v>21574197.91</v>
      </c>
      <c r="M106" s="1">
        <v>549279975.58000004</v>
      </c>
      <c r="N106" s="1">
        <v>5586340.7699999996</v>
      </c>
      <c r="O106" s="3">
        <v>543693634.80999994</v>
      </c>
      <c r="P106" s="9">
        <f>(O106/$O$111)</f>
        <v>0.11542619446102599</v>
      </c>
      <c r="Q106" s="14">
        <f>(L106/O106)</f>
        <v>3.9680799127875303E-2</v>
      </c>
      <c r="R106" s="14">
        <f t="shared" si="12"/>
        <v>3.9680799127875303E-2</v>
      </c>
      <c r="S106" s="35">
        <f t="shared" si="13"/>
        <v>12.179119529583646</v>
      </c>
      <c r="T106" s="35">
        <f t="shared" si="14"/>
        <v>0.48327719560779181</v>
      </c>
      <c r="U106" s="1">
        <v>11.6747</v>
      </c>
      <c r="V106" s="1">
        <v>11.821899999999999</v>
      </c>
      <c r="W106" s="38">
        <v>1633</v>
      </c>
      <c r="X106" s="75">
        <v>44641456.509999998</v>
      </c>
      <c r="Y106" s="19"/>
    </row>
    <row r="107" spans="1:25" ht="15.75" x14ac:dyDescent="0.3">
      <c r="A107" s="88">
        <v>91</v>
      </c>
      <c r="B107" s="6" t="s">
        <v>48</v>
      </c>
      <c r="C107" s="4" t="s">
        <v>49</v>
      </c>
      <c r="D107" s="20">
        <v>873521208.60000002</v>
      </c>
      <c r="E107" s="1">
        <v>1248664028.21</v>
      </c>
      <c r="F107" s="20"/>
      <c r="G107" s="20">
        <v>375142819.61000001</v>
      </c>
      <c r="H107" s="1">
        <v>0</v>
      </c>
      <c r="I107" s="20">
        <v>1665896.67</v>
      </c>
      <c r="J107" s="1">
        <v>1923390375.74</v>
      </c>
      <c r="K107" s="20">
        <v>36279568.259999998</v>
      </c>
      <c r="L107" s="42">
        <v>84521056.319999993</v>
      </c>
      <c r="M107" s="20">
        <v>2536525695.7800002</v>
      </c>
      <c r="N107" s="20">
        <v>126995421.31999999</v>
      </c>
      <c r="O107" s="3">
        <v>2409530274.46</v>
      </c>
      <c r="P107" s="9">
        <f>(O107/$O$111)</f>
        <v>0.5115434358850689</v>
      </c>
      <c r="Q107" s="14">
        <f>(K107/O107)</f>
        <v>1.5056697417147255E-2</v>
      </c>
      <c r="R107" s="14">
        <f t="shared" si="12"/>
        <v>3.5077814632954556E-2</v>
      </c>
      <c r="S107" s="35">
        <f t="shared" si="13"/>
        <v>1.2194317878183849</v>
      </c>
      <c r="T107" s="35">
        <f t="shared" si="14"/>
        <v>4.2775002210625676E-2</v>
      </c>
      <c r="U107" s="1">
        <v>1.23</v>
      </c>
      <c r="V107" s="1">
        <v>1.25</v>
      </c>
      <c r="W107" s="38">
        <v>15299</v>
      </c>
      <c r="X107" s="109">
        <v>1975945107</v>
      </c>
    </row>
    <row r="108" spans="1:25" s="73" customFormat="1" ht="15.75" x14ac:dyDescent="0.3">
      <c r="A108" s="88">
        <v>92</v>
      </c>
      <c r="B108" s="6" t="s">
        <v>1</v>
      </c>
      <c r="C108" s="4" t="s">
        <v>50</v>
      </c>
      <c r="D108" s="20">
        <v>811710941.70000005</v>
      </c>
      <c r="E108" s="1">
        <v>0</v>
      </c>
      <c r="F108" s="20">
        <v>169082299.19999999</v>
      </c>
      <c r="G108" s="1">
        <v>313031064.81999999</v>
      </c>
      <c r="H108" s="1">
        <v>0</v>
      </c>
      <c r="I108" s="1">
        <v>0</v>
      </c>
      <c r="J108" s="20">
        <v>1294989796.4100001</v>
      </c>
      <c r="K108" s="20">
        <v>4069794.19</v>
      </c>
      <c r="L108" s="42">
        <v>181877154.36000001</v>
      </c>
      <c r="M108" s="20">
        <v>1304189434.9100001</v>
      </c>
      <c r="N108" s="20">
        <v>9635314.4399999995</v>
      </c>
      <c r="O108" s="3">
        <v>1294554120.47</v>
      </c>
      <c r="P108" s="9">
        <f>(O108/$O$111)</f>
        <v>0.2748339249951145</v>
      </c>
      <c r="Q108" s="14">
        <f>(K108/O108)</f>
        <v>3.1437806466696216E-3</v>
      </c>
      <c r="R108" s="14">
        <f t="shared" si="12"/>
        <v>0.14049405234133264</v>
      </c>
      <c r="S108" s="35">
        <f t="shared" si="13"/>
        <v>0.94281967833971614</v>
      </c>
      <c r="T108" s="35">
        <f t="shared" si="14"/>
        <v>0.13246055723709849</v>
      </c>
      <c r="U108" s="1">
        <v>0.94</v>
      </c>
      <c r="V108" s="1">
        <v>0.95</v>
      </c>
      <c r="W108" s="38">
        <v>9497</v>
      </c>
      <c r="X108" s="75">
        <v>1373066504.8800001</v>
      </c>
    </row>
    <row r="109" spans="1:25" ht="15.75" x14ac:dyDescent="0.3">
      <c r="A109" s="88">
        <v>93</v>
      </c>
      <c r="B109" s="23" t="s">
        <v>62</v>
      </c>
      <c r="C109" s="4" t="s">
        <v>51</v>
      </c>
      <c r="D109" s="1">
        <v>86080211.900000006</v>
      </c>
      <c r="E109" s="1">
        <v>0</v>
      </c>
      <c r="F109" s="1">
        <v>34771893.350000001</v>
      </c>
      <c r="G109" s="1">
        <v>139773856.55000001</v>
      </c>
      <c r="H109" s="1">
        <v>37640000</v>
      </c>
      <c r="I109" s="1"/>
      <c r="J109" s="1">
        <v>298265961.80000001</v>
      </c>
      <c r="K109" s="1">
        <v>630385.75</v>
      </c>
      <c r="L109" s="41">
        <v>3158218.9</v>
      </c>
      <c r="M109" s="1">
        <v>282753002</v>
      </c>
      <c r="N109" s="1">
        <v>627027</v>
      </c>
      <c r="O109" s="3">
        <v>282125975</v>
      </c>
      <c r="P109" s="9">
        <f>(O109/$O$111)</f>
        <v>5.9895363064599201E-2</v>
      </c>
      <c r="Q109" s="14">
        <f>(K109/O109)</f>
        <v>2.2344123046451145E-3</v>
      </c>
      <c r="R109" s="14">
        <f t="shared" si="12"/>
        <v>1.1194357059820529E-2</v>
      </c>
      <c r="S109" s="35">
        <f t="shared" si="13"/>
        <v>31.421656738923883</v>
      </c>
      <c r="T109" s="35">
        <f t="shared" si="14"/>
        <v>0.35174524494662984</v>
      </c>
      <c r="U109" s="1">
        <v>30.56</v>
      </c>
      <c r="V109" s="1">
        <v>31.48</v>
      </c>
      <c r="W109" s="38">
        <v>1831</v>
      </c>
      <c r="X109" s="75">
        <v>8978711</v>
      </c>
    </row>
    <row r="110" spans="1:25" ht="15.75" x14ac:dyDescent="0.3">
      <c r="A110" s="88">
        <v>94</v>
      </c>
      <c r="B110" s="6" t="s">
        <v>1</v>
      </c>
      <c r="C110" s="29" t="s">
        <v>82</v>
      </c>
      <c r="D110" s="1">
        <v>114040814.05</v>
      </c>
      <c r="E110" s="1">
        <v>48098668.409999996</v>
      </c>
      <c r="F110" s="1"/>
      <c r="G110" s="1">
        <v>48098668.409999996</v>
      </c>
      <c r="H110" s="1">
        <v>0</v>
      </c>
      <c r="I110" s="1">
        <v>0</v>
      </c>
      <c r="J110" s="1">
        <v>163489700.25999999</v>
      </c>
      <c r="K110" s="1">
        <v>345263.56</v>
      </c>
      <c r="L110" s="41">
        <v>26531198.399999999</v>
      </c>
      <c r="M110" s="1">
        <v>182550434.44999999</v>
      </c>
      <c r="N110" s="1">
        <v>2140308.6</v>
      </c>
      <c r="O110" s="3">
        <v>180410125.84999999</v>
      </c>
      <c r="P110" s="9">
        <f>(O110/$O$111)</f>
        <v>3.8301081594191329E-2</v>
      </c>
      <c r="Q110" s="14">
        <f>(K110/O110)</f>
        <v>1.9137704071392622E-3</v>
      </c>
      <c r="R110" s="14">
        <f t="shared" si="12"/>
        <v>0.14706047277002107</v>
      </c>
      <c r="S110" s="35">
        <f t="shared" si="13"/>
        <v>163.87259069831993</v>
      </c>
      <c r="T110" s="35">
        <f t="shared" si="14"/>
        <v>24.099180662143084</v>
      </c>
      <c r="U110" s="1">
        <v>162.81</v>
      </c>
      <c r="V110" s="1">
        <v>164.62</v>
      </c>
      <c r="W110" s="38">
        <v>272</v>
      </c>
      <c r="X110" s="75">
        <v>1100917.03</v>
      </c>
    </row>
    <row r="111" spans="1:25" ht="15.75" x14ac:dyDescent="0.3">
      <c r="A111" s="110"/>
      <c r="B111" s="8"/>
      <c r="C111" s="53" t="s">
        <v>60</v>
      </c>
      <c r="D111" s="1"/>
      <c r="E111" s="1"/>
      <c r="F111" s="1"/>
      <c r="G111" s="1"/>
      <c r="H111" s="1"/>
      <c r="I111" s="1"/>
      <c r="J111" s="1"/>
      <c r="K111" s="1"/>
      <c r="L111" s="34"/>
      <c r="M111" s="1"/>
      <c r="N111" s="1"/>
      <c r="O111" s="7">
        <f>SUM(O106:O110)</f>
        <v>4710314130.5900002</v>
      </c>
      <c r="P111" s="37">
        <f>(O111/$O$112)</f>
        <v>4.190606795535335E-3</v>
      </c>
      <c r="Q111" s="14"/>
      <c r="R111" s="14"/>
      <c r="S111" s="35"/>
      <c r="T111" s="35"/>
      <c r="U111" s="1"/>
      <c r="V111" s="1"/>
      <c r="W111" s="38"/>
      <c r="X111" s="75"/>
    </row>
    <row r="112" spans="1:25" ht="16.5" thickBot="1" x14ac:dyDescent="0.35">
      <c r="A112" s="111"/>
      <c r="B112" s="112"/>
      <c r="C112" s="113" t="s">
        <v>61</v>
      </c>
      <c r="D112" s="114">
        <f t="shared" ref="D112:N112" si="17">SUM(D4:D111)</f>
        <v>21216550418.400002</v>
      </c>
      <c r="E112" s="114">
        <f t="shared" si="17"/>
        <v>28996432104.619999</v>
      </c>
      <c r="F112" s="114">
        <f t="shared" si="17"/>
        <v>787778961231.53992</v>
      </c>
      <c r="G112" s="114">
        <f t="shared" si="17"/>
        <v>673613351655.0625</v>
      </c>
      <c r="H112" s="114">
        <f t="shared" si="17"/>
        <v>42102343942.520004</v>
      </c>
      <c r="I112" s="114">
        <f t="shared" si="17"/>
        <v>331591387.55000001</v>
      </c>
      <c r="J112" s="114">
        <f t="shared" si="17"/>
        <v>1017681853568.1921</v>
      </c>
      <c r="K112" s="114">
        <f t="shared" si="17"/>
        <v>1388782172.7919996</v>
      </c>
      <c r="L112" s="114">
        <f t="shared" si="17"/>
        <v>51367209885.110016</v>
      </c>
      <c r="M112" s="114">
        <f t="shared" si="17"/>
        <v>1119050036154.7598</v>
      </c>
      <c r="N112" s="114">
        <f t="shared" si="17"/>
        <v>8360618053.3300018</v>
      </c>
      <c r="O112" s="115">
        <f>(O18+O43+O54+O76+O81+O104+O111)</f>
        <v>1124017203333.9802</v>
      </c>
      <c r="P112" s="116"/>
      <c r="Q112" s="117"/>
      <c r="R112" s="117"/>
      <c r="S112" s="118"/>
      <c r="T112" s="118"/>
      <c r="U112" s="114">
        <f>SUM(U4:U111)</f>
        <v>1158005.716</v>
      </c>
      <c r="V112" s="114">
        <f>SUM(V4:V111)</f>
        <v>1158303.1286999998</v>
      </c>
      <c r="W112" s="119">
        <f>SUM(W4:W111)</f>
        <v>421438</v>
      </c>
      <c r="X112" s="120">
        <f>SUM(X4:X111)</f>
        <v>1030579464799.4448</v>
      </c>
      <c r="Y112" s="33"/>
    </row>
    <row r="113" spans="1:24" x14ac:dyDescent="0.25">
      <c r="A113" s="15"/>
      <c r="B113" s="15"/>
      <c r="C113" s="15"/>
    </row>
    <row r="114" spans="1:24" x14ac:dyDescent="0.25">
      <c r="A114" s="15"/>
      <c r="B114" s="28"/>
      <c r="C114" s="11"/>
      <c r="O114" s="25"/>
      <c r="X114" s="30"/>
    </row>
    <row r="115" spans="1:24" x14ac:dyDescent="0.25">
      <c r="A115" s="15"/>
      <c r="B115" s="12"/>
      <c r="C115" s="13"/>
      <c r="O115" s="26"/>
      <c r="P115" s="30"/>
    </row>
    <row r="116" spans="1:24" x14ac:dyDescent="0.25">
      <c r="A116" s="15"/>
      <c r="B116" s="12"/>
      <c r="C116" s="13"/>
      <c r="O116" s="26"/>
      <c r="P116" s="30"/>
    </row>
    <row r="117" spans="1:24" x14ac:dyDescent="0.25">
      <c r="A117" s="15"/>
      <c r="B117" s="12"/>
      <c r="C117" s="13"/>
      <c r="O117" s="26"/>
      <c r="P117" s="30"/>
    </row>
    <row r="118" spans="1:24" x14ac:dyDescent="0.25">
      <c r="A118" s="15"/>
      <c r="B118" s="12"/>
      <c r="C118" s="13"/>
      <c r="O118" s="26"/>
      <c r="P118" s="30"/>
    </row>
  </sheetData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2020</vt:lpstr>
      <vt:lpstr>'January 2020'!Print_Area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2020-12-02T14:07:38Z</dcterms:modified>
</cp:coreProperties>
</file>