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Data!$F$151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F138" i="11" l="1"/>
  <c r="AL138" i="11" s="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L137" i="11"/>
  <c r="AN137" i="11"/>
  <c r="AO127" i="11"/>
  <c r="AN127" i="11"/>
  <c r="AM127" i="11"/>
  <c r="AL127" i="11"/>
  <c r="AK127" i="11"/>
  <c r="AJ127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L87" i="11"/>
  <c r="AN87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L92" i="11"/>
  <c r="AN92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L114" i="11"/>
  <c r="AN114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L122" i="11"/>
  <c r="AN122" i="11"/>
  <c r="AJ123" i="11"/>
  <c r="AL123" i="11"/>
  <c r="AN123" i="11"/>
  <c r="AO5" i="11"/>
  <c r="AN5" i="11"/>
  <c r="AM5" i="11"/>
  <c r="AL5" i="11"/>
  <c r="AK5" i="11"/>
  <c r="AJ5" i="11"/>
  <c r="AH138" i="11"/>
  <c r="AJ138" i="11" s="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H123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H92" i="11"/>
  <c r="AI91" i="11"/>
  <c r="AH91" i="11"/>
  <c r="AI90" i="11"/>
  <c r="AH90" i="11"/>
  <c r="AI89" i="11"/>
  <c r="AH89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7" i="11"/>
  <c r="AF122" i="11"/>
  <c r="AF114" i="11"/>
  <c r="AF92" i="11"/>
  <c r="AG85" i="11"/>
  <c r="AF85" i="11"/>
  <c r="AF87" i="11" s="1"/>
  <c r="AF59" i="11"/>
  <c r="AF47" i="11"/>
  <c r="AF19" i="11"/>
  <c r="AE112" i="11"/>
  <c r="AD112" i="11"/>
  <c r="AA112" i="11"/>
  <c r="Z112" i="11"/>
  <c r="W112" i="11"/>
  <c r="V112" i="11"/>
  <c r="S112" i="11"/>
  <c r="R112" i="11"/>
  <c r="O112" i="11"/>
  <c r="N112" i="11"/>
  <c r="K112" i="11"/>
  <c r="J112" i="11"/>
  <c r="G112" i="11"/>
  <c r="F112" i="11"/>
  <c r="AC85" i="11"/>
  <c r="AB85" i="11"/>
  <c r="Y85" i="11"/>
  <c r="X85" i="11"/>
  <c r="U85" i="11"/>
  <c r="W85" i="11" s="1"/>
  <c r="T85" i="11"/>
  <c r="V85" i="11" s="1"/>
  <c r="S85" i="11"/>
  <c r="R85" i="11"/>
  <c r="O85" i="11"/>
  <c r="N85" i="11"/>
  <c r="K85" i="11"/>
  <c r="J85" i="11"/>
  <c r="G85" i="11"/>
  <c r="F85" i="11"/>
  <c r="AE45" i="11"/>
  <c r="AD45" i="11"/>
  <c r="AA45" i="11"/>
  <c r="Z45" i="11"/>
  <c r="W45" i="11"/>
  <c r="V45" i="11"/>
  <c r="S45" i="11"/>
  <c r="R45" i="11"/>
  <c r="O45" i="11"/>
  <c r="N45" i="11"/>
  <c r="K45" i="11"/>
  <c r="J45" i="11"/>
  <c r="G45" i="11"/>
  <c r="F45" i="11"/>
  <c r="K45" i="9"/>
  <c r="J45" i="9"/>
  <c r="K85" i="9"/>
  <c r="J85" i="9"/>
  <c r="I85" i="9"/>
  <c r="G85" i="9"/>
  <c r="F85" i="9"/>
  <c r="D85" i="9"/>
  <c r="K112" i="9"/>
  <c r="J112" i="9"/>
  <c r="I9" i="1"/>
  <c r="H9" i="1"/>
  <c r="G9" i="1"/>
  <c r="F9" i="1"/>
  <c r="E9" i="1"/>
  <c r="D9" i="1"/>
  <c r="C9" i="1"/>
  <c r="AN138" i="11" l="1"/>
  <c r="AF123" i="11"/>
  <c r="AA85" i="11"/>
  <c r="AE85" i="11"/>
  <c r="Z85" i="11"/>
  <c r="AD85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3" i="11"/>
  <c r="AD113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1" i="11"/>
  <c r="AD91" i="11"/>
  <c r="AE90" i="11"/>
  <c r="AD90" i="11"/>
  <c r="AE89" i="11"/>
  <c r="AD89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7" i="11"/>
  <c r="AB122" i="11"/>
  <c r="AB114" i="11"/>
  <c r="AB92" i="11"/>
  <c r="AC86" i="11"/>
  <c r="AB86" i="11"/>
  <c r="AB59" i="11"/>
  <c r="AB47" i="11"/>
  <c r="AB19" i="11"/>
  <c r="AB87" i="11" l="1"/>
  <c r="AB123" i="11" s="1"/>
  <c r="AB138" i="11" l="1"/>
  <c r="AA136" i="11" l="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3" i="11"/>
  <c r="Z113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1" i="11"/>
  <c r="Z91" i="11"/>
  <c r="AA90" i="11"/>
  <c r="Z90" i="11"/>
  <c r="AA89" i="11"/>
  <c r="Z89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7" i="11"/>
  <c r="AD137" i="11" s="1"/>
  <c r="X122" i="11"/>
  <c r="AD122" i="11" s="1"/>
  <c r="X114" i="11"/>
  <c r="AD114" i="11" s="1"/>
  <c r="X92" i="11"/>
  <c r="AD92" i="11" s="1"/>
  <c r="Y86" i="11"/>
  <c r="AE86" i="11" s="1"/>
  <c r="X86" i="11"/>
  <c r="X59" i="11"/>
  <c r="AD59" i="11" s="1"/>
  <c r="X47" i="11"/>
  <c r="AD47" i="11" s="1"/>
  <c r="X19" i="11"/>
  <c r="AD19" i="11" s="1"/>
  <c r="W44" i="11"/>
  <c r="V44" i="11"/>
  <c r="S44" i="11"/>
  <c r="R44" i="11"/>
  <c r="O44" i="11"/>
  <c r="N44" i="11"/>
  <c r="K44" i="11"/>
  <c r="J44" i="11"/>
  <c r="G44" i="11"/>
  <c r="F44" i="11"/>
  <c r="X87" i="11" l="1"/>
  <c r="AD87" i="11" s="1"/>
  <c r="AD86" i="11"/>
  <c r="X123" i="11"/>
  <c r="AD123" i="11" s="1"/>
  <c r="X138" i="11" l="1"/>
  <c r="AD138" i="11" s="1"/>
  <c r="K44" i="9"/>
  <c r="J44" i="9"/>
  <c r="K62" i="9"/>
  <c r="J62" i="9"/>
  <c r="W136" i="11" l="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3" i="11"/>
  <c r="V113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1" i="11"/>
  <c r="V91" i="11"/>
  <c r="W90" i="11"/>
  <c r="V90" i="11"/>
  <c r="W89" i="11"/>
  <c r="V89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62" i="11"/>
  <c r="V62" i="11"/>
  <c r="W49" i="11"/>
  <c r="V49" i="11"/>
  <c r="W46" i="11"/>
  <c r="V46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7" i="11"/>
  <c r="Z137" i="11" s="1"/>
  <c r="T122" i="11"/>
  <c r="Z122" i="11" s="1"/>
  <c r="T114" i="11"/>
  <c r="Z114" i="11" s="1"/>
  <c r="T92" i="11"/>
  <c r="Z92" i="11" s="1"/>
  <c r="U86" i="11"/>
  <c r="T86" i="11"/>
  <c r="T59" i="11"/>
  <c r="Z59" i="11" s="1"/>
  <c r="T47" i="11"/>
  <c r="Z47" i="11" s="1"/>
  <c r="T19" i="11"/>
  <c r="Z19" i="11" s="1"/>
  <c r="V86" i="11" l="1"/>
  <c r="Z86" i="11"/>
  <c r="W86" i="11"/>
  <c r="AA86" i="11"/>
  <c r="T87" i="11"/>
  <c r="Z87" i="11" s="1"/>
  <c r="T123" i="11" l="1"/>
  <c r="Z123" i="11" s="1"/>
  <c r="T138" i="11" l="1"/>
  <c r="Z138" i="11" s="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3" i="11"/>
  <c r="R113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1" i="11"/>
  <c r="R91" i="11"/>
  <c r="S90" i="11"/>
  <c r="R90" i="11"/>
  <c r="S89" i="11"/>
  <c r="R89" i="11"/>
  <c r="S86" i="11"/>
  <c r="R86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62" i="11"/>
  <c r="R62" i="11"/>
  <c r="S49" i="11"/>
  <c r="R49" i="11"/>
  <c r="S46" i="11"/>
  <c r="R46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7" i="11"/>
  <c r="V137" i="11" s="1"/>
  <c r="P122" i="11"/>
  <c r="V122" i="11" s="1"/>
  <c r="P114" i="11"/>
  <c r="V114" i="11" s="1"/>
  <c r="P92" i="11"/>
  <c r="V92" i="11" s="1"/>
  <c r="P87" i="11"/>
  <c r="V87" i="11" s="1"/>
  <c r="P59" i="11"/>
  <c r="V59" i="11" s="1"/>
  <c r="P47" i="11"/>
  <c r="V47" i="11" s="1"/>
  <c r="P19" i="11"/>
  <c r="V19" i="11" s="1"/>
  <c r="P123" i="11" l="1"/>
  <c r="V123" i="11" s="1"/>
  <c r="O84" i="11"/>
  <c r="N84" i="11"/>
  <c r="K84" i="11"/>
  <c r="J84" i="11"/>
  <c r="G84" i="11"/>
  <c r="F84" i="11"/>
  <c r="K84" i="9"/>
  <c r="J84" i="9"/>
  <c r="P138" i="11" l="1"/>
  <c r="V138" i="11" s="1"/>
  <c r="O136" i="11" l="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3" i="11"/>
  <c r="N113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1" i="11"/>
  <c r="N91" i="11"/>
  <c r="O90" i="11"/>
  <c r="N90" i="11"/>
  <c r="O89" i="11"/>
  <c r="N89" i="11"/>
  <c r="O86" i="11"/>
  <c r="N86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62" i="11"/>
  <c r="N62" i="11"/>
  <c r="O49" i="11"/>
  <c r="N49" i="11"/>
  <c r="O46" i="11"/>
  <c r="N46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7" i="11"/>
  <c r="R137" i="11" s="1"/>
  <c r="L122" i="11"/>
  <c r="R122" i="11" s="1"/>
  <c r="L114" i="11"/>
  <c r="R114" i="11" s="1"/>
  <c r="L92" i="11"/>
  <c r="R92" i="11" s="1"/>
  <c r="L87" i="11"/>
  <c r="R87" i="11" s="1"/>
  <c r="L59" i="11"/>
  <c r="R59" i="11" s="1"/>
  <c r="L47" i="11"/>
  <c r="R47" i="11" s="1"/>
  <c r="L19" i="11"/>
  <c r="R19" i="11" s="1"/>
  <c r="L123" i="11" l="1"/>
  <c r="R123" i="11" s="1"/>
  <c r="H137" i="11"/>
  <c r="N137" i="11" s="1"/>
  <c r="D137" i="11"/>
  <c r="B137" i="11"/>
  <c r="AT136" i="11"/>
  <c r="K136" i="11"/>
  <c r="J136" i="11"/>
  <c r="G136" i="11"/>
  <c r="F136" i="11"/>
  <c r="K135" i="11"/>
  <c r="J135" i="11"/>
  <c r="G135" i="11"/>
  <c r="F135" i="11"/>
  <c r="K134" i="11"/>
  <c r="J134" i="11"/>
  <c r="G134" i="11"/>
  <c r="F134" i="11"/>
  <c r="AT133" i="11"/>
  <c r="AQ133" i="11"/>
  <c r="AS133" i="11" s="1"/>
  <c r="K133" i="11"/>
  <c r="J133" i="11"/>
  <c r="G133" i="11"/>
  <c r="F133" i="11"/>
  <c r="AT132" i="11"/>
  <c r="AS132" i="11"/>
  <c r="K132" i="11"/>
  <c r="J132" i="11"/>
  <c r="G132" i="11"/>
  <c r="F132" i="11"/>
  <c r="AT131" i="11"/>
  <c r="AS131" i="11"/>
  <c r="K131" i="11"/>
  <c r="J131" i="11"/>
  <c r="G131" i="11"/>
  <c r="F131" i="11"/>
  <c r="AT130" i="11"/>
  <c r="AS130" i="11"/>
  <c r="K130" i="11"/>
  <c r="J130" i="11"/>
  <c r="G130" i="11"/>
  <c r="F130" i="11"/>
  <c r="AT129" i="11"/>
  <c r="AS129" i="11"/>
  <c r="K129" i="11"/>
  <c r="J129" i="11"/>
  <c r="G129" i="11"/>
  <c r="F129" i="11"/>
  <c r="AT128" i="11"/>
  <c r="AS128" i="11"/>
  <c r="K128" i="11"/>
  <c r="J128" i="11"/>
  <c r="G128" i="11"/>
  <c r="F128" i="11"/>
  <c r="AT127" i="11"/>
  <c r="AS127" i="11"/>
  <c r="K127" i="11"/>
  <c r="J127" i="11"/>
  <c r="G127" i="11"/>
  <c r="F127" i="11"/>
  <c r="AT126" i="11"/>
  <c r="AS126" i="11"/>
  <c r="AT125" i="11"/>
  <c r="AS125" i="11"/>
  <c r="AT124" i="11"/>
  <c r="AS124" i="11"/>
  <c r="AT123" i="11"/>
  <c r="AS123" i="11"/>
  <c r="AT122" i="11"/>
  <c r="H122" i="11"/>
  <c r="N122" i="11" s="1"/>
  <c r="D122" i="11"/>
  <c r="B122" i="11"/>
  <c r="AT121" i="11"/>
  <c r="AQ121" i="11"/>
  <c r="AS121" i="11" s="1"/>
  <c r="K121" i="11"/>
  <c r="J121" i="11"/>
  <c r="G121" i="11"/>
  <c r="F121" i="11"/>
  <c r="K120" i="11"/>
  <c r="J120" i="11"/>
  <c r="G120" i="11"/>
  <c r="F120" i="11"/>
  <c r="AT119" i="11"/>
  <c r="AS119" i="11"/>
  <c r="K119" i="11"/>
  <c r="J119" i="11"/>
  <c r="G119" i="11"/>
  <c r="F119" i="11"/>
  <c r="AT118" i="11"/>
  <c r="AS118" i="11"/>
  <c r="K118" i="11"/>
  <c r="J118" i="11"/>
  <c r="G118" i="11"/>
  <c r="F118" i="11"/>
  <c r="AT117" i="11"/>
  <c r="AS117" i="11"/>
  <c r="K117" i="11"/>
  <c r="J117" i="11"/>
  <c r="G117" i="11"/>
  <c r="F117" i="11"/>
  <c r="AT116" i="11"/>
  <c r="AS116" i="11"/>
  <c r="K116" i="11"/>
  <c r="J116" i="11"/>
  <c r="G116" i="11"/>
  <c r="F116" i="11"/>
  <c r="AT115" i="11"/>
  <c r="AS115" i="11"/>
  <c r="AT114" i="11"/>
  <c r="AS114" i="11"/>
  <c r="H114" i="11"/>
  <c r="N114" i="11" s="1"/>
  <c r="D114" i="11"/>
  <c r="B114" i="11"/>
  <c r="AT113" i="11"/>
  <c r="AQ113" i="11"/>
  <c r="AS113" i="11" s="1"/>
  <c r="K113" i="11"/>
  <c r="J113" i="11"/>
  <c r="G113" i="11"/>
  <c r="F113" i="11"/>
  <c r="K111" i="11"/>
  <c r="J111" i="11"/>
  <c r="G111" i="11"/>
  <c r="F111" i="11"/>
  <c r="K110" i="11"/>
  <c r="J110" i="11"/>
  <c r="G110" i="11"/>
  <c r="F110" i="11"/>
  <c r="K109" i="11"/>
  <c r="J109" i="11"/>
  <c r="G109" i="11"/>
  <c r="F109" i="11"/>
  <c r="K108" i="11"/>
  <c r="J108" i="11"/>
  <c r="G108" i="11"/>
  <c r="F108" i="11"/>
  <c r="K107" i="11"/>
  <c r="J107" i="11"/>
  <c r="G107" i="11"/>
  <c r="F107" i="11"/>
  <c r="K106" i="11"/>
  <c r="J106" i="11"/>
  <c r="G106" i="11"/>
  <c r="F106" i="11"/>
  <c r="K105" i="11"/>
  <c r="J105" i="11"/>
  <c r="G105" i="11"/>
  <c r="F105" i="11"/>
  <c r="AT104" i="11"/>
  <c r="AS104" i="11"/>
  <c r="K104" i="11"/>
  <c r="J104" i="11"/>
  <c r="G104" i="11"/>
  <c r="F104" i="11"/>
  <c r="AT103" i="11"/>
  <c r="AS103" i="11"/>
  <c r="K103" i="11"/>
  <c r="J103" i="11"/>
  <c r="G103" i="11"/>
  <c r="F103" i="11"/>
  <c r="AT102" i="11"/>
  <c r="AS102" i="11"/>
  <c r="K102" i="11"/>
  <c r="J102" i="11"/>
  <c r="G102" i="11"/>
  <c r="F102" i="11"/>
  <c r="AT101" i="11"/>
  <c r="AS101" i="11"/>
  <c r="K101" i="11"/>
  <c r="J101" i="11"/>
  <c r="G101" i="11"/>
  <c r="F101" i="11"/>
  <c r="AT100" i="11"/>
  <c r="AS100" i="11"/>
  <c r="K100" i="11"/>
  <c r="J100" i="11"/>
  <c r="G100" i="11"/>
  <c r="F100" i="11"/>
  <c r="AT99" i="11"/>
  <c r="AS99" i="11"/>
  <c r="K99" i="11"/>
  <c r="J99" i="11"/>
  <c r="G99" i="11"/>
  <c r="F99" i="11"/>
  <c r="AT98" i="11"/>
  <c r="AS98" i="11"/>
  <c r="K98" i="11"/>
  <c r="J98" i="11"/>
  <c r="G98" i="11"/>
  <c r="F98" i="11"/>
  <c r="AT97" i="11"/>
  <c r="AS97" i="11"/>
  <c r="K97" i="11"/>
  <c r="J97" i="11"/>
  <c r="G97" i="11"/>
  <c r="F97" i="11"/>
  <c r="AT96" i="11"/>
  <c r="AS96" i="11"/>
  <c r="K96" i="11"/>
  <c r="J96" i="11"/>
  <c r="G96" i="11"/>
  <c r="F96" i="11"/>
  <c r="AT95" i="11"/>
  <c r="AS95" i="11"/>
  <c r="K95" i="11"/>
  <c r="J95" i="11"/>
  <c r="G95" i="11"/>
  <c r="F95" i="11"/>
  <c r="AT94" i="11"/>
  <c r="AS94" i="11"/>
  <c r="K94" i="11"/>
  <c r="J94" i="11"/>
  <c r="G94" i="11"/>
  <c r="F94" i="11"/>
  <c r="AT93" i="11"/>
  <c r="AS93" i="11"/>
  <c r="AT92" i="11"/>
  <c r="AS92" i="11"/>
  <c r="H92" i="11"/>
  <c r="N92" i="11" s="1"/>
  <c r="D92" i="11"/>
  <c r="B92" i="11"/>
  <c r="AT91" i="11"/>
  <c r="AQ91" i="11"/>
  <c r="AS91" i="11" s="1"/>
  <c r="K91" i="11"/>
  <c r="J91" i="11"/>
  <c r="G91" i="11"/>
  <c r="F91" i="11"/>
  <c r="AT90" i="11"/>
  <c r="AS90" i="11"/>
  <c r="K90" i="11"/>
  <c r="J90" i="11"/>
  <c r="G90" i="11"/>
  <c r="F90" i="11"/>
  <c r="AT89" i="11"/>
  <c r="AS89" i="11"/>
  <c r="K89" i="11"/>
  <c r="J89" i="11"/>
  <c r="G89" i="11"/>
  <c r="F89" i="11"/>
  <c r="AT88" i="11"/>
  <c r="AS88" i="11"/>
  <c r="AT87" i="11"/>
  <c r="AS87" i="11"/>
  <c r="H87" i="11"/>
  <c r="N87" i="11" s="1"/>
  <c r="D87" i="11"/>
  <c r="B87" i="11"/>
  <c r="AT86" i="11"/>
  <c r="AQ86" i="11"/>
  <c r="AS86" i="11" s="1"/>
  <c r="K86" i="11"/>
  <c r="J86" i="11"/>
  <c r="G86" i="11"/>
  <c r="F86" i="11"/>
  <c r="K83" i="11"/>
  <c r="J83" i="11"/>
  <c r="G83" i="11"/>
  <c r="F83" i="11"/>
  <c r="K82" i="11"/>
  <c r="J82" i="11"/>
  <c r="G82" i="11"/>
  <c r="F82" i="11"/>
  <c r="K81" i="11"/>
  <c r="J81" i="11"/>
  <c r="G81" i="11"/>
  <c r="F81" i="11"/>
  <c r="K80" i="11"/>
  <c r="J80" i="11"/>
  <c r="G80" i="11"/>
  <c r="F80" i="11"/>
  <c r="K79" i="11"/>
  <c r="J79" i="11"/>
  <c r="G79" i="11"/>
  <c r="F79" i="11"/>
  <c r="K78" i="11"/>
  <c r="J78" i="11"/>
  <c r="G78" i="11"/>
  <c r="F78" i="11"/>
  <c r="K77" i="11"/>
  <c r="J77" i="11"/>
  <c r="G77" i="11"/>
  <c r="F77" i="11"/>
  <c r="K76" i="11"/>
  <c r="J76" i="11"/>
  <c r="G76" i="11"/>
  <c r="F76" i="11"/>
  <c r="K75" i="11"/>
  <c r="J75" i="11"/>
  <c r="G75" i="11"/>
  <c r="F75" i="11"/>
  <c r="K74" i="11"/>
  <c r="J74" i="11"/>
  <c r="G74" i="11"/>
  <c r="F74" i="11"/>
  <c r="K73" i="11"/>
  <c r="J73" i="11"/>
  <c r="G73" i="11"/>
  <c r="F73" i="11"/>
  <c r="K72" i="11"/>
  <c r="J72" i="11"/>
  <c r="G72" i="11"/>
  <c r="F72" i="11"/>
  <c r="AT71" i="11"/>
  <c r="AS71" i="11"/>
  <c r="K71" i="11"/>
  <c r="J71" i="11"/>
  <c r="G71" i="11"/>
  <c r="F71" i="11"/>
  <c r="K70" i="11"/>
  <c r="J70" i="11"/>
  <c r="G70" i="11"/>
  <c r="F70" i="11"/>
  <c r="AT69" i="11"/>
  <c r="AS69" i="11"/>
  <c r="K69" i="11"/>
  <c r="J69" i="11"/>
  <c r="G69" i="11"/>
  <c r="F69" i="11"/>
  <c r="AT68" i="11"/>
  <c r="AS68" i="11"/>
  <c r="K68" i="11"/>
  <c r="J68" i="11"/>
  <c r="G68" i="11"/>
  <c r="F68" i="11"/>
  <c r="AT67" i="11"/>
  <c r="AS67" i="11"/>
  <c r="K67" i="11"/>
  <c r="J67" i="11"/>
  <c r="G67" i="11"/>
  <c r="F67" i="11"/>
  <c r="AT66" i="11"/>
  <c r="AS66" i="11"/>
  <c r="K66" i="11"/>
  <c r="J66" i="11"/>
  <c r="G66" i="11"/>
  <c r="F66" i="11"/>
  <c r="AT65" i="11"/>
  <c r="AS65" i="11"/>
  <c r="K65" i="11"/>
  <c r="J65" i="11"/>
  <c r="G65" i="11"/>
  <c r="F65" i="11"/>
  <c r="AT64" i="11"/>
  <c r="AS64" i="11"/>
  <c r="K64" i="11"/>
  <c r="J64" i="11"/>
  <c r="G64" i="11"/>
  <c r="F64" i="11"/>
  <c r="AT63" i="11"/>
  <c r="AS63" i="11"/>
  <c r="K63" i="11"/>
  <c r="J63" i="11"/>
  <c r="G63" i="11"/>
  <c r="F63" i="11"/>
  <c r="AT61" i="11"/>
  <c r="AS61" i="11"/>
  <c r="K61" i="11"/>
  <c r="J61" i="11"/>
  <c r="G61" i="11"/>
  <c r="F61" i="11"/>
  <c r="AT60" i="11"/>
  <c r="AS60" i="11"/>
  <c r="AT59" i="11"/>
  <c r="AQ59" i="11"/>
  <c r="AS59" i="11" s="1"/>
  <c r="H59" i="11"/>
  <c r="N59" i="11" s="1"/>
  <c r="D59" i="11"/>
  <c r="B59" i="11"/>
  <c r="AT58" i="11"/>
  <c r="AS58" i="11"/>
  <c r="K58" i="11"/>
  <c r="J58" i="11"/>
  <c r="G58" i="11"/>
  <c r="F58" i="11"/>
  <c r="K57" i="11"/>
  <c r="J57" i="11"/>
  <c r="G57" i="11"/>
  <c r="F57" i="11"/>
  <c r="K56" i="11"/>
  <c r="J56" i="11"/>
  <c r="G56" i="11"/>
  <c r="F56" i="11"/>
  <c r="K55" i="11"/>
  <c r="J55" i="11"/>
  <c r="G55" i="11"/>
  <c r="F55" i="11"/>
  <c r="K54" i="11"/>
  <c r="J54" i="11"/>
  <c r="G54" i="11"/>
  <c r="F54" i="11"/>
  <c r="K53" i="11"/>
  <c r="J53" i="11"/>
  <c r="G53" i="11"/>
  <c r="F53" i="11"/>
  <c r="AT52" i="11"/>
  <c r="AS52" i="11"/>
  <c r="K52" i="11"/>
  <c r="J52" i="11"/>
  <c r="G52" i="11"/>
  <c r="F52" i="11"/>
  <c r="AT51" i="11"/>
  <c r="AS51" i="11"/>
  <c r="K51" i="11"/>
  <c r="J51" i="11"/>
  <c r="G51" i="11"/>
  <c r="F51" i="11"/>
  <c r="AT50" i="11"/>
  <c r="AS50" i="11"/>
  <c r="K50" i="11"/>
  <c r="J50" i="11"/>
  <c r="G50" i="11"/>
  <c r="F50" i="11"/>
  <c r="AT62" i="11"/>
  <c r="AS62" i="11"/>
  <c r="K62" i="11"/>
  <c r="J62" i="11"/>
  <c r="G62" i="11"/>
  <c r="F62" i="11"/>
  <c r="AT49" i="11"/>
  <c r="AS49" i="11"/>
  <c r="K49" i="11"/>
  <c r="J49" i="11"/>
  <c r="G49" i="11"/>
  <c r="F49" i="11"/>
  <c r="AT48" i="11"/>
  <c r="AS48" i="11"/>
  <c r="AT47" i="11"/>
  <c r="AQ47" i="11"/>
  <c r="AS47" i="11" s="1"/>
  <c r="H47" i="11"/>
  <c r="N47" i="11" s="1"/>
  <c r="D47" i="11"/>
  <c r="B47" i="11"/>
  <c r="AT46" i="11"/>
  <c r="AS46" i="11"/>
  <c r="K46" i="11"/>
  <c r="J46" i="11"/>
  <c r="G46" i="11"/>
  <c r="F46" i="11"/>
  <c r="K43" i="11"/>
  <c r="J43" i="11"/>
  <c r="G43" i="11"/>
  <c r="F43" i="11"/>
  <c r="K42" i="11"/>
  <c r="J42" i="11"/>
  <c r="G42" i="11"/>
  <c r="F42" i="11"/>
  <c r="K41" i="11"/>
  <c r="J41" i="11"/>
  <c r="G41" i="11"/>
  <c r="F41" i="11"/>
  <c r="K40" i="11"/>
  <c r="J40" i="11"/>
  <c r="G40" i="11"/>
  <c r="F40" i="11"/>
  <c r="K39" i="11"/>
  <c r="J39" i="11"/>
  <c r="G39" i="11"/>
  <c r="F39" i="11"/>
  <c r="K38" i="11"/>
  <c r="J38" i="11"/>
  <c r="G38" i="11"/>
  <c r="F38" i="11"/>
  <c r="K37" i="11"/>
  <c r="J37" i="11"/>
  <c r="G37" i="11"/>
  <c r="F37" i="11"/>
  <c r="K36" i="11"/>
  <c r="J36" i="11"/>
  <c r="G36" i="11"/>
  <c r="F36" i="11"/>
  <c r="K35" i="11"/>
  <c r="J35" i="11"/>
  <c r="G35" i="11"/>
  <c r="F35" i="11"/>
  <c r="K34" i="11"/>
  <c r="J34" i="11"/>
  <c r="G34" i="11"/>
  <c r="F34" i="11"/>
  <c r="K33" i="11"/>
  <c r="J33" i="11"/>
  <c r="G33" i="11"/>
  <c r="F33" i="11"/>
  <c r="K32" i="11"/>
  <c r="J32" i="11"/>
  <c r="G32" i="11"/>
  <c r="F32" i="11"/>
  <c r="K31" i="11"/>
  <c r="J31" i="11"/>
  <c r="G31" i="11"/>
  <c r="F31" i="11"/>
  <c r="K30" i="11"/>
  <c r="J30" i="11"/>
  <c r="G30" i="11"/>
  <c r="F30" i="11"/>
  <c r="K29" i="11"/>
  <c r="J29" i="11"/>
  <c r="G29" i="11"/>
  <c r="F29" i="11"/>
  <c r="K28" i="11"/>
  <c r="J28" i="11"/>
  <c r="G28" i="11"/>
  <c r="F28" i="11"/>
  <c r="K27" i="11"/>
  <c r="J27" i="11"/>
  <c r="G27" i="11"/>
  <c r="F27" i="11"/>
  <c r="AT26" i="11"/>
  <c r="AS26" i="11"/>
  <c r="K26" i="11"/>
  <c r="J26" i="11"/>
  <c r="G26" i="11"/>
  <c r="F26" i="11"/>
  <c r="AT25" i="11"/>
  <c r="AS25" i="11"/>
  <c r="K25" i="11"/>
  <c r="J25" i="11"/>
  <c r="G25" i="11"/>
  <c r="F25" i="11"/>
  <c r="AT24" i="11"/>
  <c r="AS24" i="11"/>
  <c r="K24" i="11"/>
  <c r="J24" i="11"/>
  <c r="G24" i="11"/>
  <c r="F24" i="11"/>
  <c r="AT23" i="11"/>
  <c r="AS23" i="11"/>
  <c r="K23" i="11"/>
  <c r="J23" i="11"/>
  <c r="G23" i="11"/>
  <c r="F23" i="11"/>
  <c r="AT22" i="11"/>
  <c r="AS22" i="11"/>
  <c r="K22" i="11"/>
  <c r="J22" i="11"/>
  <c r="G22" i="11"/>
  <c r="F22" i="11"/>
  <c r="AT21" i="11"/>
  <c r="AS21" i="11"/>
  <c r="K21" i="11"/>
  <c r="J21" i="11"/>
  <c r="G21" i="11"/>
  <c r="F21" i="11"/>
  <c r="AT20" i="11"/>
  <c r="AS20" i="11"/>
  <c r="AT19" i="11"/>
  <c r="AQ19" i="11"/>
  <c r="AS19" i="11" s="1"/>
  <c r="H19" i="11"/>
  <c r="N19" i="11" s="1"/>
  <c r="D19" i="11"/>
  <c r="B19" i="11"/>
  <c r="AT18" i="11"/>
  <c r="AS18" i="11"/>
  <c r="K18" i="11"/>
  <c r="J18" i="11"/>
  <c r="G18" i="11"/>
  <c r="F18" i="11"/>
  <c r="K17" i="11"/>
  <c r="J17" i="11"/>
  <c r="G17" i="11"/>
  <c r="F17" i="11"/>
  <c r="K16" i="11"/>
  <c r="J16" i="11"/>
  <c r="G16" i="11"/>
  <c r="F16" i="11"/>
  <c r="K15" i="11"/>
  <c r="J15" i="11"/>
  <c r="G15" i="11"/>
  <c r="F15" i="11"/>
  <c r="AT14" i="11"/>
  <c r="AS14" i="11"/>
  <c r="K14" i="11"/>
  <c r="J14" i="11"/>
  <c r="G14" i="11"/>
  <c r="F14" i="11"/>
  <c r="AT13" i="11"/>
  <c r="AS13" i="11"/>
  <c r="K13" i="11"/>
  <c r="J13" i="11"/>
  <c r="G13" i="11"/>
  <c r="F13" i="11"/>
  <c r="AT12" i="11"/>
  <c r="AS12" i="11"/>
  <c r="K12" i="11"/>
  <c r="J12" i="11"/>
  <c r="G12" i="11"/>
  <c r="F12" i="11"/>
  <c r="AT11" i="11"/>
  <c r="AS11" i="11"/>
  <c r="K11" i="11"/>
  <c r="J11" i="11"/>
  <c r="G11" i="11"/>
  <c r="F11" i="11"/>
  <c r="AT10" i="11"/>
  <c r="AS10" i="11"/>
  <c r="K10" i="11"/>
  <c r="J10" i="11"/>
  <c r="G10" i="11"/>
  <c r="F10" i="11"/>
  <c r="K9" i="11"/>
  <c r="J9" i="11"/>
  <c r="G9" i="11"/>
  <c r="F9" i="11"/>
  <c r="AT8" i="11"/>
  <c r="AS8" i="11"/>
  <c r="K8" i="11"/>
  <c r="J8" i="11"/>
  <c r="G8" i="11"/>
  <c r="F8" i="11"/>
  <c r="AT7" i="11"/>
  <c r="AS7" i="11"/>
  <c r="K7" i="11"/>
  <c r="J7" i="11"/>
  <c r="G7" i="11"/>
  <c r="F7" i="11"/>
  <c r="AT6" i="11"/>
  <c r="AS6" i="11"/>
  <c r="K6" i="11"/>
  <c r="J6" i="11"/>
  <c r="G6" i="11"/>
  <c r="F6" i="11"/>
  <c r="AT5" i="11"/>
  <c r="AS5" i="11"/>
  <c r="K5" i="11"/>
  <c r="J5" i="11"/>
  <c r="G5" i="11"/>
  <c r="F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5" i="9"/>
  <c r="J145" i="9"/>
  <c r="G138" i="9"/>
  <c r="H137" i="9" s="1"/>
  <c r="D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K130" i="9"/>
  <c r="J130" i="9"/>
  <c r="K129" i="9"/>
  <c r="J129" i="9"/>
  <c r="K128" i="9"/>
  <c r="J128" i="9"/>
  <c r="G122" i="9"/>
  <c r="D122" i="9"/>
  <c r="K121" i="9"/>
  <c r="J121" i="9"/>
  <c r="K120" i="9"/>
  <c r="J120" i="9"/>
  <c r="K119" i="9"/>
  <c r="J119" i="9"/>
  <c r="K118" i="9"/>
  <c r="J118" i="9"/>
  <c r="K117" i="9"/>
  <c r="J117" i="9"/>
  <c r="K116" i="9"/>
  <c r="J116" i="9"/>
  <c r="G114" i="9"/>
  <c r="H112" i="9" s="1"/>
  <c r="D114" i="9"/>
  <c r="E112" i="9" s="1"/>
  <c r="K113" i="9"/>
  <c r="J113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G92" i="9"/>
  <c r="D92" i="9"/>
  <c r="K91" i="9"/>
  <c r="J91" i="9"/>
  <c r="K90" i="9"/>
  <c r="J90" i="9"/>
  <c r="K89" i="9"/>
  <c r="J89" i="9"/>
  <c r="D87" i="9"/>
  <c r="E85" i="9" s="1"/>
  <c r="K86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5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10" i="9" l="1"/>
  <c r="H18" i="9"/>
  <c r="H11" i="9"/>
  <c r="H12" i="9"/>
  <c r="H13" i="9"/>
  <c r="H8" i="9"/>
  <c r="H6" i="9"/>
  <c r="H14" i="9"/>
  <c r="H16" i="9"/>
  <c r="H7" i="9"/>
  <c r="H15" i="9"/>
  <c r="H9" i="9"/>
  <c r="H17" i="9"/>
  <c r="E121" i="9"/>
  <c r="E116" i="9"/>
  <c r="E117" i="9"/>
  <c r="E118" i="9"/>
  <c r="E119" i="9"/>
  <c r="E120" i="9"/>
  <c r="E101" i="9"/>
  <c r="E109" i="9"/>
  <c r="E102" i="9"/>
  <c r="E110" i="9"/>
  <c r="E99" i="9"/>
  <c r="E95" i="9"/>
  <c r="E103" i="9"/>
  <c r="E111" i="9"/>
  <c r="E96" i="9"/>
  <c r="E104" i="9"/>
  <c r="E113" i="9"/>
  <c r="E107" i="9"/>
  <c r="E97" i="9"/>
  <c r="E105" i="9"/>
  <c r="E94" i="9"/>
  <c r="E98" i="9"/>
  <c r="E106" i="9"/>
  <c r="E100" i="9"/>
  <c r="E108" i="9"/>
  <c r="E91" i="9"/>
  <c r="E90" i="9"/>
  <c r="E89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6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4" i="9"/>
  <c r="E129" i="9"/>
  <c r="E135" i="9"/>
  <c r="E136" i="9"/>
  <c r="E137" i="9"/>
  <c r="E130" i="9"/>
  <c r="E128" i="9"/>
  <c r="E131" i="9"/>
  <c r="E133" i="9"/>
  <c r="E132" i="9"/>
  <c r="H44" i="9"/>
  <c r="H58" i="9"/>
  <c r="F92" i="11"/>
  <c r="L138" i="11"/>
  <c r="R138" i="11" s="1"/>
  <c r="F59" i="11"/>
  <c r="H129" i="9"/>
  <c r="H132" i="9"/>
  <c r="H128" i="9"/>
  <c r="H130" i="9"/>
  <c r="H136" i="9"/>
  <c r="H134" i="9"/>
  <c r="J138" i="9"/>
  <c r="D123" i="9"/>
  <c r="F19" i="11"/>
  <c r="F47" i="11"/>
  <c r="F122" i="11"/>
  <c r="J19" i="11"/>
  <c r="J122" i="11"/>
  <c r="J47" i="11"/>
  <c r="J92" i="11"/>
  <c r="J114" i="11"/>
  <c r="D123" i="11"/>
  <c r="D138" i="11" s="1"/>
  <c r="F114" i="11"/>
  <c r="F137" i="11"/>
  <c r="AQ122" i="11"/>
  <c r="AQ136" i="11" s="1"/>
  <c r="AS136" i="11" s="1"/>
  <c r="J137" i="11"/>
  <c r="B123" i="11"/>
  <c r="F87" i="11"/>
  <c r="H123" i="11"/>
  <c r="N123" i="11" s="1"/>
  <c r="J59" i="11"/>
  <c r="J87" i="11"/>
  <c r="H131" i="9"/>
  <c r="H133" i="9"/>
  <c r="H135" i="9"/>
  <c r="J92" i="9"/>
  <c r="H89" i="9"/>
  <c r="H91" i="9"/>
  <c r="H90" i="9"/>
  <c r="H53" i="9"/>
  <c r="H57" i="9"/>
  <c r="H51" i="9"/>
  <c r="H55" i="9"/>
  <c r="J59" i="9"/>
  <c r="H49" i="9"/>
  <c r="H50" i="9"/>
  <c r="H52" i="9"/>
  <c r="H54" i="9"/>
  <c r="H56" i="9"/>
  <c r="H5" i="9"/>
  <c r="J19" i="9"/>
  <c r="H117" i="9"/>
  <c r="H120" i="9"/>
  <c r="H118" i="9"/>
  <c r="H116" i="9"/>
  <c r="H121" i="9"/>
  <c r="H119" i="9"/>
  <c r="J122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26" i="9"/>
  <c r="H46" i="9"/>
  <c r="H22" i="9"/>
  <c r="H30" i="9"/>
  <c r="H34" i="9"/>
  <c r="H38" i="9"/>
  <c r="H40" i="9"/>
  <c r="H24" i="9"/>
  <c r="H28" i="9"/>
  <c r="H32" i="9"/>
  <c r="H36" i="9"/>
  <c r="H42" i="9"/>
  <c r="J114" i="9"/>
  <c r="H95" i="9"/>
  <c r="H97" i="9"/>
  <c r="H99" i="9"/>
  <c r="H101" i="9"/>
  <c r="H103" i="9"/>
  <c r="H105" i="9"/>
  <c r="H107" i="9"/>
  <c r="H109" i="9"/>
  <c r="H113" i="9"/>
  <c r="H94" i="9"/>
  <c r="H96" i="9"/>
  <c r="H98" i="9"/>
  <c r="H100" i="9"/>
  <c r="H102" i="9"/>
  <c r="H104" i="9"/>
  <c r="H106" i="9"/>
  <c r="H108" i="9"/>
  <c r="H110" i="9"/>
  <c r="H111" i="9"/>
  <c r="D139" i="9" l="1"/>
  <c r="E47" i="9"/>
  <c r="E114" i="9"/>
  <c r="E87" i="9"/>
  <c r="E122" i="9"/>
  <c r="E59" i="9"/>
  <c r="E92" i="9"/>
  <c r="E19" i="9"/>
  <c r="F123" i="11"/>
  <c r="AS122" i="11"/>
  <c r="B138" i="11"/>
  <c r="J123" i="11"/>
  <c r="H138" i="11"/>
  <c r="N138" i="11" s="1"/>
  <c r="F138" i="11" l="1"/>
  <c r="J138" i="11"/>
  <c r="J86" i="9" l="1"/>
  <c r="G87" i="9"/>
  <c r="H85" i="9" s="1"/>
  <c r="H66" i="9" l="1"/>
  <c r="H74" i="9"/>
  <c r="H82" i="9"/>
  <c r="H64" i="9"/>
  <c r="H67" i="9"/>
  <c r="H75" i="9"/>
  <c r="H83" i="9"/>
  <c r="H72" i="9"/>
  <c r="H68" i="9"/>
  <c r="H76" i="9"/>
  <c r="H84" i="9"/>
  <c r="H80" i="9"/>
  <c r="H69" i="9"/>
  <c r="H77" i="9"/>
  <c r="H86" i="9"/>
  <c r="H62" i="9"/>
  <c r="H70" i="9"/>
  <c r="H78" i="9"/>
  <c r="H63" i="9"/>
  <c r="H71" i="9"/>
  <c r="H79" i="9"/>
  <c r="H65" i="9"/>
  <c r="H73" i="9"/>
  <c r="H81" i="9"/>
  <c r="J87" i="9"/>
  <c r="G123" i="9"/>
  <c r="H61" i="9"/>
  <c r="H47" i="9" l="1"/>
  <c r="H114" i="9"/>
  <c r="H92" i="9"/>
  <c r="J123" i="9"/>
  <c r="M123" i="9"/>
  <c r="H19" i="9"/>
  <c r="H122" i="9"/>
  <c r="G139" i="9"/>
  <c r="J139" i="9" s="1"/>
  <c r="H59" i="9"/>
  <c r="H87" i="9"/>
</calcChain>
</file>

<file path=xl/sharedStrings.xml><?xml version="1.0" encoding="utf-8"?>
<sst xmlns="http://schemas.openxmlformats.org/spreadsheetml/2006/main" count="638" uniqueCount="229">
  <si>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</si>
  <si>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</si>
  <si>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</si>
  <si>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</si>
  <si>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</si>
  <si>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</si>
  <si>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</si>
  <si>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</si>
  <si>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</si>
  <si>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</si>
  <si>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</si>
  <si>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</si>
  <si>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</si>
  <si>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</si>
  <si>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</si>
  <si>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</si>
  <si>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</si>
  <si>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</si>
  <si>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</si>
  <si>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</si>
  <si>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</si>
  <si>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</si>
  <si>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</si>
  <si>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</si>
  <si>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</si>
  <si>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</si>
  <si>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</si>
  <si>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</si>
  <si>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</si>
  <si>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</si>
  <si>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</si>
  <si>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</si>
  <si>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</si>
  <si>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</si>
  <si>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</si>
  <si>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</si>
  <si>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</si>
  <si>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</si>
  <si>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</si>
  <si>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</si>
  <si>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</si>
  <si>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</si>
  <si>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</si>
  <si>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</si>
  <si>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</si>
  <si>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</si>
  <si>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</si>
  <si>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</si>
  <si>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</si>
  <si>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</si>
  <si>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</si>
  <si>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</si>
  <si>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</si>
  <si>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</si>
  <si>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</si>
  <si>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</si>
  <si>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</si>
  <si>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</si>
  <si>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</si>
  <si>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</si>
  <si>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</si>
  <si>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</si>
  <si>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</si>
  <si>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</si>
  <si>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</si>
  <si>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</si>
  <si>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</si>
  <si>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</si>
  <si>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</si>
  <si>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</si>
  <si>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</si>
  <si>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</si>
  <si>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</si>
  <si>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</si>
  <si>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</si>
  <si>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</si>
  <si>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</si>
  <si>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</si>
  <si>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</si>
  <si>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</si>
  <si>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</si>
  <si>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</si>
  <si>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</si>
  <si>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</si>
  <si>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</si>
  <si>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</si>
  <si>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</si>
  <si>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</si>
  <si>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</si>
  <si>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</si>
  <si>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</si>
  <si>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</si>
  <si>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</si>
  <si>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</si>
  <si>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</si>
  <si>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</si>
  <si>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</si>
  <si>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</si>
  <si>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</si>
  <si>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</si>
  <si>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</si>
  <si>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</si>
  <si>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</si>
  <si>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</si>
  <si>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</si>
  <si>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</si>
  <si>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</si>
  <si>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</si>
  <si>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</si>
  <si>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</si>
  <si>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</si>
  <si>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</si>
  <si>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</si>
  <si>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</si>
  <si>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</si>
  <si>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</si>
  <si>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</si>
  <si>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</si>
  <si>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</si>
  <si>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</si>
  <si>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</si>
  <si>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</si>
  <si>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</si>
  <si>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</si>
  <si>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</si>
  <si>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</si>
  <si>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</si>
  <si>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</si>
  <si>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</si>
  <si>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</si>
  <si>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</si>
  <si>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</si>
  <si>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</si>
  <si>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</si>
  <si>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</si>
  <si>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</si>
  <si>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</si>
  <si>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</si>
  <si>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</si>
  <si>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</si>
  <si>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</si>
  <si>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</si>
  <si>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</si>
  <si>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</si>
  <si>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</si>
  <si>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</si>
  <si>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</si>
  <si>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</si>
  <si>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</si>
  <si>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</si>
  <si>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</si>
  <si>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</si>
  <si>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</si>
  <si>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</si>
  <si>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</si>
  <si>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</si>
  <si>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</si>
  <si>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</si>
  <si>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</si>
  <si>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</si>
  <si>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</si>
  <si>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</si>
  <si>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</si>
  <si>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</si>
  <si>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</si>
  <si>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</si>
  <si>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</si>
  <si>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</si>
  <si>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</si>
  <si>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</si>
  <si>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</si>
  <si>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</si>
  <si>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</si>
  <si>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</si>
  <si>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</si>
  <si>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</si>
  <si>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</si>
  <si>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</si>
  <si>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</si>
  <si>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</si>
  <si>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</si>
  <si>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</si>
  <si>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</si>
  <si>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</si>
  <si>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</si>
  <si>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</si>
  <si>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</si>
  <si>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</si>
  <si>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</si>
  <si>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</si>
  <si>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</si>
  <si>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</si>
  <si>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</si>
  <si>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</si>
  <si>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</si>
  <si>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</si>
  <si>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NAV and Unit Price as at Week Ended October 23, 2020</t>
  </si>
  <si>
    <t>NAV and Unit Price as at Week Ended October 30, 2020</t>
  </si>
  <si>
    <t>NAV and Unit Price as at Week Ended November 6, 2020</t>
  </si>
  <si>
    <t>NAV and Unit Price as at Week Ended November 13, 2020</t>
  </si>
  <si>
    <t>NET ASSET VALUE</t>
  </si>
  <si>
    <t>NAV and Unit Price as at Week Ended November 20, 2020</t>
  </si>
  <si>
    <t>FSDH Dollar Fund</t>
  </si>
  <si>
    <t>Narration:</t>
  </si>
  <si>
    <t>NAV and Unit Price as at Week Ended November 27, 2020</t>
  </si>
  <si>
    <t>ARM Discovery Balanced Fund</t>
  </si>
  <si>
    <t>Cordros Milestone Fund</t>
  </si>
  <si>
    <t>NAV and Unit Price as at Week Ended December 4, 2020</t>
  </si>
  <si>
    <t>United Capital Fixed Income Fund</t>
  </si>
  <si>
    <t>ValuAlliance Value Fund</t>
  </si>
  <si>
    <t>ValuAlliance Money Market  Fund</t>
  </si>
  <si>
    <t>ACAP CanaryGrowth Fund</t>
  </si>
  <si>
    <t>Notes:</t>
  </si>
  <si>
    <t>NAV and Unit Price as at Week Ended December 11, 2020</t>
  </si>
  <si>
    <t>MIXED/BALANCED FUNDS</t>
  </si>
  <si>
    <t>NET ASSET VALUES AND UNIT PRICES OF FUND MANAGEMENT AND COLLECTIVE INVESTMENT SCHEMES AS AT WEEK ENDED DECEMBER 18, 2020</t>
  </si>
  <si>
    <t>NAV and Unit Price as at Week Ended December 18, 2020</t>
  </si>
  <si>
    <t>MARKET CAPITALIZATION OF EXCHANGE TRADED FUNDS AS AT DECEMBER 18, 2020</t>
  </si>
  <si>
    <t xml:space="preserve">Novambl Asset Management </t>
  </si>
  <si>
    <t>Nova Hybrid Fund</t>
  </si>
  <si>
    <t>Nova Dollar Fixed Income Fund</t>
  </si>
  <si>
    <t>Nova Prime Money Market Fund</t>
  </si>
  <si>
    <t>Three (3) new funds have been added to the list:-</t>
  </si>
  <si>
    <t>Nova Dollar Fixed Income Fund; and</t>
  </si>
  <si>
    <t>Nova Prime Money Market Fund;</t>
  </si>
  <si>
    <t>Nova Hybrid Fund (Balanced Fund)</t>
  </si>
  <si>
    <t>44a</t>
  </si>
  <si>
    <t>44b</t>
  </si>
  <si>
    <t>The chart above shows that Money Market Funds category leads with 50.31% of the Total NAV, followed by Fixed Income Funds at 28.25%, Bond Funds at 14.87%, Real Estate Funds at 2.86%.  Next is Mixed/Balanced Funds at 2.00%, Equity Based Funds at 0.99% and Ethical Funds at 0.71%.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</si>
</sst>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* #,##0.000_);_(* \(#,##0.000\);_(* &quot;-&quot;??_);_(@_)"/>
  </numFmts>
  <fonts count="89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466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4" fontId="1" fillId="8" borderId="1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2" fillId="7" borderId="1" xfId="0" applyFont="1" applyFill="1" applyBorder="1" applyAlignment="1">
      <alignment horizontal="center" vertical="center" wrapText="1"/>
    </xf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0" fontId="85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top" wrapText="1"/>
    </xf>
    <xf numFmtId="0" fontId="86" fillId="0" borderId="0" xfId="0" applyFont="1" applyBorder="1"/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wrapText="1"/>
    </xf>
    <xf numFmtId="167" fontId="1" fillId="10" borderId="1" xfId="2" applyNumberFormat="1" applyFont="1" applyFill="1" applyBorder="1" applyAlignment="1">
      <alignment horizontal="right"/>
    </xf>
    <xf numFmtId="0" fontId="87" fillId="0" borderId="0" xfId="0" applyFont="1" applyBorder="1"/>
    <xf numFmtId="0" fontId="88" fillId="0" borderId="0" xfId="0" applyFont="1" applyBorder="1"/>
    <xf numFmtId="167" fontId="1" fillId="8" borderId="1" xfId="2" applyNumberFormat="1" applyFont="1" applyFill="1" applyBorder="1" applyAlignment="1">
      <alignment horizontal="right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2327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2 3" xfId="2323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2 6" xfId="2324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2" xfId="42"/>
    <cellStyle name="Normal 2 2" xfId="55"/>
    <cellStyle name="Normal 2 2 2" xfId="232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2 2" xfId="2326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18TH DECEMBER,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10510321663.77</c:v>
                </c:pt>
                <c:pt idx="1">
                  <c:v>29594543698.040005</c:v>
                </c:pt>
                <c:pt idx="2" formatCode="#,##0.00">
                  <c:v>417446339056.69153</c:v>
                </c:pt>
                <c:pt idx="3" formatCode="#,##0.00">
                  <c:v>14657662390.49</c:v>
                </c:pt>
                <c:pt idx="4" formatCode="#,##0.00">
                  <c:v>42265128578.148918</c:v>
                </c:pt>
                <c:pt idx="5" formatCode="#,##0.00">
                  <c:v>743448025468.94922</c:v>
                </c:pt>
                <c:pt idx="6" formatCode="#,##0.00">
                  <c:v>219809805353.33005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December 18,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44134</c:v>
                </c:pt>
                <c:pt idx="1">
                  <c:v>44141</c:v>
                </c:pt>
                <c:pt idx="2">
                  <c:v>44148</c:v>
                </c:pt>
                <c:pt idx="3">
                  <c:v>44155</c:v>
                </c:pt>
                <c:pt idx="4">
                  <c:v>44162</c:v>
                </c:pt>
                <c:pt idx="5">
                  <c:v>44169</c:v>
                </c:pt>
                <c:pt idx="6">
                  <c:v>44176</c:v>
                </c:pt>
                <c:pt idx="7">
                  <c:v>44183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1481563677423.3984</c:v>
                </c:pt>
                <c:pt idx="1">
                  <c:v>1486283709838.7119</c:v>
                </c:pt>
                <c:pt idx="2">
                  <c:v>1488904927747.1514</c:v>
                </c:pt>
                <c:pt idx="3">
                  <c:v>1484395604929.3279</c:v>
                </c:pt>
                <c:pt idx="4">
                  <c:v>1469675584060.5674</c:v>
                </c:pt>
                <c:pt idx="5">
                  <c:v>1476841800766.1191</c:v>
                </c:pt>
                <c:pt idx="6">
                  <c:v>1474408614828.968</c:v>
                </c:pt>
                <c:pt idx="7">
                  <c:v>1477731826209.4197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December 18,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44134</c:v>
                </c:pt>
                <c:pt idx="1">
                  <c:v>44141</c:v>
                </c:pt>
                <c:pt idx="2">
                  <c:v>44148</c:v>
                </c:pt>
                <c:pt idx="3">
                  <c:v>44155</c:v>
                </c:pt>
                <c:pt idx="4">
                  <c:v>44162</c:v>
                </c:pt>
                <c:pt idx="5">
                  <c:v>44169</c:v>
                </c:pt>
                <c:pt idx="6">
                  <c:v>44176</c:v>
                </c:pt>
                <c:pt idx="7">
                  <c:v>44183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44134</c:v>
                </c:pt>
                <c:pt idx="1">
                  <c:v>44141</c:v>
                </c:pt>
                <c:pt idx="2">
                  <c:v>44148</c:v>
                </c:pt>
                <c:pt idx="3">
                  <c:v>44155</c:v>
                </c:pt>
                <c:pt idx="4">
                  <c:v>44162</c:v>
                </c:pt>
                <c:pt idx="5">
                  <c:v>44169</c:v>
                </c:pt>
                <c:pt idx="6">
                  <c:v>44176</c:v>
                </c:pt>
                <c:pt idx="7">
                  <c:v>44183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6207922099.6599998</c:v>
                </c:pt>
                <c:pt idx="1">
                  <c:v>6758319304.3699999</c:v>
                </c:pt>
                <c:pt idx="2">
                  <c:v>8036206520.5299997</c:v>
                </c:pt>
                <c:pt idx="3">
                  <c:v>8290843224.3899994</c:v>
                </c:pt>
                <c:pt idx="4">
                  <c:v>8316213813.6800003</c:v>
                </c:pt>
                <c:pt idx="5">
                  <c:v>9680886012.0100002</c:v>
                </c:pt>
                <c:pt idx="6">
                  <c:v>10366675105.879999</c:v>
                </c:pt>
                <c:pt idx="7">
                  <c:v>10510321663.77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44134</c:v>
                </c:pt>
                <c:pt idx="1">
                  <c:v>44141</c:v>
                </c:pt>
                <c:pt idx="2">
                  <c:v>44148</c:v>
                </c:pt>
                <c:pt idx="3">
                  <c:v>44155</c:v>
                </c:pt>
                <c:pt idx="4">
                  <c:v>44162</c:v>
                </c:pt>
                <c:pt idx="5">
                  <c:v>44169</c:v>
                </c:pt>
                <c:pt idx="6">
                  <c:v>44176</c:v>
                </c:pt>
                <c:pt idx="7">
                  <c:v>44183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26766516862.49065</c:v>
                </c:pt>
                <c:pt idx="1">
                  <c:v>27157149224.650646</c:v>
                </c:pt>
                <c:pt idx="2">
                  <c:v>29554978877.700001</c:v>
                </c:pt>
                <c:pt idx="3">
                  <c:v>28945803297.180645</c:v>
                </c:pt>
                <c:pt idx="4">
                  <c:v>29372267371.92065</c:v>
                </c:pt>
                <c:pt idx="5">
                  <c:v>29069195742.49065</c:v>
                </c:pt>
                <c:pt idx="6">
                  <c:v>28893069276.419998</c:v>
                </c:pt>
                <c:pt idx="7">
                  <c:v>29594543698.040005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44134</c:v>
                </c:pt>
                <c:pt idx="1">
                  <c:v>44141</c:v>
                </c:pt>
                <c:pt idx="2">
                  <c:v>44148</c:v>
                </c:pt>
                <c:pt idx="3">
                  <c:v>44155</c:v>
                </c:pt>
                <c:pt idx="4">
                  <c:v>44162</c:v>
                </c:pt>
                <c:pt idx="5">
                  <c:v>44169</c:v>
                </c:pt>
                <c:pt idx="6">
                  <c:v>44176</c:v>
                </c:pt>
                <c:pt idx="7">
                  <c:v>44183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13001401417.809999</c:v>
                </c:pt>
                <c:pt idx="1">
                  <c:v>13181858080.250002</c:v>
                </c:pt>
                <c:pt idx="2">
                  <c:v>15493832478.309999</c:v>
                </c:pt>
                <c:pt idx="3">
                  <c:v>14734989703.129999</c:v>
                </c:pt>
                <c:pt idx="4">
                  <c:v>14547459281.550003</c:v>
                </c:pt>
                <c:pt idx="5">
                  <c:v>14397003172.85</c:v>
                </c:pt>
                <c:pt idx="6">
                  <c:v>14154102520.949999</c:v>
                </c:pt>
                <c:pt idx="7">
                  <c:v>14657662390.49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44134</c:v>
                </c:pt>
                <c:pt idx="1">
                  <c:v>44141</c:v>
                </c:pt>
                <c:pt idx="2">
                  <c:v>44148</c:v>
                </c:pt>
                <c:pt idx="3">
                  <c:v>44155</c:v>
                </c:pt>
                <c:pt idx="4">
                  <c:v>44162</c:v>
                </c:pt>
                <c:pt idx="5">
                  <c:v>44169</c:v>
                </c:pt>
                <c:pt idx="6">
                  <c:v>44176</c:v>
                </c:pt>
                <c:pt idx="7">
                  <c:v>44183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42331646337.318916</c:v>
                </c:pt>
                <c:pt idx="1">
                  <c:v>42214114830.608917</c:v>
                </c:pt>
                <c:pt idx="2">
                  <c:v>42226005382.15892</c:v>
                </c:pt>
                <c:pt idx="3">
                  <c:v>42288210075.28891</c:v>
                </c:pt>
                <c:pt idx="4">
                  <c:v>42237273851.878914</c:v>
                </c:pt>
                <c:pt idx="5">
                  <c:v>42245517361.358917</c:v>
                </c:pt>
                <c:pt idx="6">
                  <c:v>42249159096.868912</c:v>
                </c:pt>
                <c:pt idx="7">
                  <c:v>42265128578.148918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44134</c:v>
                </c:pt>
                <c:pt idx="1">
                  <c:v>44141</c:v>
                </c:pt>
                <c:pt idx="2">
                  <c:v>44148</c:v>
                </c:pt>
                <c:pt idx="3">
                  <c:v>44155</c:v>
                </c:pt>
                <c:pt idx="4">
                  <c:v>44162</c:v>
                </c:pt>
                <c:pt idx="5">
                  <c:v>44169</c:v>
                </c:pt>
                <c:pt idx="6">
                  <c:v>44176</c:v>
                </c:pt>
                <c:pt idx="7">
                  <c:v>44183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819910200359.48889</c:v>
                </c:pt>
                <c:pt idx="1">
                  <c:v>811132173250.49231</c:v>
                </c:pt>
                <c:pt idx="2">
                  <c:v>795709860514.28735</c:v>
                </c:pt>
                <c:pt idx="3">
                  <c:v>780062936115.14832</c:v>
                </c:pt>
                <c:pt idx="4">
                  <c:v>767677186154.91333</c:v>
                </c:pt>
                <c:pt idx="5">
                  <c:v>759145393298.31982</c:v>
                </c:pt>
                <c:pt idx="6">
                  <c:v>750604159899.30261</c:v>
                </c:pt>
                <c:pt idx="7">
                  <c:v>743448025468.94922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44134</c:v>
                </c:pt>
                <c:pt idx="1">
                  <c:v>44141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276071831140.66998</c:v>
                </c:pt>
                <c:pt idx="1">
                  <c:v>279825229804.9101</c:v>
                </c:pt>
                <c:pt idx="2">
                  <c:v>282844255018.625</c:v>
                </c:pt>
                <c:pt idx="3">
                  <c:v>288637298993.57996</c:v>
                </c:pt>
                <c:pt idx="4">
                  <c:v>291355228866.43463</c:v>
                </c:pt>
                <c:pt idx="5">
                  <c:v>410887858524.85992</c:v>
                </c:pt>
                <c:pt idx="6">
                  <c:v>413717352736.78656</c:v>
                </c:pt>
                <c:pt idx="7">
                  <c:v>417446339056.69153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297274159205.95996</c:v>
                </c:pt>
                <c:pt idx="1">
                  <c:v>306014865343.42999</c:v>
                </c:pt>
                <c:pt idx="2">
                  <c:v>315039788955.53998</c:v>
                </c:pt>
                <c:pt idx="3">
                  <c:v>321435523520.61011</c:v>
                </c:pt>
                <c:pt idx="4">
                  <c:v>316169954720.19</c:v>
                </c:pt>
                <c:pt idx="5">
                  <c:v>211415946654.23004</c:v>
                </c:pt>
                <c:pt idx="6">
                  <c:v>214424096192.75998</c:v>
                </c:pt>
                <c:pt idx="7">
                  <c:v>219809805353.33005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90</xdr:row>
      <xdr:rowOff>0</xdr:rowOff>
    </xdr:from>
    <xdr:to>
      <xdr:col>13</xdr:col>
      <xdr:colOff>304800</xdr:colOff>
      <xdr:row>91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0</xdr:row>
      <xdr:rowOff>142876</xdr:rowOff>
    </xdr:from>
    <xdr:to>
      <xdr:col>12</xdr:col>
      <xdr:colOff>76200</xdr:colOff>
      <xdr:row>23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9"/>
  <sheetViews>
    <sheetView tabSelected="1" zoomScale="140" zoomScaleNormal="14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1.140625" style="4" customWidth="1"/>
    <col min="4" max="4" width="17.7109375" style="4" customWidth="1"/>
    <col min="5" max="6" width="8.7109375" style="4" customWidth="1"/>
    <col min="7" max="7" width="17.7109375" style="4" customWidth="1"/>
    <col min="8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28" t="s">
        <v>215</v>
      </c>
      <c r="B1" s="429"/>
      <c r="C1" s="429"/>
      <c r="D1" s="429"/>
      <c r="E1" s="429"/>
      <c r="F1" s="429"/>
      <c r="G1" s="429"/>
      <c r="H1" s="429"/>
      <c r="I1" s="429"/>
      <c r="J1" s="429"/>
      <c r="K1" s="430"/>
      <c r="M1" s="4"/>
    </row>
    <row r="2" spans="1:19" ht="24.75" customHeight="1" thickBot="1">
      <c r="A2" s="187"/>
      <c r="B2" s="190"/>
      <c r="C2" s="188"/>
      <c r="D2" s="421" t="s">
        <v>213</v>
      </c>
      <c r="E2" s="422"/>
      <c r="F2" s="423"/>
      <c r="G2" s="421" t="s">
        <v>216</v>
      </c>
      <c r="H2" s="422"/>
      <c r="I2" s="423"/>
      <c r="J2" s="431" t="s">
        <v>84</v>
      </c>
      <c r="K2" s="432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399">
        <v>1</v>
      </c>
      <c r="B5" s="400" t="s">
        <v>7</v>
      </c>
      <c r="C5" s="400" t="s">
        <v>8</v>
      </c>
      <c r="D5" s="73">
        <v>5962769068.0299997</v>
      </c>
      <c r="E5" s="55">
        <f>(D5/$D$19)</f>
        <v>0.42127496668928954</v>
      </c>
      <c r="F5" s="73">
        <v>9553.51</v>
      </c>
      <c r="G5" s="73">
        <v>6175692471.0100002</v>
      </c>
      <c r="H5" s="55">
        <f t="shared" ref="H5:H18" si="0">(G5/$G$19)</f>
        <v>0.42132860660079302</v>
      </c>
      <c r="I5" s="73">
        <v>9906.92</v>
      </c>
      <c r="J5" s="186">
        <f t="shared" ref="J5:J13" si="1">((G5-D5)/D5)</f>
        <v>3.5708812558516018E-2</v>
      </c>
      <c r="K5" s="186">
        <f t="shared" ref="K5:K13" si="2">((I5-F5)/F5)</f>
        <v>3.6992686457647486E-2</v>
      </c>
      <c r="L5" s="9"/>
      <c r="M5" s="194"/>
      <c r="N5" s="276"/>
    </row>
    <row r="6" spans="1:19" ht="12.75" customHeight="1">
      <c r="A6" s="399">
        <v>2</v>
      </c>
      <c r="B6" s="54" t="s">
        <v>170</v>
      </c>
      <c r="C6" s="400" t="s">
        <v>61</v>
      </c>
      <c r="D6" s="74">
        <v>733773616.00999999</v>
      </c>
      <c r="E6" s="55">
        <f t="shared" ref="E6:E18" si="3">(D6/$D$19)</f>
        <v>5.1841762126840267E-2</v>
      </c>
      <c r="F6" s="73">
        <v>1.47</v>
      </c>
      <c r="G6" s="74">
        <v>745841508.45000005</v>
      </c>
      <c r="H6" s="55">
        <f t="shared" si="0"/>
        <v>5.088406927245831E-2</v>
      </c>
      <c r="I6" s="73">
        <v>1.5</v>
      </c>
      <c r="J6" s="186">
        <f t="shared" si="1"/>
        <v>1.6446342818403535E-2</v>
      </c>
      <c r="K6" s="186">
        <f t="shared" si="2"/>
        <v>2.0408163265306142E-2</v>
      </c>
      <c r="L6" s="9"/>
      <c r="M6" s="194"/>
      <c r="N6" s="276"/>
    </row>
    <row r="7" spans="1:19" ht="12.95" customHeight="1">
      <c r="A7" s="399">
        <v>3</v>
      </c>
      <c r="B7" s="54" t="s">
        <v>76</v>
      </c>
      <c r="C7" s="400" t="s">
        <v>13</v>
      </c>
      <c r="D7" s="74">
        <v>256512650.78</v>
      </c>
      <c r="E7" s="55">
        <f t="shared" si="3"/>
        <v>1.8122848156591091E-2</v>
      </c>
      <c r="F7" s="73">
        <v>131.85</v>
      </c>
      <c r="G7" s="74">
        <v>261704205.27000001</v>
      </c>
      <c r="H7" s="55">
        <f t="shared" si="0"/>
        <v>1.7854429874152079E-2</v>
      </c>
      <c r="I7" s="73">
        <v>134.36000000000001</v>
      </c>
      <c r="J7" s="186">
        <f t="shared" si="1"/>
        <v>2.0238980316228478E-2</v>
      </c>
      <c r="K7" s="186">
        <f t="shared" si="2"/>
        <v>1.9036784224497682E-2</v>
      </c>
      <c r="L7" s="9"/>
      <c r="M7" s="234"/>
      <c r="N7" s="10"/>
    </row>
    <row r="8" spans="1:19" ht="12.95" customHeight="1">
      <c r="A8" s="399">
        <v>4</v>
      </c>
      <c r="B8" s="400" t="s">
        <v>14</v>
      </c>
      <c r="C8" s="400" t="s">
        <v>15</v>
      </c>
      <c r="D8" s="74">
        <v>517895153</v>
      </c>
      <c r="E8" s="55">
        <f t="shared" si="3"/>
        <v>3.6589755672141323E-2</v>
      </c>
      <c r="F8" s="96">
        <v>15.24</v>
      </c>
      <c r="G8" s="74">
        <v>544229624</v>
      </c>
      <c r="H8" s="55">
        <f t="shared" si="0"/>
        <v>3.712936002353965E-2</v>
      </c>
      <c r="I8" s="96">
        <v>16.02</v>
      </c>
      <c r="J8" s="186">
        <f t="shared" si="1"/>
        <v>5.0849039322829886E-2</v>
      </c>
      <c r="K8" s="186">
        <f t="shared" si="2"/>
        <v>5.1181102362204682E-2</v>
      </c>
      <c r="L8" s="48"/>
      <c r="M8" s="194"/>
      <c r="N8" s="10"/>
      <c r="O8" s="327"/>
      <c r="P8" s="328"/>
      <c r="Q8" s="328"/>
      <c r="R8" s="329"/>
    </row>
    <row r="9" spans="1:19" ht="12.95" customHeight="1">
      <c r="A9" s="399">
        <v>5</v>
      </c>
      <c r="B9" s="400" t="s">
        <v>77</v>
      </c>
      <c r="C9" s="400" t="s">
        <v>20</v>
      </c>
      <c r="D9" s="73">
        <v>327495970.64999998</v>
      </c>
      <c r="E9" s="55">
        <f t="shared" si="3"/>
        <v>2.3137883180177714E-2</v>
      </c>
      <c r="F9" s="73">
        <v>153.88910000000001</v>
      </c>
      <c r="G9" s="73">
        <v>345381885.24000001</v>
      </c>
      <c r="H9" s="55">
        <f t="shared" si="0"/>
        <v>2.3563231028167653E-2</v>
      </c>
      <c r="I9" s="73">
        <v>162.2612</v>
      </c>
      <c r="J9" s="230">
        <f>((G9-D9)/D9)</f>
        <v>5.4614151601623785E-2</v>
      </c>
      <c r="K9" s="230">
        <f>((I9-F9)/F9)</f>
        <v>5.4403463273227204E-2</v>
      </c>
      <c r="L9" s="48"/>
      <c r="M9" s="194"/>
      <c r="N9" s="10"/>
      <c r="O9" s="327"/>
      <c r="P9" s="328"/>
      <c r="Q9" s="328"/>
      <c r="R9" s="329"/>
    </row>
    <row r="10" spans="1:19" ht="12.95" customHeight="1">
      <c r="A10" s="399">
        <v>6</v>
      </c>
      <c r="B10" s="400" t="s">
        <v>55</v>
      </c>
      <c r="C10" s="400" t="s">
        <v>100</v>
      </c>
      <c r="D10" s="73">
        <v>1665118913.6600001</v>
      </c>
      <c r="E10" s="55">
        <f t="shared" si="3"/>
        <v>0.11764214023428171</v>
      </c>
      <c r="F10" s="73">
        <v>0.84660000000000002</v>
      </c>
      <c r="G10" s="73">
        <v>1736019782.8699999</v>
      </c>
      <c r="H10" s="55">
        <f t="shared" si="0"/>
        <v>0.11843769740503386</v>
      </c>
      <c r="I10" s="73">
        <v>0.88370000000000004</v>
      </c>
      <c r="J10" s="186">
        <f t="shared" si="1"/>
        <v>4.2580063578856818E-2</v>
      </c>
      <c r="K10" s="186">
        <f t="shared" si="2"/>
        <v>4.3822348216395017E-2</v>
      </c>
      <c r="L10" s="9"/>
      <c r="M10" s="227"/>
      <c r="N10" s="10"/>
      <c r="O10" s="330"/>
      <c r="P10" s="329"/>
      <c r="Q10" s="329"/>
      <c r="R10" s="331"/>
      <c r="S10" s="332"/>
    </row>
    <row r="11" spans="1:19" ht="12.95" customHeight="1">
      <c r="A11" s="399">
        <v>7</v>
      </c>
      <c r="B11" s="400" t="s">
        <v>9</v>
      </c>
      <c r="C11" s="400" t="s">
        <v>16</v>
      </c>
      <c r="D11" s="73">
        <v>2693643348.8800001</v>
      </c>
      <c r="E11" s="55">
        <f t="shared" si="3"/>
        <v>0.19030831131066356</v>
      </c>
      <c r="F11" s="73">
        <v>18.709700000000002</v>
      </c>
      <c r="G11" s="73">
        <v>2742653805.71</v>
      </c>
      <c r="H11" s="55">
        <f t="shared" si="0"/>
        <v>0.18711399762416783</v>
      </c>
      <c r="I11" s="73">
        <v>18.648299999999999</v>
      </c>
      <c r="J11" s="186">
        <f t="shared" si="1"/>
        <v>1.8194857478210008E-2</v>
      </c>
      <c r="K11" s="186">
        <f t="shared" si="2"/>
        <v>-3.2817201772344057E-3</v>
      </c>
      <c r="L11" s="49"/>
      <c r="M11" s="227"/>
      <c r="N11" s="10"/>
    </row>
    <row r="12" spans="1:19" ht="12.95" customHeight="1">
      <c r="A12" s="399">
        <v>8</v>
      </c>
      <c r="B12" s="75" t="s">
        <v>17</v>
      </c>
      <c r="C12" s="75" t="s">
        <v>72</v>
      </c>
      <c r="D12" s="73">
        <v>257043508.69</v>
      </c>
      <c r="E12" s="55">
        <f t="shared" si="3"/>
        <v>1.8160353742636852E-2</v>
      </c>
      <c r="F12" s="73">
        <v>147.78</v>
      </c>
      <c r="G12" s="73">
        <v>266755417.09999999</v>
      </c>
      <c r="H12" s="55">
        <f t="shared" si="0"/>
        <v>1.8199042247901198E-2</v>
      </c>
      <c r="I12" s="73">
        <v>151.57</v>
      </c>
      <c r="J12" s="186">
        <f>((G12-D12)/D12)</f>
        <v>3.7783130410473688E-2</v>
      </c>
      <c r="K12" s="186">
        <f>((I12-F12)/F12)</f>
        <v>2.5646230883746055E-2</v>
      </c>
      <c r="L12" s="9"/>
      <c r="M12" s="350"/>
      <c r="N12" s="10"/>
    </row>
    <row r="13" spans="1:19" ht="12.95" customHeight="1">
      <c r="A13" s="399">
        <v>9</v>
      </c>
      <c r="B13" s="400" t="s">
        <v>74</v>
      </c>
      <c r="C13" s="400" t="s">
        <v>73</v>
      </c>
      <c r="D13" s="73">
        <v>272251167.81999999</v>
      </c>
      <c r="E13" s="55">
        <f t="shared" si="3"/>
        <v>1.9234788459178614E-2</v>
      </c>
      <c r="F13" s="73">
        <v>10.068</v>
      </c>
      <c r="G13" s="73">
        <v>283652394.55000001</v>
      </c>
      <c r="H13" s="55">
        <f t="shared" si="0"/>
        <v>1.9351816612588633E-2</v>
      </c>
      <c r="I13" s="73">
        <v>10.476599999999999</v>
      </c>
      <c r="J13" s="186">
        <f t="shared" si="1"/>
        <v>4.1877604497689382E-2</v>
      </c>
      <c r="K13" s="186">
        <f t="shared" si="2"/>
        <v>4.0584028605482707E-2</v>
      </c>
      <c r="L13" s="48"/>
      <c r="M13"/>
      <c r="N13" s="50"/>
      <c r="O13" s="50"/>
    </row>
    <row r="14" spans="1:19" ht="12.95" customHeight="1">
      <c r="A14" s="399">
        <v>10</v>
      </c>
      <c r="B14" s="400" t="s">
        <v>7</v>
      </c>
      <c r="C14" s="54" t="s">
        <v>91</v>
      </c>
      <c r="D14" s="73">
        <v>306202136.49000001</v>
      </c>
      <c r="E14" s="55">
        <f t="shared" si="3"/>
        <v>2.1633454755381285E-2</v>
      </c>
      <c r="F14" s="73">
        <v>2419.9899999999998</v>
      </c>
      <c r="G14" s="73">
        <v>310785676.19999999</v>
      </c>
      <c r="H14" s="55">
        <f t="shared" si="0"/>
        <v>2.1202949550921574E-2</v>
      </c>
      <c r="I14" s="73">
        <v>2456.27</v>
      </c>
      <c r="J14" s="186">
        <f t="shared" ref="J14:J19" si="4">((G14-D14)/D14)</f>
        <v>1.4968999767738944E-2</v>
      </c>
      <c r="K14" s="186">
        <f>((I14-F14)/F14)</f>
        <v>1.4991797486766559E-2</v>
      </c>
      <c r="L14" s="48"/>
      <c r="M14" s="343"/>
      <c r="N14" s="282"/>
      <c r="O14" s="282"/>
    </row>
    <row r="15" spans="1:19" ht="12.95" customHeight="1">
      <c r="A15" s="399">
        <v>11</v>
      </c>
      <c r="B15" s="400" t="s">
        <v>105</v>
      </c>
      <c r="C15" s="73" t="s">
        <v>106</v>
      </c>
      <c r="D15" s="73">
        <v>249310703.69</v>
      </c>
      <c r="E15" s="55">
        <f t="shared" si="3"/>
        <v>1.7614024154550684E-2</v>
      </c>
      <c r="F15" s="73">
        <v>120.64</v>
      </c>
      <c r="G15" s="73">
        <v>283994272.29000002</v>
      </c>
      <c r="H15" s="55">
        <f t="shared" si="0"/>
        <v>1.937514077785402E-2</v>
      </c>
      <c r="I15" s="73">
        <v>124.95</v>
      </c>
      <c r="J15" s="186">
        <f t="shared" si="4"/>
        <v>0.13911784807733951</v>
      </c>
      <c r="K15" s="186">
        <f>((I15-F15)/F15)</f>
        <v>3.5726127320954926E-2</v>
      </c>
      <c r="L15" s="48"/>
      <c r="M15" s="333"/>
      <c r="N15" s="282"/>
      <c r="O15" s="282"/>
    </row>
    <row r="16" spans="1:19" ht="12.95" customHeight="1">
      <c r="A16" s="399">
        <v>12</v>
      </c>
      <c r="B16" s="415" t="s">
        <v>65</v>
      </c>
      <c r="C16" s="415" t="s">
        <v>159</v>
      </c>
      <c r="D16" s="73">
        <v>276448474.25</v>
      </c>
      <c r="E16" s="55">
        <f t="shared" si="3"/>
        <v>1.9531331911777423E-2</v>
      </c>
      <c r="F16" s="73">
        <v>1.1200000000000001</v>
      </c>
      <c r="G16" s="73">
        <v>295003320.63999999</v>
      </c>
      <c r="H16" s="55">
        <f t="shared" si="0"/>
        <v>2.0126218818588722E-2</v>
      </c>
      <c r="I16" s="73">
        <v>1.19</v>
      </c>
      <c r="J16" s="186">
        <f t="shared" si="4"/>
        <v>6.7118642779053009E-2</v>
      </c>
      <c r="K16" s="186">
        <f>((I16-F16)/F16)</f>
        <v>6.2499999999999854E-2</v>
      </c>
      <c r="L16" s="48"/>
      <c r="M16" s="50"/>
      <c r="N16" s="282"/>
      <c r="O16" s="282"/>
    </row>
    <row r="17" spans="1:18" ht="12.95" customHeight="1">
      <c r="A17" s="399">
        <v>13</v>
      </c>
      <c r="B17" s="400" t="s">
        <v>115</v>
      </c>
      <c r="C17" s="54" t="s">
        <v>162</v>
      </c>
      <c r="D17" s="73">
        <v>272681049.82999998</v>
      </c>
      <c r="E17" s="55">
        <f t="shared" si="3"/>
        <v>1.9265160007594612E-2</v>
      </c>
      <c r="F17" s="73">
        <v>1.4962420000000001</v>
      </c>
      <c r="G17" s="73">
        <v>284425456.91000003</v>
      </c>
      <c r="H17" s="55">
        <f t="shared" si="0"/>
        <v>1.9404557789142244E-2</v>
      </c>
      <c r="I17" s="73">
        <v>1.561504</v>
      </c>
      <c r="J17" s="186">
        <f t="shared" si="4"/>
        <v>4.3070125655310355E-2</v>
      </c>
      <c r="K17" s="186">
        <f>((I17-F17)/F17)</f>
        <v>4.3617275815008488E-2</v>
      </c>
      <c r="L17" s="48"/>
      <c r="M17" s="50"/>
      <c r="N17" s="282"/>
      <c r="O17" s="282"/>
    </row>
    <row r="18" spans="1:18" ht="12.95" customHeight="1">
      <c r="A18" s="399">
        <v>14</v>
      </c>
      <c r="B18" s="400" t="s">
        <v>174</v>
      </c>
      <c r="C18" s="54" t="s">
        <v>175</v>
      </c>
      <c r="D18" s="73">
        <v>362956759.17000002</v>
      </c>
      <c r="E18" s="55">
        <f t="shared" si="3"/>
        <v>2.5643219598895414E-2</v>
      </c>
      <c r="F18" s="73">
        <v>124.68</v>
      </c>
      <c r="G18" s="73">
        <v>381522570.25</v>
      </c>
      <c r="H18" s="55">
        <f t="shared" si="0"/>
        <v>2.6028882374691253E-2</v>
      </c>
      <c r="I18" s="73">
        <v>130.91</v>
      </c>
      <c r="J18" s="186">
        <f t="shared" si="4"/>
        <v>5.1151578282922168E-2</v>
      </c>
      <c r="K18" s="186">
        <f>((I18-F18)/F18)</f>
        <v>4.9967917869746463E-2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14154102520.949999</v>
      </c>
      <c r="E19" s="66">
        <f>(D19/$D$123)</f>
        <v>9.5998506645946866E-3</v>
      </c>
      <c r="F19" s="79"/>
      <c r="G19" s="78">
        <f>SUM(G5:G18)</f>
        <v>14657662390.49</v>
      </c>
      <c r="H19" s="66">
        <f>(G19/$G$123)</f>
        <v>9.9190273434719665E-3</v>
      </c>
      <c r="I19" s="79"/>
      <c r="J19" s="186">
        <f t="shared" si="4"/>
        <v>3.5576955076781713E-2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8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399">
        <v>15</v>
      </c>
      <c r="B21" s="400" t="s">
        <v>7</v>
      </c>
      <c r="C21" s="400" t="s">
        <v>48</v>
      </c>
      <c r="D21" s="84">
        <v>309175210965.94</v>
      </c>
      <c r="E21" s="55">
        <f>(D21/$D$47)</f>
        <v>0.41190180854768704</v>
      </c>
      <c r="F21" s="84">
        <v>100</v>
      </c>
      <c r="G21" s="84">
        <v>303904848622.67999</v>
      </c>
      <c r="H21" s="55">
        <f t="shared" ref="H21:H46" si="5">(G21/$G$47)</f>
        <v>0.40877753146359369</v>
      </c>
      <c r="I21" s="84">
        <v>100</v>
      </c>
      <c r="J21" s="186">
        <f>((G21-D21)/D21)</f>
        <v>-1.7046522995145991E-2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399">
        <v>16</v>
      </c>
      <c r="B22" s="400" t="s">
        <v>21</v>
      </c>
      <c r="C22" s="400" t="s">
        <v>22</v>
      </c>
      <c r="D22" s="84">
        <v>216321264138.47</v>
      </c>
      <c r="E22" s="55">
        <f t="shared" ref="E22:E44" si="7">(D22/$D$47)</f>
        <v>0.28819619673769276</v>
      </c>
      <c r="F22" s="84">
        <v>100</v>
      </c>
      <c r="G22" s="84">
        <v>216321264138.47</v>
      </c>
      <c r="H22" s="55">
        <f t="shared" si="5"/>
        <v>0.29097025848178121</v>
      </c>
      <c r="I22" s="84">
        <v>100</v>
      </c>
      <c r="J22" s="186">
        <f t="shared" ref="J22:J47" si="8">((G22-D22)/D22)</f>
        <v>0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399">
        <v>17</v>
      </c>
      <c r="B23" s="400" t="s">
        <v>55</v>
      </c>
      <c r="C23" s="400" t="s">
        <v>101</v>
      </c>
      <c r="D23" s="84">
        <v>12261535324.190001</v>
      </c>
      <c r="E23" s="55">
        <f t="shared" si="7"/>
        <v>1.6335554716130202E-2</v>
      </c>
      <c r="F23" s="84">
        <v>1</v>
      </c>
      <c r="G23" s="84">
        <v>10100373553.5</v>
      </c>
      <c r="H23" s="55">
        <f t="shared" si="5"/>
        <v>1.358585026455471E-2</v>
      </c>
      <c r="I23" s="84">
        <v>1</v>
      </c>
      <c r="J23" s="186">
        <f t="shared" si="8"/>
        <v>-0.17625539653475389</v>
      </c>
      <c r="K23" s="186">
        <f t="shared" si="6"/>
        <v>0</v>
      </c>
      <c r="L23" s="9"/>
      <c r="M23" s="4"/>
      <c r="N23" s="10"/>
    </row>
    <row r="24" spans="1:18" ht="12.95" customHeight="1">
      <c r="A24" s="399">
        <v>18</v>
      </c>
      <c r="B24" s="400" t="s">
        <v>50</v>
      </c>
      <c r="C24" s="400" t="s">
        <v>51</v>
      </c>
      <c r="D24" s="84">
        <v>865461915</v>
      </c>
      <c r="E24" s="55">
        <f t="shared" si="7"/>
        <v>1.1530204084082164E-3</v>
      </c>
      <c r="F24" s="84">
        <v>100</v>
      </c>
      <c r="G24" s="84">
        <v>864424142.58000004</v>
      </c>
      <c r="H24" s="55">
        <f t="shared" si="5"/>
        <v>1.162723032366307E-3</v>
      </c>
      <c r="I24" s="84">
        <v>100</v>
      </c>
      <c r="J24" s="186">
        <f t="shared" si="8"/>
        <v>-1.1990965772306192E-3</v>
      </c>
      <c r="K24" s="186">
        <f t="shared" si="6"/>
        <v>0</v>
      </c>
      <c r="L24" s="9"/>
      <c r="M24" s="233"/>
      <c r="N24" s="95"/>
    </row>
    <row r="25" spans="1:18" ht="12.95" customHeight="1">
      <c r="A25" s="399">
        <v>19</v>
      </c>
      <c r="B25" s="400" t="s">
        <v>9</v>
      </c>
      <c r="C25" s="400" t="s">
        <v>23</v>
      </c>
      <c r="D25" s="84">
        <v>86949957443.039993</v>
      </c>
      <c r="E25" s="55">
        <f t="shared" si="7"/>
        <v>0.11583996211092779</v>
      </c>
      <c r="F25" s="76">
        <v>1</v>
      </c>
      <c r="G25" s="84">
        <v>85862534334.020004</v>
      </c>
      <c r="H25" s="55">
        <f t="shared" si="5"/>
        <v>0.11549231606319753</v>
      </c>
      <c r="I25" s="76">
        <v>1</v>
      </c>
      <c r="J25" s="186">
        <f t="shared" si="8"/>
        <v>-1.2506309847619518E-2</v>
      </c>
      <c r="K25" s="186">
        <f t="shared" si="6"/>
        <v>0</v>
      </c>
      <c r="L25" s="9"/>
      <c r="M25" s="215"/>
      <c r="N25" s="10"/>
    </row>
    <row r="26" spans="1:18" ht="12.95" customHeight="1">
      <c r="A26" s="399">
        <v>20</v>
      </c>
      <c r="B26" s="400" t="s">
        <v>74</v>
      </c>
      <c r="C26" s="400" t="s">
        <v>75</v>
      </c>
      <c r="D26" s="84">
        <v>1488994791.3099999</v>
      </c>
      <c r="E26" s="55">
        <f t="shared" si="7"/>
        <v>1.9837284028771654E-3</v>
      </c>
      <c r="F26" s="76">
        <v>10</v>
      </c>
      <c r="G26" s="84">
        <v>1494097824.3800001</v>
      </c>
      <c r="H26" s="55">
        <f t="shared" si="5"/>
        <v>2.0096869898034351E-3</v>
      </c>
      <c r="I26" s="76">
        <v>10</v>
      </c>
      <c r="J26" s="186">
        <f t="shared" si="8"/>
        <v>3.4271665017112543E-3</v>
      </c>
      <c r="K26" s="186">
        <f t="shared" si="6"/>
        <v>0</v>
      </c>
      <c r="L26" s="9"/>
      <c r="M26" s="50"/>
      <c r="N26" s="50"/>
      <c r="O26" s="435"/>
      <c r="P26" s="435"/>
    </row>
    <row r="27" spans="1:18" ht="12.95" customHeight="1">
      <c r="A27" s="399">
        <v>21</v>
      </c>
      <c r="B27" s="400" t="s">
        <v>105</v>
      </c>
      <c r="C27" s="400" t="s">
        <v>107</v>
      </c>
      <c r="D27" s="84">
        <v>26348854142.549999</v>
      </c>
      <c r="E27" s="55">
        <f t="shared" si="7"/>
        <v>3.5103527998145964E-2</v>
      </c>
      <c r="F27" s="76">
        <v>1</v>
      </c>
      <c r="G27" s="84">
        <v>29646019611.549999</v>
      </c>
      <c r="H27" s="55">
        <f t="shared" si="5"/>
        <v>3.9876384893012526E-2</v>
      </c>
      <c r="I27" s="76">
        <v>1</v>
      </c>
      <c r="J27" s="186">
        <f t="shared" si="8"/>
        <v>0.12513506094655946</v>
      </c>
      <c r="K27" s="186">
        <f t="shared" si="6"/>
        <v>0</v>
      </c>
      <c r="L27" s="9"/>
      <c r="M27" s="233"/>
      <c r="N27" s="10"/>
      <c r="O27" s="434"/>
      <c r="P27" s="434"/>
    </row>
    <row r="28" spans="1:18" ht="12.95" customHeight="1">
      <c r="A28" s="399">
        <v>22</v>
      </c>
      <c r="B28" s="400" t="s">
        <v>112</v>
      </c>
      <c r="C28" s="400" t="s">
        <v>111</v>
      </c>
      <c r="D28" s="84">
        <v>6764318682.5200005</v>
      </c>
      <c r="E28" s="55">
        <f t="shared" si="7"/>
        <v>9.0118321265731712E-3</v>
      </c>
      <c r="F28" s="76">
        <v>100</v>
      </c>
      <c r="G28" s="84">
        <v>6722921362.5297871</v>
      </c>
      <c r="H28" s="55">
        <f t="shared" si="5"/>
        <v>9.0428935611055385E-3</v>
      </c>
      <c r="I28" s="76">
        <v>100</v>
      </c>
      <c r="J28" s="186">
        <f t="shared" si="8"/>
        <v>-6.1199541200195355E-3</v>
      </c>
      <c r="K28" s="186">
        <f t="shared" si="6"/>
        <v>0</v>
      </c>
      <c r="L28" s="9"/>
      <c r="M28" s="4"/>
      <c r="N28" s="10"/>
      <c r="O28" s="435"/>
      <c r="P28" s="435"/>
    </row>
    <row r="29" spans="1:18" ht="12.95" customHeight="1">
      <c r="A29" s="399">
        <v>23</v>
      </c>
      <c r="B29" s="400" t="s">
        <v>113</v>
      </c>
      <c r="C29" s="400" t="s">
        <v>114</v>
      </c>
      <c r="D29" s="84">
        <v>8404338281.8800001</v>
      </c>
      <c r="E29" s="55">
        <f t="shared" si="7"/>
        <v>1.1196764860732299E-2</v>
      </c>
      <c r="F29" s="76">
        <v>100</v>
      </c>
      <c r="G29" s="84">
        <v>8083342379.1599998</v>
      </c>
      <c r="H29" s="55">
        <f t="shared" si="5"/>
        <v>1.0872774023525345E-2</v>
      </c>
      <c r="I29" s="76">
        <v>100</v>
      </c>
      <c r="J29" s="186">
        <f t="shared" si="8"/>
        <v>-3.8194072151055226E-2</v>
      </c>
      <c r="K29" s="186">
        <f t="shared" si="6"/>
        <v>0</v>
      </c>
      <c r="L29" s="9"/>
      <c r="M29" s="338"/>
      <c r="N29" s="10"/>
    </row>
    <row r="30" spans="1:18" ht="12.95" customHeight="1">
      <c r="A30" s="399">
        <v>24</v>
      </c>
      <c r="B30" s="400" t="s">
        <v>115</v>
      </c>
      <c r="C30" s="54" t="s">
        <v>120</v>
      </c>
      <c r="D30" s="84">
        <v>1046903220.91</v>
      </c>
      <c r="E30" s="55">
        <f t="shared" si="7"/>
        <v>1.3947474272597254E-3</v>
      </c>
      <c r="F30" s="76">
        <v>10</v>
      </c>
      <c r="G30" s="84">
        <v>1041556793.8099999</v>
      </c>
      <c r="H30" s="55">
        <f t="shared" si="5"/>
        <v>1.4009813169562335E-3</v>
      </c>
      <c r="I30" s="76">
        <v>10</v>
      </c>
      <c r="J30" s="186">
        <f t="shared" si="8"/>
        <v>-5.1068971736974384E-3</v>
      </c>
      <c r="K30" s="186">
        <f t="shared" si="6"/>
        <v>0</v>
      </c>
      <c r="L30" s="9"/>
      <c r="M30" s="369"/>
      <c r="N30" s="370"/>
    </row>
    <row r="31" spans="1:18" ht="12.95" customHeight="1">
      <c r="A31" s="399">
        <v>25</v>
      </c>
      <c r="B31" s="400" t="s">
        <v>14</v>
      </c>
      <c r="C31" s="400" t="s">
        <v>122</v>
      </c>
      <c r="D31" s="75">
        <v>2754268644</v>
      </c>
      <c r="E31" s="55">
        <f t="shared" si="7"/>
        <v>3.6694023176869939E-3</v>
      </c>
      <c r="F31" s="76">
        <v>100</v>
      </c>
      <c r="G31" s="75">
        <v>2773896262</v>
      </c>
      <c r="H31" s="55">
        <f t="shared" si="5"/>
        <v>3.7311233159174678E-3</v>
      </c>
      <c r="I31" s="76">
        <v>100</v>
      </c>
      <c r="J31" s="186">
        <f t="shared" si="8"/>
        <v>7.1262540212834805E-3</v>
      </c>
      <c r="K31" s="186">
        <f t="shared" ref="K31:K46" si="9">((I31-F31)/F31)</f>
        <v>0</v>
      </c>
      <c r="L31" s="9"/>
      <c r="M31" s="278"/>
      <c r="N31" s="10"/>
      <c r="O31" s="435"/>
      <c r="P31" s="435"/>
    </row>
    <row r="32" spans="1:18" ht="12.95" customHeight="1">
      <c r="A32" s="399">
        <v>26</v>
      </c>
      <c r="B32" s="400" t="s">
        <v>65</v>
      </c>
      <c r="C32" s="400" t="s">
        <v>123</v>
      </c>
      <c r="D32" s="75">
        <v>10330016561.74</v>
      </c>
      <c r="E32" s="55">
        <f t="shared" si="7"/>
        <v>1.3762269267367002E-2</v>
      </c>
      <c r="F32" s="76">
        <v>100</v>
      </c>
      <c r="G32" s="75">
        <v>9984002999.5200005</v>
      </c>
      <c r="H32" s="55">
        <f t="shared" si="5"/>
        <v>1.3429322101195077E-2</v>
      </c>
      <c r="I32" s="76">
        <v>100</v>
      </c>
      <c r="J32" s="186">
        <f t="shared" si="8"/>
        <v>-3.3495934895356683E-2</v>
      </c>
      <c r="K32" s="186">
        <f t="shared" si="9"/>
        <v>0</v>
      </c>
      <c r="L32" s="9"/>
      <c r="M32" s="334"/>
      <c r="N32" s="213"/>
    </row>
    <row r="33" spans="1:16" ht="12.95" customHeight="1">
      <c r="A33" s="399">
        <v>27</v>
      </c>
      <c r="B33" s="400" t="s">
        <v>126</v>
      </c>
      <c r="C33" s="400" t="s">
        <v>128</v>
      </c>
      <c r="D33" s="75">
        <v>14672737361.209999</v>
      </c>
      <c r="E33" s="55">
        <f t="shared" si="7"/>
        <v>1.9547903069413342E-2</v>
      </c>
      <c r="F33" s="76">
        <v>100</v>
      </c>
      <c r="G33" s="75">
        <v>14519474034.5</v>
      </c>
      <c r="H33" s="55">
        <f t="shared" si="5"/>
        <v>1.9529911355056009E-2</v>
      </c>
      <c r="I33" s="76">
        <v>100</v>
      </c>
      <c r="J33" s="186">
        <f t="shared" si="8"/>
        <v>-1.0445448789615635E-2</v>
      </c>
      <c r="K33" s="186">
        <f t="shared" si="9"/>
        <v>0</v>
      </c>
      <c r="L33" s="9"/>
      <c r="M33" s="351"/>
      <c r="N33" s="351"/>
    </row>
    <row r="34" spans="1:16" ht="12.95" customHeight="1">
      <c r="A34" s="399">
        <v>28</v>
      </c>
      <c r="B34" s="400" t="s">
        <v>126</v>
      </c>
      <c r="C34" s="400" t="s">
        <v>127</v>
      </c>
      <c r="D34" s="75">
        <v>488310131.99000001</v>
      </c>
      <c r="E34" s="55">
        <f t="shared" si="7"/>
        <v>6.5055612275784528E-4</v>
      </c>
      <c r="F34" s="76">
        <v>1000000</v>
      </c>
      <c r="G34" s="75">
        <v>483746216.48000002</v>
      </c>
      <c r="H34" s="55">
        <f t="shared" si="5"/>
        <v>6.5067926728955196E-4</v>
      </c>
      <c r="I34" s="76">
        <v>1000000</v>
      </c>
      <c r="J34" s="186">
        <f t="shared" si="8"/>
        <v>-9.3463461251577177E-3</v>
      </c>
      <c r="K34" s="186">
        <f t="shared" si="9"/>
        <v>0</v>
      </c>
      <c r="L34" s="9"/>
      <c r="M34" s="371"/>
      <c r="N34" s="213"/>
    </row>
    <row r="35" spans="1:16" ht="12.95" customHeight="1">
      <c r="A35" s="399">
        <v>29</v>
      </c>
      <c r="B35" s="400" t="s">
        <v>138</v>
      </c>
      <c r="C35" s="400" t="s">
        <v>139</v>
      </c>
      <c r="D35" s="75">
        <v>10208083416.5</v>
      </c>
      <c r="E35" s="55">
        <f t="shared" si="7"/>
        <v>1.3599822598730956E-2</v>
      </c>
      <c r="F35" s="76">
        <v>1</v>
      </c>
      <c r="G35" s="75">
        <v>10000487019.48</v>
      </c>
      <c r="H35" s="55">
        <f t="shared" si="5"/>
        <v>1.3451494491725809E-2</v>
      </c>
      <c r="I35" s="76">
        <v>1</v>
      </c>
      <c r="J35" s="186">
        <f t="shared" si="8"/>
        <v>-2.0336471455988367E-2</v>
      </c>
      <c r="K35" s="186">
        <f t="shared" si="9"/>
        <v>0</v>
      </c>
      <c r="L35" s="9"/>
      <c r="M35" s="372"/>
      <c r="N35" s="213"/>
      <c r="O35" s="59"/>
    </row>
    <row r="36" spans="1:16" ht="12.95" customHeight="1">
      <c r="A36" s="399">
        <v>30</v>
      </c>
      <c r="B36" s="400" t="s">
        <v>18</v>
      </c>
      <c r="C36" s="75" t="s">
        <v>144</v>
      </c>
      <c r="D36" s="75">
        <v>14396847298.959999</v>
      </c>
      <c r="E36" s="55">
        <f t="shared" si="7"/>
        <v>1.9180345737614096E-2</v>
      </c>
      <c r="F36" s="76">
        <v>1</v>
      </c>
      <c r="G36" s="75">
        <v>13878281441.75</v>
      </c>
      <c r="H36" s="55">
        <f t="shared" si="5"/>
        <v>1.8667453495482635E-2</v>
      </c>
      <c r="I36" s="76">
        <v>1</v>
      </c>
      <c r="J36" s="186">
        <f t="shared" si="8"/>
        <v>-3.6019403862640076E-2</v>
      </c>
      <c r="K36" s="186">
        <f t="shared" si="9"/>
        <v>0</v>
      </c>
      <c r="L36" s="9"/>
      <c r="M36" s="313"/>
      <c r="N36" s="436"/>
      <c r="O36" s="347"/>
    </row>
    <row r="37" spans="1:16" ht="12.95" customHeight="1" thickBot="1">
      <c r="A37" s="399">
        <v>31</v>
      </c>
      <c r="B37" s="400" t="s">
        <v>78</v>
      </c>
      <c r="C37" s="400" t="s">
        <v>147</v>
      </c>
      <c r="D37" s="75">
        <v>594846646.92999995</v>
      </c>
      <c r="E37" s="55">
        <f t="shared" si="7"/>
        <v>7.9249047461954069E-4</v>
      </c>
      <c r="F37" s="76">
        <v>100</v>
      </c>
      <c r="G37" s="75">
        <v>581445343.88999999</v>
      </c>
      <c r="H37" s="55">
        <f t="shared" si="5"/>
        <v>7.8209279461498088E-4</v>
      </c>
      <c r="I37" s="76">
        <v>100</v>
      </c>
      <c r="J37" s="230">
        <f t="shared" ref="J37:J45" si="10">((G37-D37)/D37)</f>
        <v>-2.2529004927848224E-2</v>
      </c>
      <c r="K37" s="230">
        <f t="shared" ref="K37:K45" si="11">((I37-F37)/F37)</f>
        <v>0</v>
      </c>
      <c r="L37" s="9"/>
      <c r="M37" s="304"/>
      <c r="N37" s="437"/>
      <c r="O37" s="348"/>
    </row>
    <row r="38" spans="1:16" ht="12.95" customHeight="1">
      <c r="A38" s="399">
        <v>32</v>
      </c>
      <c r="B38" s="54" t="s">
        <v>170</v>
      </c>
      <c r="C38" s="400" t="s">
        <v>157</v>
      </c>
      <c r="D38" s="74">
        <v>13185330693.690001</v>
      </c>
      <c r="E38" s="55">
        <f t="shared" si="7"/>
        <v>1.756629046055231E-2</v>
      </c>
      <c r="F38" s="76">
        <v>1</v>
      </c>
      <c r="G38" s="74">
        <v>12971378982.48</v>
      </c>
      <c r="H38" s="55">
        <f t="shared" si="5"/>
        <v>1.7447593561497408E-2</v>
      </c>
      <c r="I38" s="76">
        <v>1</v>
      </c>
      <c r="J38" s="230">
        <f t="shared" si="10"/>
        <v>-1.6226495654931897E-2</v>
      </c>
      <c r="K38" s="230">
        <f t="shared" si="11"/>
        <v>0</v>
      </c>
      <c r="L38" s="9"/>
      <c r="M38" s="4"/>
      <c r="N38" s="213"/>
    </row>
    <row r="39" spans="1:16" ht="12.95" customHeight="1">
      <c r="A39" s="399">
        <v>33</v>
      </c>
      <c r="B39" s="54" t="s">
        <v>182</v>
      </c>
      <c r="C39" s="400" t="s">
        <v>158</v>
      </c>
      <c r="D39" s="74">
        <v>806522985.38</v>
      </c>
      <c r="E39" s="55">
        <f t="shared" si="7"/>
        <v>1.0744984220287285E-3</v>
      </c>
      <c r="F39" s="76">
        <v>10</v>
      </c>
      <c r="G39" s="74">
        <v>800686623.62</v>
      </c>
      <c r="H39" s="55">
        <f t="shared" si="5"/>
        <v>1.0769907191762948E-3</v>
      </c>
      <c r="I39" s="76">
        <v>10</v>
      </c>
      <c r="J39" s="186">
        <f t="shared" si="10"/>
        <v>-7.2364481431984734E-3</v>
      </c>
      <c r="K39" s="186">
        <f t="shared" si="11"/>
        <v>0</v>
      </c>
      <c r="L39" s="9"/>
      <c r="M39" s="4"/>
      <c r="N39" s="362"/>
      <c r="O39" s="360"/>
    </row>
    <row r="40" spans="1:16" ht="12.95" customHeight="1" thickBot="1">
      <c r="A40" s="399">
        <v>34</v>
      </c>
      <c r="B40" s="54" t="s">
        <v>52</v>
      </c>
      <c r="C40" s="400" t="s">
        <v>169</v>
      </c>
      <c r="D40" s="74">
        <v>1217886421.3699999</v>
      </c>
      <c r="E40" s="55">
        <f t="shared" si="7"/>
        <v>1.6225415291241999E-3</v>
      </c>
      <c r="F40" s="76">
        <v>1</v>
      </c>
      <c r="G40" s="74">
        <v>1204029449.9100001</v>
      </c>
      <c r="H40" s="55">
        <f t="shared" si="5"/>
        <v>1.6195206775221807E-3</v>
      </c>
      <c r="I40" s="76">
        <v>1</v>
      </c>
      <c r="J40" s="186">
        <f t="shared" si="10"/>
        <v>-1.1377884847761172E-2</v>
      </c>
      <c r="K40" s="186">
        <f t="shared" si="11"/>
        <v>0</v>
      </c>
      <c r="L40" s="9"/>
      <c r="M40" s="4"/>
      <c r="N40" s="365"/>
      <c r="O40" s="361"/>
    </row>
    <row r="41" spans="1:16" ht="12.95" customHeight="1">
      <c r="A41" s="399">
        <v>35</v>
      </c>
      <c r="B41" s="400" t="s">
        <v>11</v>
      </c>
      <c r="C41" s="54" t="s">
        <v>171</v>
      </c>
      <c r="D41" s="74">
        <v>9313708250.6000004</v>
      </c>
      <c r="E41" s="55">
        <f t="shared" si="7"/>
        <v>1.2408282218752268E-2</v>
      </c>
      <c r="F41" s="76">
        <v>100</v>
      </c>
      <c r="G41" s="74">
        <v>9097690556.5400009</v>
      </c>
      <c r="H41" s="55">
        <f>(G41/$G$47)</f>
        <v>1.2237157467465726E-2</v>
      </c>
      <c r="I41" s="76">
        <v>100</v>
      </c>
      <c r="J41" s="186">
        <f t="shared" si="10"/>
        <v>-2.3193521661587731E-2</v>
      </c>
      <c r="K41" s="186">
        <f t="shared" si="11"/>
        <v>0</v>
      </c>
      <c r="L41" s="9"/>
      <c r="M41" s="337"/>
      <c r="N41" s="213"/>
    </row>
    <row r="42" spans="1:16" ht="12.95" customHeight="1">
      <c r="A42" s="399">
        <v>36</v>
      </c>
      <c r="B42" s="400" t="s">
        <v>172</v>
      </c>
      <c r="C42" s="54" t="s">
        <v>173</v>
      </c>
      <c r="D42" s="74">
        <v>701492309.80999994</v>
      </c>
      <c r="E42" s="55">
        <f t="shared" si="7"/>
        <v>9.3457023993060297E-4</v>
      </c>
      <c r="F42" s="76">
        <v>1</v>
      </c>
      <c r="G42" s="74">
        <v>697245871.63999999</v>
      </c>
      <c r="H42" s="55">
        <f>(G42/$G$47)</f>
        <v>9.3785422484671201E-4</v>
      </c>
      <c r="I42" s="76">
        <v>1</v>
      </c>
      <c r="J42" s="186">
        <f t="shared" si="10"/>
        <v>-6.0534350991675303E-3</v>
      </c>
      <c r="K42" s="186">
        <f t="shared" si="11"/>
        <v>0</v>
      </c>
      <c r="L42" s="9"/>
      <c r="M42" s="4"/>
      <c r="N42" s="213"/>
    </row>
    <row r="43" spans="1:16" ht="12.95" customHeight="1">
      <c r="A43" s="399">
        <v>37</v>
      </c>
      <c r="B43" s="400" t="s">
        <v>174</v>
      </c>
      <c r="C43" s="54" t="s">
        <v>176</v>
      </c>
      <c r="D43" s="74">
        <v>279493260.72000003</v>
      </c>
      <c r="E43" s="55">
        <f t="shared" si="7"/>
        <v>3.7235772948220199E-4</v>
      </c>
      <c r="F43" s="76">
        <v>100</v>
      </c>
      <c r="G43" s="74">
        <v>279785516.75</v>
      </c>
      <c r="H43" s="55">
        <f>(G43/$G$47)</f>
        <v>3.7633500549486026E-4</v>
      </c>
      <c r="I43" s="76">
        <v>100</v>
      </c>
      <c r="J43" s="186">
        <f t="shared" si="10"/>
        <v>1.0456639607233939E-3</v>
      </c>
      <c r="K43" s="186">
        <f t="shared" si="11"/>
        <v>0</v>
      </c>
      <c r="L43" s="9"/>
      <c r="M43" s="4"/>
      <c r="N43" s="213"/>
    </row>
    <row r="44" spans="1:16" ht="12.95" customHeight="1">
      <c r="A44" s="399">
        <v>38</v>
      </c>
      <c r="B44" s="400" t="s">
        <v>192</v>
      </c>
      <c r="C44" s="54" t="s">
        <v>193</v>
      </c>
      <c r="D44" s="74">
        <v>98739680.042459011</v>
      </c>
      <c r="E44" s="55">
        <f t="shared" si="7"/>
        <v>1.315469395422821E-4</v>
      </c>
      <c r="F44" s="76">
        <v>1</v>
      </c>
      <c r="G44" s="74">
        <v>98843005.649180338</v>
      </c>
      <c r="H44" s="55">
        <f t="shared" ref="H44:H45" si="12">(G44/$G$47)</f>
        <v>1.3295213957536915E-4</v>
      </c>
      <c r="I44" s="76">
        <v>1</v>
      </c>
      <c r="J44" s="186">
        <f t="shared" si="10"/>
        <v>1.046444617573155E-3</v>
      </c>
      <c r="K44" s="186">
        <f t="shared" si="11"/>
        <v>0</v>
      </c>
      <c r="L44" s="9"/>
      <c r="M44" s="4"/>
      <c r="N44" s="213"/>
    </row>
    <row r="45" spans="1:16" ht="12.95" customHeight="1">
      <c r="A45" s="399">
        <v>39</v>
      </c>
      <c r="B45" s="402" t="s">
        <v>137</v>
      </c>
      <c r="C45" s="402" t="s">
        <v>210</v>
      </c>
      <c r="D45" s="74">
        <v>1929037330.55</v>
      </c>
      <c r="E45" s="55">
        <f t="shared" ref="E45" si="13">(D45/$D$47)</f>
        <v>2.5699795359631237E-3</v>
      </c>
      <c r="F45" s="76">
        <v>1</v>
      </c>
      <c r="G45" s="74">
        <v>1902223856.52</v>
      </c>
      <c r="H45" s="55">
        <f t="shared" si="12"/>
        <v>2.5586507615244828E-3</v>
      </c>
      <c r="I45" s="76">
        <v>1</v>
      </c>
      <c r="J45" s="186">
        <f t="shared" si="10"/>
        <v>-1.3899924903140683E-2</v>
      </c>
      <c r="K45" s="186">
        <f t="shared" si="11"/>
        <v>0</v>
      </c>
      <c r="L45" s="9"/>
      <c r="M45" s="4"/>
      <c r="N45" s="213"/>
    </row>
    <row r="46" spans="1:16" ht="12.95" customHeight="1">
      <c r="A46" s="399">
        <v>40</v>
      </c>
      <c r="B46" s="400" t="s">
        <v>218</v>
      </c>
      <c r="C46" s="400" t="s">
        <v>221</v>
      </c>
      <c r="D46" s="74">
        <v>0</v>
      </c>
      <c r="E46" s="55" t="s">
        <v>102</v>
      </c>
      <c r="F46" s="76">
        <v>0</v>
      </c>
      <c r="G46" s="74">
        <v>133425525.54000001</v>
      </c>
      <c r="H46" s="55">
        <f t="shared" si="5"/>
        <v>1.7946853171859375E-4</v>
      </c>
      <c r="I46" s="76">
        <v>1</v>
      </c>
      <c r="J46" s="186" t="e">
        <f t="shared" si="8"/>
        <v>#DIV/0!</v>
      </c>
      <c r="K46" s="186" t="e">
        <f t="shared" si="9"/>
        <v>#DIV/0!</v>
      </c>
      <c r="L46" s="9"/>
      <c r="M46" s="251"/>
      <c r="N46" s="213"/>
    </row>
    <row r="47" spans="1:16" ht="12.95" customHeight="1">
      <c r="A47" s="237"/>
      <c r="B47" s="241"/>
      <c r="C47" s="239" t="s">
        <v>56</v>
      </c>
      <c r="D47" s="85">
        <f>SUM(D21:D46)</f>
        <v>750604159899.30261</v>
      </c>
      <c r="E47" s="66">
        <f>(D47/$D$123)</f>
        <v>0.5090882896030644</v>
      </c>
      <c r="F47" s="86"/>
      <c r="G47" s="85">
        <f>SUM(G21:G46)</f>
        <v>743448025468.94922</v>
      </c>
      <c r="H47" s="66">
        <f>(G47/$G$123)</f>
        <v>0.50310077395842046</v>
      </c>
      <c r="I47" s="86"/>
      <c r="J47" s="186">
        <f t="shared" si="8"/>
        <v>-9.5338326279905319E-3</v>
      </c>
      <c r="K47" s="186"/>
      <c r="L47" s="9"/>
      <c r="M47" s="4"/>
    </row>
    <row r="48" spans="1:16" ht="12.95" customHeight="1">
      <c r="A48" s="240"/>
      <c r="B48" s="80"/>
      <c r="C48" s="80" t="s">
        <v>81</v>
      </c>
      <c r="D48" s="398"/>
      <c r="E48" s="82"/>
      <c r="F48" s="83"/>
      <c r="G48" s="81"/>
      <c r="H48" s="82"/>
      <c r="I48" s="83"/>
      <c r="J48" s="186"/>
      <c r="K48" s="186"/>
      <c r="L48" s="9"/>
      <c r="M48" s="4"/>
      <c r="O48" s="59"/>
      <c r="P48" s="60"/>
    </row>
    <row r="49" spans="1:15" ht="12.95" customHeight="1">
      <c r="A49" s="399">
        <v>41</v>
      </c>
      <c r="B49" s="400" t="s">
        <v>7</v>
      </c>
      <c r="C49" s="400" t="s">
        <v>24</v>
      </c>
      <c r="D49" s="73">
        <v>149298621235.10999</v>
      </c>
      <c r="E49" s="55">
        <f>(D49/$D$59)</f>
        <v>0.69627725561634457</v>
      </c>
      <c r="F49" s="96">
        <v>224.34</v>
      </c>
      <c r="G49" s="73">
        <v>154552544293.17001</v>
      </c>
      <c r="H49" s="55">
        <f t="shared" ref="H49:H58" si="14">(G49/$G$59)</f>
        <v>0.7031194265639642</v>
      </c>
      <c r="I49" s="96">
        <v>224.5</v>
      </c>
      <c r="J49" s="186">
        <f>((G49-D49)/D49)</f>
        <v>3.5190700453866505E-2</v>
      </c>
      <c r="K49" s="186">
        <f t="shared" ref="K49:K58" si="15">((I49-F49)/F49)</f>
        <v>7.1320317375410803E-4</v>
      </c>
      <c r="L49" s="9"/>
      <c r="M49" s="4"/>
    </row>
    <row r="50" spans="1:15" ht="12.95" customHeight="1">
      <c r="A50" s="399">
        <v>42</v>
      </c>
      <c r="B50" s="400" t="s">
        <v>78</v>
      </c>
      <c r="C50" s="400" t="s">
        <v>25</v>
      </c>
      <c r="D50" s="73">
        <v>2200740419.5599999</v>
      </c>
      <c r="E50" s="55">
        <f t="shared" ref="E50:E58" si="16">(D50/$D$59)</f>
        <v>1.0263493975889767E-2</v>
      </c>
      <c r="F50" s="96">
        <v>416.03179999999998</v>
      </c>
      <c r="G50" s="73">
        <v>2182552832.54</v>
      </c>
      <c r="H50" s="55">
        <f t="shared" si="14"/>
        <v>9.9292787645741624E-3</v>
      </c>
      <c r="I50" s="96">
        <v>416.56689999999998</v>
      </c>
      <c r="J50" s="230">
        <f t="shared" ref="J50:J59" si="17">((G50-D50)/D50)</f>
        <v>-8.2643036217948298E-3</v>
      </c>
      <c r="K50" s="230">
        <f t="shared" si="15"/>
        <v>1.2861997568455103E-3</v>
      </c>
      <c r="L50" s="9"/>
      <c r="M50" s="215"/>
      <c r="N50" s="216"/>
    </row>
    <row r="51" spans="1:15" ht="12.95" customHeight="1">
      <c r="A51" s="399">
        <v>43</v>
      </c>
      <c r="B51" s="410" t="s">
        <v>21</v>
      </c>
      <c r="C51" s="410" t="s">
        <v>28</v>
      </c>
      <c r="D51" s="73">
        <v>19768069659.98</v>
      </c>
      <c r="E51" s="55">
        <f t="shared" si="16"/>
        <v>9.2191456142173389E-2</v>
      </c>
      <c r="F51" s="344">
        <v>1460.14</v>
      </c>
      <c r="G51" s="73">
        <v>19661848049.759998</v>
      </c>
      <c r="H51" s="55">
        <f t="shared" si="14"/>
        <v>8.944936745726538E-2</v>
      </c>
      <c r="I51" s="344">
        <v>1441.63</v>
      </c>
      <c r="J51" s="186">
        <f t="shared" si="17"/>
        <v>-5.3733931560876894E-3</v>
      </c>
      <c r="K51" s="186">
        <f t="shared" si="15"/>
        <v>-1.2676866601832693E-2</v>
      </c>
      <c r="L51" s="9"/>
      <c r="M51" s="310" t="s">
        <v>183</v>
      </c>
      <c r="N51" s="217"/>
      <c r="O51" s="95"/>
    </row>
    <row r="52" spans="1:15" ht="12.95" customHeight="1">
      <c r="A52" s="399" t="s">
        <v>226</v>
      </c>
      <c r="B52" s="400" t="s">
        <v>21</v>
      </c>
      <c r="C52" s="400" t="s">
        <v>86</v>
      </c>
      <c r="D52" s="73">
        <v>4477546908.0600004</v>
      </c>
      <c r="E52" s="55">
        <f t="shared" si="16"/>
        <v>2.0881733851566935E-2</v>
      </c>
      <c r="F52" s="344">
        <v>48939.21</v>
      </c>
      <c r="G52" s="73">
        <v>4505014352.5200005</v>
      </c>
      <c r="H52" s="55">
        <f t="shared" si="14"/>
        <v>2.0495056375117029E-2</v>
      </c>
      <c r="I52" s="344">
        <v>49183.02</v>
      </c>
      <c r="J52" s="186">
        <f t="shared" si="17"/>
        <v>6.1344850258421828E-3</v>
      </c>
      <c r="K52" s="186">
        <f t="shared" si="15"/>
        <v>4.9818948855119994E-3</v>
      </c>
      <c r="L52" s="9"/>
      <c r="M52" s="317"/>
      <c r="N52" s="218"/>
    </row>
    <row r="53" spans="1:15" ht="12.95" customHeight="1">
      <c r="A53" s="399" t="s">
        <v>227</v>
      </c>
      <c r="B53" s="400" t="s">
        <v>21</v>
      </c>
      <c r="C53" s="400" t="s">
        <v>85</v>
      </c>
      <c r="D53" s="73">
        <v>560155515.08000004</v>
      </c>
      <c r="E53" s="55">
        <f t="shared" si="16"/>
        <v>2.6123720469197606E-3</v>
      </c>
      <c r="F53" s="344">
        <v>48868.55</v>
      </c>
      <c r="G53" s="73">
        <v>562224615.82000005</v>
      </c>
      <c r="H53" s="55">
        <f t="shared" si="14"/>
        <v>2.5577776883804631E-3</v>
      </c>
      <c r="I53" s="344">
        <v>49116.04</v>
      </c>
      <c r="J53" s="186">
        <f t="shared" si="17"/>
        <v>3.6937969622677118E-3</v>
      </c>
      <c r="K53" s="186">
        <f>((I53-F53)/F53)</f>
        <v>5.0644023610276539E-3</v>
      </c>
      <c r="L53" s="9"/>
      <c r="M53" s="310"/>
      <c r="N53" s="218"/>
    </row>
    <row r="54" spans="1:15" ht="12.95" customHeight="1">
      <c r="A54" s="399">
        <v>45</v>
      </c>
      <c r="B54" s="409" t="s">
        <v>55</v>
      </c>
      <c r="C54" s="410" t="s">
        <v>132</v>
      </c>
      <c r="D54" s="73">
        <v>27899218941.84</v>
      </c>
      <c r="E54" s="55">
        <f t="shared" si="16"/>
        <v>0.13011233083039114</v>
      </c>
      <c r="F54" s="344">
        <v>45970.3</v>
      </c>
      <c r="G54" s="73">
        <v>27962727920.040001</v>
      </c>
      <c r="H54" s="55">
        <f t="shared" si="14"/>
        <v>0.12721328730122719</v>
      </c>
      <c r="I54" s="344">
        <v>46038.23</v>
      </c>
      <c r="J54" s="186">
        <f t="shared" si="17"/>
        <v>2.2763711891861387E-3</v>
      </c>
      <c r="K54" s="186">
        <f>((I54-F54)/F54)</f>
        <v>1.4776932062657909E-3</v>
      </c>
      <c r="L54" s="9"/>
      <c r="M54" s="281"/>
      <c r="N54" s="218"/>
    </row>
    <row r="55" spans="1:15" ht="12.95" customHeight="1">
      <c r="A55" s="399">
        <v>46</v>
      </c>
      <c r="B55" s="54" t="s">
        <v>170</v>
      </c>
      <c r="C55" s="400" t="s">
        <v>156</v>
      </c>
      <c r="D55" s="73">
        <v>3872333223.4899998</v>
      </c>
      <c r="E55" s="55">
        <f t="shared" si="16"/>
        <v>1.8059226048964681E-2</v>
      </c>
      <c r="F55" s="344">
        <v>379.5</v>
      </c>
      <c r="G55" s="73">
        <v>3915409395.6399999</v>
      </c>
      <c r="H55" s="55">
        <f t="shared" si="14"/>
        <v>1.78127149029873E-2</v>
      </c>
      <c r="I55" s="344">
        <v>379.5</v>
      </c>
      <c r="J55" s="186">
        <f>((G55-D55)/D55)</f>
        <v>1.1124087123673989E-2</v>
      </c>
      <c r="K55" s="186">
        <f>((I55-F55)/F55)</f>
        <v>0</v>
      </c>
      <c r="L55" s="9"/>
      <c r="M55" s="318"/>
      <c r="N55" s="218"/>
    </row>
    <row r="56" spans="1:15" ht="12.95" customHeight="1">
      <c r="A56" s="399">
        <v>47</v>
      </c>
      <c r="B56" s="400" t="s">
        <v>115</v>
      </c>
      <c r="C56" s="400" t="s">
        <v>164</v>
      </c>
      <c r="D56" s="73">
        <v>565826551.20000005</v>
      </c>
      <c r="E56" s="55">
        <f t="shared" si="16"/>
        <v>2.6388198026556734E-3</v>
      </c>
      <c r="F56" s="344">
        <v>42215.73</v>
      </c>
      <c r="G56" s="73">
        <v>563141946.20000005</v>
      </c>
      <c r="H56" s="55">
        <f t="shared" si="14"/>
        <v>2.5619509798245161E-3</v>
      </c>
      <c r="I56" s="344">
        <v>42034.5</v>
      </c>
      <c r="J56" s="186">
        <f>((G56-D56)/D56)</f>
        <v>-4.7445723328226877E-3</v>
      </c>
      <c r="K56" s="186">
        <f>((I56-F56)/F56)</f>
        <v>-4.2929495711670311E-3</v>
      </c>
      <c r="L56" s="9"/>
      <c r="M56" s="318"/>
      <c r="N56" s="218"/>
    </row>
    <row r="57" spans="1:15" ht="12.95" customHeight="1">
      <c r="A57" s="399">
        <v>48</v>
      </c>
      <c r="B57" s="400" t="s">
        <v>78</v>
      </c>
      <c r="C57" s="400" t="s">
        <v>188</v>
      </c>
      <c r="D57" s="73">
        <v>702516700.52999997</v>
      </c>
      <c r="E57" s="55">
        <f t="shared" si="16"/>
        <v>3.2762954957191999E-3</v>
      </c>
      <c r="F57" s="344">
        <v>43155.214</v>
      </c>
      <c r="G57" s="73">
        <v>705082764.79999995</v>
      </c>
      <c r="H57" s="55">
        <f t="shared" si="14"/>
        <v>3.2076947780679075E-3</v>
      </c>
      <c r="I57" s="344">
        <v>43312.856</v>
      </c>
      <c r="J57" s="186">
        <f>((G57-D57)/D57)</f>
        <v>3.6526736916916908E-3</v>
      </c>
      <c r="K57" s="186">
        <f>((I57-F57)/F57)</f>
        <v>3.6529073868107761E-3</v>
      </c>
      <c r="L57" s="9"/>
      <c r="M57" s="318"/>
      <c r="N57" s="218"/>
    </row>
    <row r="58" spans="1:15" ht="12.95" customHeight="1">
      <c r="A58" s="399">
        <v>49</v>
      </c>
      <c r="B58" s="400" t="s">
        <v>9</v>
      </c>
      <c r="C58" s="400" t="s">
        <v>189</v>
      </c>
      <c r="D58" s="73">
        <v>5079067037.9099998</v>
      </c>
      <c r="E58" s="55">
        <f t="shared" si="16"/>
        <v>2.3687016189374962E-2</v>
      </c>
      <c r="F58" s="344">
        <v>462.64530000000002</v>
      </c>
      <c r="G58" s="73">
        <v>5199259182.8400002</v>
      </c>
      <c r="H58" s="55">
        <f t="shared" si="14"/>
        <v>2.365344518859169E-2</v>
      </c>
      <c r="I58" s="344">
        <v>463.1001</v>
      </c>
      <c r="J58" s="186">
        <f t="shared" si="17"/>
        <v>2.3664217076264173E-2</v>
      </c>
      <c r="K58" s="186">
        <f t="shared" si="15"/>
        <v>9.830425165887936E-4</v>
      </c>
      <c r="L58" s="9"/>
      <c r="M58" s="219"/>
      <c r="N58" s="232"/>
      <c r="O58"/>
    </row>
    <row r="59" spans="1:15" ht="12.95" customHeight="1">
      <c r="A59" s="237"/>
      <c r="B59" s="241"/>
      <c r="C59" s="239" t="s">
        <v>56</v>
      </c>
      <c r="D59" s="208">
        <f>SUM(D49:D58)</f>
        <v>214424096192.75998</v>
      </c>
      <c r="E59" s="66">
        <f>(D59/$D$123)</f>
        <v>0.14543057740993551</v>
      </c>
      <c r="F59" s="86"/>
      <c r="G59" s="208">
        <f>SUM(G49:G58)</f>
        <v>219809805353.33005</v>
      </c>
      <c r="H59" s="66">
        <f>(G59/$G$123)</f>
        <v>0.14874810263589683</v>
      </c>
      <c r="I59" s="86"/>
      <c r="J59" s="186">
        <f t="shared" si="17"/>
        <v>2.5117089246016917E-2</v>
      </c>
      <c r="K59" s="186"/>
      <c r="L59" s="9"/>
      <c r="M59" s="319"/>
      <c r="N59"/>
      <c r="O59"/>
    </row>
    <row r="60" spans="1:15" ht="15">
      <c r="A60" s="240"/>
      <c r="B60" s="80"/>
      <c r="C60" s="80" t="s">
        <v>62</v>
      </c>
      <c r="D60" s="398"/>
      <c r="E60" s="82"/>
      <c r="F60" s="87"/>
      <c r="G60" s="87"/>
      <c r="H60" s="82"/>
      <c r="I60" s="87"/>
      <c r="J60" s="186"/>
      <c r="K60" s="186"/>
      <c r="L60" s="9"/>
      <c r="M60" s="4"/>
      <c r="N60" s="220"/>
      <c r="O60"/>
    </row>
    <row r="61" spans="1:15" ht="12.95" customHeight="1">
      <c r="A61" s="399">
        <v>50</v>
      </c>
      <c r="B61" s="400" t="s">
        <v>11</v>
      </c>
      <c r="C61" s="54" t="s">
        <v>26</v>
      </c>
      <c r="D61" s="73">
        <v>14458364996.549999</v>
      </c>
      <c r="E61" s="55">
        <f>(D61/$D$87)</f>
        <v>3.4947446368653136E-2</v>
      </c>
      <c r="F61" s="344">
        <v>3260.2</v>
      </c>
      <c r="G61" s="73">
        <v>14748480087.219999</v>
      </c>
      <c r="H61" s="55">
        <f>(G61/$G$87)</f>
        <v>3.5330241775619151E-2</v>
      </c>
      <c r="I61" s="344">
        <v>3281.18</v>
      </c>
      <c r="J61" s="186">
        <f t="shared" ref="J61:J69" si="18">((G61-D61)/D61)</f>
        <v>2.0065553106400777E-2</v>
      </c>
      <c r="K61" s="186">
        <f t="shared" ref="K61:K86" si="19">((I61-F61)/F61)</f>
        <v>6.4351880252745287E-3</v>
      </c>
      <c r="L61" s="9"/>
      <c r="M61" s="235"/>
      <c r="N61"/>
      <c r="O61"/>
    </row>
    <row r="62" spans="1:15" ht="12.95" customHeight="1">
      <c r="A62" s="399">
        <v>51</v>
      </c>
      <c r="B62" s="400" t="s">
        <v>55</v>
      </c>
      <c r="C62" s="400" t="s">
        <v>208</v>
      </c>
      <c r="D62" s="73">
        <v>112619505710.63</v>
      </c>
      <c r="E62" s="55">
        <f t="shared" ref="E62:E86" si="20">(D62/$D$87)</f>
        <v>0.27221363804452336</v>
      </c>
      <c r="F62" s="96">
        <v>1.8809</v>
      </c>
      <c r="G62" s="73">
        <v>111912809450.35001</v>
      </c>
      <c r="H62" s="55">
        <f t="shared" ref="H62:H86" si="21">(G62/$G$87)</f>
        <v>0.26808909069184966</v>
      </c>
      <c r="I62" s="344">
        <v>1.8855</v>
      </c>
      <c r="J62" s="230">
        <f t="shared" si="18"/>
        <v>-6.275078689262038E-3</v>
      </c>
      <c r="K62" s="230">
        <f t="shared" si="19"/>
        <v>2.4456377266202016E-3</v>
      </c>
      <c r="L62" s="9"/>
      <c r="M62" s="235"/>
      <c r="N62" s="380"/>
      <c r="O62" s="380"/>
    </row>
    <row r="63" spans="1:15" ht="12.95" customHeight="1">
      <c r="A63" s="399">
        <v>52</v>
      </c>
      <c r="B63" s="400" t="s">
        <v>65</v>
      </c>
      <c r="C63" s="400" t="s">
        <v>68</v>
      </c>
      <c r="D63" s="73">
        <v>10743285874.969999</v>
      </c>
      <c r="E63" s="55">
        <f t="shared" si="20"/>
        <v>2.5967694620256949E-2</v>
      </c>
      <c r="F63" s="76">
        <v>1</v>
      </c>
      <c r="G63" s="73">
        <v>13523458748.85</v>
      </c>
      <c r="H63" s="55">
        <f t="shared" si="21"/>
        <v>3.2395681752555604E-2</v>
      </c>
      <c r="I63" s="76">
        <v>1</v>
      </c>
      <c r="J63" s="186">
        <f t="shared" si="18"/>
        <v>0.25878236009313721</v>
      </c>
      <c r="K63" s="186">
        <f t="shared" si="19"/>
        <v>0</v>
      </c>
      <c r="L63" s="9"/>
      <c r="M63" s="339"/>
      <c r="N63" s="220"/>
      <c r="O63"/>
    </row>
    <row r="64" spans="1:15" ht="12" customHeight="1" thickBot="1">
      <c r="A64" s="399">
        <v>53</v>
      </c>
      <c r="B64" s="400" t="s">
        <v>18</v>
      </c>
      <c r="C64" s="400" t="s">
        <v>27</v>
      </c>
      <c r="D64" s="73">
        <v>26246505147.200001</v>
      </c>
      <c r="E64" s="55">
        <f t="shared" si="20"/>
        <v>6.3440667822068461E-2</v>
      </c>
      <c r="F64" s="76">
        <v>24.985199999999999</v>
      </c>
      <c r="G64" s="73">
        <v>25950966856.27</v>
      </c>
      <c r="H64" s="55">
        <f t="shared" si="21"/>
        <v>6.2165994592051542E-2</v>
      </c>
      <c r="I64" s="76">
        <v>24.995200000000001</v>
      </c>
      <c r="J64" s="186">
        <f t="shared" si="18"/>
        <v>-1.1260100698074409E-2</v>
      </c>
      <c r="K64" s="186">
        <f t="shared" si="19"/>
        <v>4.002369402687016E-4</v>
      </c>
      <c r="L64" s="9"/>
      <c r="M64" s="314"/>
      <c r="N64" s="314"/>
      <c r="O64" s="299"/>
    </row>
    <row r="65" spans="1:16" ht="12.95" customHeight="1" thickBot="1">
      <c r="A65" s="399">
        <v>54</v>
      </c>
      <c r="B65" s="400" t="s">
        <v>133</v>
      </c>
      <c r="C65" s="405" t="s">
        <v>136</v>
      </c>
      <c r="D65" s="73">
        <v>550549139.97000003</v>
      </c>
      <c r="E65" s="55">
        <f t="shared" si="20"/>
        <v>1.3307373653245527E-3</v>
      </c>
      <c r="F65" s="76">
        <v>2.2383999999999999</v>
      </c>
      <c r="G65" s="73">
        <v>570962220.24000001</v>
      </c>
      <c r="H65" s="55">
        <f t="shared" si="21"/>
        <v>1.3677499760333511E-3</v>
      </c>
      <c r="I65" s="96">
        <v>2.1993</v>
      </c>
      <c r="J65" s="230">
        <f t="shared" si="18"/>
        <v>3.7077671706311828E-2</v>
      </c>
      <c r="K65" s="230">
        <f t="shared" si="19"/>
        <v>-1.7467834167262292E-2</v>
      </c>
      <c r="L65" s="9"/>
      <c r="N65" s="312"/>
      <c r="O65" s="311"/>
      <c r="P65" s="296"/>
    </row>
    <row r="66" spans="1:16" ht="12.95" customHeight="1" thickBot="1">
      <c r="A66" s="399">
        <v>55</v>
      </c>
      <c r="B66" s="400" t="s">
        <v>7</v>
      </c>
      <c r="C66" s="400" t="s">
        <v>87</v>
      </c>
      <c r="D66" s="73">
        <v>34598531797.209999</v>
      </c>
      <c r="E66" s="55">
        <f t="shared" si="20"/>
        <v>8.3628427882796896E-2</v>
      </c>
      <c r="F66" s="96">
        <v>294.27</v>
      </c>
      <c r="G66" s="73">
        <v>34246010352.009998</v>
      </c>
      <c r="H66" s="55">
        <f t="shared" si="21"/>
        <v>8.2036916240291191E-2</v>
      </c>
      <c r="I66" s="96">
        <v>294.38</v>
      </c>
      <c r="J66" s="186">
        <f t="shared" si="18"/>
        <v>-1.0188913427489078E-2</v>
      </c>
      <c r="K66" s="186">
        <f t="shared" si="19"/>
        <v>3.7380636830126635E-4</v>
      </c>
      <c r="L66" s="9"/>
      <c r="M66" s="4"/>
      <c r="N66"/>
      <c r="O66" s="305"/>
      <c r="P66" s="298"/>
    </row>
    <row r="67" spans="1:16" ht="12.95" customHeight="1">
      <c r="A67" s="399">
        <v>56</v>
      </c>
      <c r="B67" s="400" t="s">
        <v>29</v>
      </c>
      <c r="C67" s="400" t="s">
        <v>49</v>
      </c>
      <c r="D67" s="73">
        <v>5099187517.75</v>
      </c>
      <c r="E67" s="55">
        <f t="shared" si="20"/>
        <v>1.2325292821338782E-2</v>
      </c>
      <c r="F67" s="96">
        <v>1.02</v>
      </c>
      <c r="G67" s="73">
        <v>5118516043.4499998</v>
      </c>
      <c r="H67" s="55">
        <f t="shared" si="21"/>
        <v>1.2261494627109132E-2</v>
      </c>
      <c r="I67" s="96">
        <v>1.02</v>
      </c>
      <c r="J67" s="186">
        <f t="shared" si="18"/>
        <v>3.7905108672152653E-3</v>
      </c>
      <c r="K67" s="186">
        <f t="shared" si="19"/>
        <v>0</v>
      </c>
      <c r="L67" s="9"/>
      <c r="M67" s="4"/>
      <c r="N67" s="222"/>
      <c r="O67" s="221"/>
    </row>
    <row r="68" spans="1:16" ht="12.95" customHeight="1">
      <c r="A68" s="399">
        <v>57</v>
      </c>
      <c r="B68" s="54" t="s">
        <v>170</v>
      </c>
      <c r="C68" s="400" t="s">
        <v>143</v>
      </c>
      <c r="D68" s="74">
        <v>26543637287.75</v>
      </c>
      <c r="E68" s="55">
        <f t="shared" si="20"/>
        <v>6.4158868638602831E-2</v>
      </c>
      <c r="F68" s="96">
        <v>3.86</v>
      </c>
      <c r="G68" s="74">
        <v>26798503396.290001</v>
      </c>
      <c r="H68" s="55">
        <f t="shared" si="21"/>
        <v>6.4196283184197761E-2</v>
      </c>
      <c r="I68" s="96">
        <v>3.86</v>
      </c>
      <c r="J68" s="186">
        <f t="shared" si="18"/>
        <v>9.6017778489469758E-3</v>
      </c>
      <c r="K68" s="186">
        <f t="shared" si="19"/>
        <v>0</v>
      </c>
      <c r="L68" s="9"/>
      <c r="M68" s="4"/>
      <c r="N68" s="311"/>
      <c r="O68" s="315"/>
    </row>
    <row r="69" spans="1:16" ht="12" customHeight="1" thickBot="1">
      <c r="A69" s="399">
        <v>58</v>
      </c>
      <c r="B69" s="400" t="s">
        <v>7</v>
      </c>
      <c r="C69" s="54" t="s">
        <v>92</v>
      </c>
      <c r="D69" s="73">
        <v>36107394454.779999</v>
      </c>
      <c r="E69" s="55">
        <f t="shared" si="20"/>
        <v>8.7275513622828593E-2</v>
      </c>
      <c r="F69" s="73">
        <v>3934.27</v>
      </c>
      <c r="G69" s="73">
        <v>36193541701.949997</v>
      </c>
      <c r="H69" s="55">
        <f t="shared" si="21"/>
        <v>8.6702261621785862E-2</v>
      </c>
      <c r="I69" s="73">
        <v>3937.01</v>
      </c>
      <c r="J69" s="186">
        <f t="shared" si="18"/>
        <v>2.3858616350145904E-3</v>
      </c>
      <c r="K69" s="186">
        <f t="shared" si="19"/>
        <v>6.9644432130998551E-4</v>
      </c>
      <c r="L69" s="9"/>
      <c r="M69" s="4"/>
      <c r="N69" s="305"/>
      <c r="O69" s="316"/>
    </row>
    <row r="70" spans="1:16" ht="12.95" customHeight="1">
      <c r="A70" s="399">
        <v>59</v>
      </c>
      <c r="B70" s="400" t="s">
        <v>7</v>
      </c>
      <c r="C70" s="54" t="s">
        <v>93</v>
      </c>
      <c r="D70" s="73">
        <v>383185610.99000001</v>
      </c>
      <c r="E70" s="55">
        <f t="shared" si="20"/>
        <v>9.262014475708701E-4</v>
      </c>
      <c r="F70" s="73">
        <v>3436.57</v>
      </c>
      <c r="G70" s="73">
        <v>388044927.95999998</v>
      </c>
      <c r="H70" s="55">
        <f t="shared" si="21"/>
        <v>9.2956840593420875E-4</v>
      </c>
      <c r="I70" s="73">
        <v>3480.37</v>
      </c>
      <c r="J70" s="186">
        <f t="shared" ref="J70:J86" si="22">((G70-D70)/D70)</f>
        <v>1.2681365976779286E-2</v>
      </c>
      <c r="K70" s="186">
        <f t="shared" si="19"/>
        <v>1.2745266355697607E-2</v>
      </c>
      <c r="L70" s="9"/>
      <c r="M70" s="4"/>
      <c r="N70" s="433"/>
      <c r="O70" s="433"/>
    </row>
    <row r="71" spans="1:16" ht="12.95" customHeight="1">
      <c r="A71" s="399">
        <v>60</v>
      </c>
      <c r="B71" s="400" t="s">
        <v>115</v>
      </c>
      <c r="C71" s="54" t="s">
        <v>116</v>
      </c>
      <c r="D71" s="73">
        <v>56900550.219999999</v>
      </c>
      <c r="E71" s="55">
        <f t="shared" si="20"/>
        <v>1.3753484073993148E-4</v>
      </c>
      <c r="F71" s="73">
        <v>12.221107</v>
      </c>
      <c r="G71" s="73">
        <v>57012676.359999999</v>
      </c>
      <c r="H71" s="55">
        <f t="shared" si="21"/>
        <v>1.3657486250527966E-4</v>
      </c>
      <c r="I71" s="73">
        <v>12.269648999999999</v>
      </c>
      <c r="J71" s="186">
        <f t="shared" si="22"/>
        <v>1.9705633700636753E-3</v>
      </c>
      <c r="K71" s="186">
        <f t="shared" si="19"/>
        <v>3.9719806069940652E-3</v>
      </c>
      <c r="L71" s="9"/>
      <c r="M71" s="254"/>
      <c r="N71" s="255"/>
      <c r="O71" s="438"/>
      <c r="P71" s="59"/>
    </row>
    <row r="72" spans="1:16" ht="12.95" customHeight="1">
      <c r="A72" s="399">
        <v>61</v>
      </c>
      <c r="B72" s="400" t="s">
        <v>37</v>
      </c>
      <c r="C72" s="400" t="s">
        <v>110</v>
      </c>
      <c r="D72" s="73">
        <v>12367229224.809999</v>
      </c>
      <c r="E72" s="55">
        <f t="shared" si="20"/>
        <v>2.9892942954892743E-2</v>
      </c>
      <c r="F72" s="73">
        <v>1148.43</v>
      </c>
      <c r="G72" s="73">
        <v>12585739442.1</v>
      </c>
      <c r="H72" s="55">
        <f t="shared" si="21"/>
        <v>3.0149358766782208E-2</v>
      </c>
      <c r="I72" s="73">
        <v>1152.07</v>
      </c>
      <c r="J72" s="186">
        <f t="shared" si="22"/>
        <v>1.7668486070561852E-2</v>
      </c>
      <c r="K72" s="186">
        <f t="shared" si="19"/>
        <v>3.1695445085898771E-3</v>
      </c>
      <c r="L72" s="9"/>
      <c r="M72" s="4"/>
      <c r="N72" s="223"/>
      <c r="O72" s="438"/>
    </row>
    <row r="73" spans="1:16" ht="12.95" customHeight="1">
      <c r="A73" s="399">
        <v>62</v>
      </c>
      <c r="B73" s="400" t="s">
        <v>7</v>
      </c>
      <c r="C73" s="409" t="s">
        <v>118</v>
      </c>
      <c r="D73" s="73">
        <v>111325820157.75999</v>
      </c>
      <c r="E73" s="55">
        <f t="shared" si="20"/>
        <v>0.26908665885374938</v>
      </c>
      <c r="F73" s="73">
        <v>481.63</v>
      </c>
      <c r="G73" s="73">
        <v>110961359240.02</v>
      </c>
      <c r="H73" s="55">
        <f t="shared" si="21"/>
        <v>0.26580987508660564</v>
      </c>
      <c r="I73" s="73">
        <v>482.14</v>
      </c>
      <c r="J73" s="186">
        <f t="shared" si="22"/>
        <v>-3.2738219868806004E-3</v>
      </c>
      <c r="K73" s="186">
        <f t="shared" si="19"/>
        <v>1.0589041380312499E-3</v>
      </c>
      <c r="L73" s="9"/>
      <c r="M73" s="256"/>
      <c r="N73" s="257"/>
      <c r="O73" s="438"/>
    </row>
    <row r="74" spans="1:16" ht="12.95" customHeight="1" thickBot="1">
      <c r="A74" s="399">
        <v>63</v>
      </c>
      <c r="B74" s="54" t="s">
        <v>124</v>
      </c>
      <c r="C74" s="400" t="s">
        <v>125</v>
      </c>
      <c r="D74" s="73">
        <v>179559253.09999999</v>
      </c>
      <c r="E74" s="55">
        <f t="shared" si="20"/>
        <v>4.3401431414997571E-4</v>
      </c>
      <c r="F74" s="73">
        <v>0.85570000000000002</v>
      </c>
      <c r="G74" s="73">
        <v>177747319.84999999</v>
      </c>
      <c r="H74" s="55">
        <f t="shared" si="21"/>
        <v>4.2579681079886277E-4</v>
      </c>
      <c r="I74" s="73">
        <v>0.85609999999999997</v>
      </c>
      <c r="J74" s="186">
        <f t="shared" si="22"/>
        <v>-1.0091004605543217E-2</v>
      </c>
      <c r="K74" s="186">
        <f t="shared" si="19"/>
        <v>4.6745354680373488E-4</v>
      </c>
      <c r="L74" s="9"/>
      <c r="M74" s="359"/>
      <c r="N74" s="257"/>
      <c r="O74" s="438"/>
    </row>
    <row r="75" spans="1:16" ht="12.95" customHeight="1">
      <c r="A75" s="399">
        <v>64</v>
      </c>
      <c r="B75" s="400" t="s">
        <v>126</v>
      </c>
      <c r="C75" s="400" t="s">
        <v>129</v>
      </c>
      <c r="D75" s="73">
        <v>748807287.76999998</v>
      </c>
      <c r="E75" s="55">
        <f t="shared" si="20"/>
        <v>1.8099489490023951E-3</v>
      </c>
      <c r="F75" s="73">
        <v>1221.82</v>
      </c>
      <c r="G75" s="73">
        <v>950674558.03999996</v>
      </c>
      <c r="H75" s="55">
        <f t="shared" si="21"/>
        <v>2.2773575166289651E-3</v>
      </c>
      <c r="I75" s="73">
        <v>1223.6500000000001</v>
      </c>
      <c r="J75" s="186">
        <f t="shared" si="22"/>
        <v>0.26958507691768696</v>
      </c>
      <c r="K75" s="186">
        <f t="shared" si="19"/>
        <v>1.4977656283250845E-3</v>
      </c>
      <c r="L75" s="9"/>
      <c r="M75" s="351"/>
      <c r="N75" s="257"/>
      <c r="O75" s="438"/>
    </row>
    <row r="76" spans="1:16" ht="12.95" customHeight="1">
      <c r="A76" s="399">
        <v>65</v>
      </c>
      <c r="B76" s="400" t="s">
        <v>65</v>
      </c>
      <c r="C76" s="400" t="s">
        <v>130</v>
      </c>
      <c r="D76" s="73">
        <v>287609433.94</v>
      </c>
      <c r="E76" s="55">
        <f t="shared" si="20"/>
        <v>6.951833952272764E-4</v>
      </c>
      <c r="F76" s="73">
        <v>156.91999999999999</v>
      </c>
      <c r="G76" s="73">
        <v>289901294.92000002</v>
      </c>
      <c r="H76" s="55">
        <f t="shared" si="21"/>
        <v>6.9446361794690413E-4</v>
      </c>
      <c r="I76" s="73">
        <v>157.18</v>
      </c>
      <c r="J76" s="186">
        <f t="shared" si="22"/>
        <v>7.9686571772125472E-3</v>
      </c>
      <c r="K76" s="186">
        <f t="shared" si="19"/>
        <v>1.6568952332399907E-3</v>
      </c>
      <c r="L76" s="9"/>
      <c r="M76" s="351"/>
      <c r="N76" s="257"/>
      <c r="O76" s="438"/>
    </row>
    <row r="77" spans="1:16" ht="12.95" customHeight="1">
      <c r="A77" s="399">
        <v>66</v>
      </c>
      <c r="B77" s="400" t="s">
        <v>134</v>
      </c>
      <c r="C77" s="400" t="s">
        <v>135</v>
      </c>
      <c r="D77" s="73">
        <v>609077500.62</v>
      </c>
      <c r="E77" s="55">
        <f t="shared" si="20"/>
        <v>1.4722068015539697E-3</v>
      </c>
      <c r="F77" s="73">
        <v>171.30969099999999</v>
      </c>
      <c r="G77" s="73">
        <v>611226949.89999998</v>
      </c>
      <c r="H77" s="55">
        <f t="shared" si="21"/>
        <v>1.4642048395518256E-3</v>
      </c>
      <c r="I77" s="73">
        <v>170.568027</v>
      </c>
      <c r="J77" s="186">
        <f t="shared" si="22"/>
        <v>3.5290242667180716E-3</v>
      </c>
      <c r="K77" s="186">
        <f t="shared" si="19"/>
        <v>-4.3293756218379144E-3</v>
      </c>
      <c r="L77" s="9"/>
      <c r="M77" s="351"/>
      <c r="N77" s="224"/>
      <c r="O77" s="438"/>
    </row>
    <row r="78" spans="1:16" ht="12.95" customHeight="1">
      <c r="A78" s="399">
        <v>67</v>
      </c>
      <c r="B78" s="400" t="s">
        <v>138</v>
      </c>
      <c r="C78" s="400" t="s">
        <v>141</v>
      </c>
      <c r="D78" s="73">
        <v>3517895394.5500002</v>
      </c>
      <c r="E78" s="55">
        <f t="shared" si="20"/>
        <v>8.503137156995539E-3</v>
      </c>
      <c r="F78" s="73">
        <v>1.7185999999999999</v>
      </c>
      <c r="G78" s="73">
        <v>3427909272.8600001</v>
      </c>
      <c r="H78" s="55">
        <f t="shared" si="21"/>
        <v>8.2116165651520325E-3</v>
      </c>
      <c r="I78" s="73">
        <v>1.6747000000000001</v>
      </c>
      <c r="J78" s="186">
        <f t="shared" ref="J78:J85" si="23">((G78-D78)/D78)</f>
        <v>-2.5579533100787619E-2</v>
      </c>
      <c r="K78" s="186">
        <f t="shared" ref="K78:K85" si="24">((I78-F78)/F78)</f>
        <v>-2.554404748050729E-2</v>
      </c>
      <c r="L78" s="9"/>
      <c r="M78" s="352"/>
      <c r="N78" s="224"/>
      <c r="O78" s="438"/>
    </row>
    <row r="79" spans="1:16" ht="12.95" customHeight="1">
      <c r="A79" s="399">
        <v>68</v>
      </c>
      <c r="B79" s="400" t="s">
        <v>65</v>
      </c>
      <c r="C79" s="400" t="s">
        <v>160</v>
      </c>
      <c r="D79" s="73">
        <v>1856525099.0799999</v>
      </c>
      <c r="E79" s="55">
        <f t="shared" si="20"/>
        <v>4.4874238095136175E-3</v>
      </c>
      <c r="F79" s="73">
        <v>504.56</v>
      </c>
      <c r="G79" s="73">
        <v>1863715014.51</v>
      </c>
      <c r="H79" s="55">
        <f t="shared" si="21"/>
        <v>4.4645618852987403E-3</v>
      </c>
      <c r="I79" s="73">
        <v>506.68</v>
      </c>
      <c r="J79" s="186">
        <f t="shared" si="23"/>
        <v>3.8727811617322197E-3</v>
      </c>
      <c r="K79" s="186">
        <f t="shared" si="24"/>
        <v>4.2016806722689169E-3</v>
      </c>
      <c r="L79" s="9"/>
      <c r="M79" s="264"/>
      <c r="N79" s="224"/>
      <c r="O79" s="438"/>
    </row>
    <row r="80" spans="1:16" ht="12.95" customHeight="1">
      <c r="A80" s="399">
        <v>69</v>
      </c>
      <c r="B80" s="400" t="s">
        <v>7</v>
      </c>
      <c r="C80" s="54" t="s">
        <v>168</v>
      </c>
      <c r="D80" s="73">
        <v>9700092418.1800003</v>
      </c>
      <c r="E80" s="55">
        <f t="shared" si="20"/>
        <v>2.3446182167638857E-2</v>
      </c>
      <c r="F80" s="96">
        <v>110.84</v>
      </c>
      <c r="G80" s="73">
        <v>11220009107.99</v>
      </c>
      <c r="H80" s="55">
        <f t="shared" si="21"/>
        <v>2.6877727885562461E-2</v>
      </c>
      <c r="I80" s="96">
        <v>110.84</v>
      </c>
      <c r="J80" s="186">
        <f t="shared" si="23"/>
        <v>0.1566909493523338</v>
      </c>
      <c r="K80" s="186">
        <f t="shared" si="24"/>
        <v>0</v>
      </c>
      <c r="L80" s="9"/>
      <c r="M80" s="264"/>
      <c r="N80" s="224"/>
      <c r="O80" s="438"/>
    </row>
    <row r="81" spans="1:15" ht="12.95" customHeight="1">
      <c r="A81" s="399">
        <v>70</v>
      </c>
      <c r="B81" s="400" t="s">
        <v>174</v>
      </c>
      <c r="C81" s="54" t="s">
        <v>177</v>
      </c>
      <c r="D81" s="73">
        <v>506410683.51999998</v>
      </c>
      <c r="E81" s="55">
        <f t="shared" si="20"/>
        <v>1.2240498982458354E-3</v>
      </c>
      <c r="F81" s="96">
        <v>1.42</v>
      </c>
      <c r="G81" s="73">
        <v>494916588.80000001</v>
      </c>
      <c r="H81" s="55">
        <f t="shared" si="21"/>
        <v>1.1855813370369205E-3</v>
      </c>
      <c r="I81" s="96">
        <v>1.39</v>
      </c>
      <c r="J81" s="186">
        <f t="shared" si="23"/>
        <v>-2.2697180557301622E-2</v>
      </c>
      <c r="K81" s="186">
        <f t="shared" si="24"/>
        <v>-2.1126760563380302E-2</v>
      </c>
      <c r="L81" s="9"/>
      <c r="M81" s="264"/>
      <c r="N81" s="224"/>
      <c r="O81" s="438"/>
    </row>
    <row r="82" spans="1:15" ht="12.95" customHeight="1">
      <c r="A82" s="399">
        <v>71</v>
      </c>
      <c r="B82" s="411" t="s">
        <v>113</v>
      </c>
      <c r="C82" s="412" t="s">
        <v>181</v>
      </c>
      <c r="D82" s="73">
        <v>1471694616.8099999</v>
      </c>
      <c r="E82" s="55">
        <f t="shared" si="20"/>
        <v>3.5572465285165717E-3</v>
      </c>
      <c r="F82" s="344">
        <v>41145.39</v>
      </c>
      <c r="G82" s="73">
        <v>1478136883.5799999</v>
      </c>
      <c r="H82" s="55">
        <f t="shared" si="21"/>
        <v>3.540902734756672E-3</v>
      </c>
      <c r="I82" s="344">
        <v>41236.47</v>
      </c>
      <c r="J82" s="186">
        <f t="shared" si="23"/>
        <v>4.3774480768055271E-3</v>
      </c>
      <c r="K82" s="186">
        <f t="shared" si="24"/>
        <v>2.2136137244051337E-3</v>
      </c>
      <c r="L82" s="9"/>
      <c r="M82" s="264"/>
      <c r="N82" s="224"/>
      <c r="O82" s="438"/>
    </row>
    <row r="83" spans="1:15" ht="12.95" customHeight="1">
      <c r="A83" s="399">
        <v>72</v>
      </c>
      <c r="B83" s="400" t="s">
        <v>9</v>
      </c>
      <c r="C83" s="400" t="s">
        <v>187</v>
      </c>
      <c r="D83" s="73">
        <v>2451138473.0500002</v>
      </c>
      <c r="E83" s="55">
        <f t="shared" si="20"/>
        <v>5.9246692381536457E-3</v>
      </c>
      <c r="F83" s="344">
        <v>1.1297999999999999</v>
      </c>
      <c r="G83" s="73">
        <v>2429340079.98</v>
      </c>
      <c r="H83" s="55">
        <f t="shared" si="21"/>
        <v>5.8195266138148646E-3</v>
      </c>
      <c r="I83" s="344">
        <v>1.1132</v>
      </c>
      <c r="J83" s="186">
        <f t="shared" si="23"/>
        <v>-8.8931707896845163E-3</v>
      </c>
      <c r="K83" s="186">
        <f t="shared" si="24"/>
        <v>-1.469286599398119E-2</v>
      </c>
      <c r="L83" s="9"/>
      <c r="M83" s="264"/>
      <c r="N83" s="224"/>
      <c r="O83" s="438"/>
    </row>
    <row r="84" spans="1:15" ht="12.95" customHeight="1">
      <c r="A84" s="399">
        <v>73</v>
      </c>
      <c r="B84" s="400" t="s">
        <v>190</v>
      </c>
      <c r="C84" s="400" t="s">
        <v>191</v>
      </c>
      <c r="D84" s="73">
        <v>526017332.55000001</v>
      </c>
      <c r="E84" s="55">
        <f t="shared" si="20"/>
        <v>1.2714413090732998E-3</v>
      </c>
      <c r="F84" s="344">
        <v>47155.65</v>
      </c>
      <c r="G84" s="73">
        <v>526591854</v>
      </c>
      <c r="H84" s="55">
        <f t="shared" si="21"/>
        <v>1.2614599883423241E-3</v>
      </c>
      <c r="I84" s="344">
        <v>47206.8</v>
      </c>
      <c r="J84" s="186">
        <f t="shared" si="23"/>
        <v>1.0922101125733867E-3</v>
      </c>
      <c r="K84" s="186">
        <f t="shared" si="24"/>
        <v>1.0847056503303729E-3</v>
      </c>
      <c r="L84" s="9"/>
      <c r="M84" s="264"/>
      <c r="N84" s="224"/>
      <c r="O84" s="438"/>
    </row>
    <row r="85" spans="1:15" ht="12.95" customHeight="1">
      <c r="A85" s="399">
        <v>74</v>
      </c>
      <c r="B85" s="54" t="s">
        <v>11</v>
      </c>
      <c r="C85" s="400" t="s">
        <v>202</v>
      </c>
      <c r="D85" s="73">
        <f>1947303.586*391.53</f>
        <v>762427773.02657986</v>
      </c>
      <c r="E85" s="55">
        <f t="shared" ref="E85" si="25">(D85/$D$87)</f>
        <v>1.8428711485825645E-3</v>
      </c>
      <c r="F85" s="344">
        <f>1.02503195540316*391.53</f>
        <v>401.33076149899921</v>
      </c>
      <c r="G85" s="73">
        <f>2109135.84*391.74</f>
        <v>826232873.96159995</v>
      </c>
      <c r="H85" s="55">
        <f t="shared" ref="H85" si="26">(G85/$G$87)</f>
        <v>1.9792552878260912E-3</v>
      </c>
      <c r="I85" s="344">
        <f>1.035*391.74</f>
        <v>405.45089999999999</v>
      </c>
      <c r="J85" s="186">
        <f t="shared" si="23"/>
        <v>8.3686748033502845E-2</v>
      </c>
      <c r="K85" s="186">
        <f t="shared" si="24"/>
        <v>1.0266191621125098E-2</v>
      </c>
      <c r="L85" s="9"/>
      <c r="M85" s="264"/>
      <c r="N85" s="224"/>
      <c r="O85" s="438"/>
    </row>
    <row r="86" spans="1:15" ht="12.95" customHeight="1">
      <c r="A86" s="399">
        <v>75</v>
      </c>
      <c r="B86" s="400" t="s">
        <v>218</v>
      </c>
      <c r="C86" s="400" t="s">
        <v>220</v>
      </c>
      <c r="D86" s="73">
        <v>0</v>
      </c>
      <c r="E86" s="55">
        <f t="shared" si="20"/>
        <v>0</v>
      </c>
      <c r="F86" s="344">
        <v>0</v>
      </c>
      <c r="G86" s="73">
        <v>94532115.230000004</v>
      </c>
      <c r="H86" s="55">
        <f t="shared" si="21"/>
        <v>2.2645333396291209E-4</v>
      </c>
      <c r="I86" s="344">
        <v>384.26</v>
      </c>
      <c r="J86" s="186" t="e">
        <f t="shared" si="22"/>
        <v>#DIV/0!</v>
      </c>
      <c r="K86" s="186" t="e">
        <f t="shared" si="19"/>
        <v>#DIV/0!</v>
      </c>
      <c r="L86" s="9"/>
      <c r="M86" s="338"/>
      <c r="N86" s="338"/>
      <c r="O86" s="438"/>
    </row>
    <row r="87" spans="1:15" ht="12.95" customHeight="1">
      <c r="A87" s="237"/>
      <c r="B87" s="238"/>
      <c r="C87" s="239" t="s">
        <v>56</v>
      </c>
      <c r="D87" s="78">
        <f>SUM(D61:D86)</f>
        <v>413717352736.78656</v>
      </c>
      <c r="E87" s="66">
        <f>(D87/$D$123)</f>
        <v>0.28059884388614892</v>
      </c>
      <c r="F87" s="88"/>
      <c r="G87" s="78">
        <f>SUM(G61:G86)</f>
        <v>417446339056.69153</v>
      </c>
      <c r="H87" s="66">
        <f>(G87/$G$123)</f>
        <v>0.2824912691550383</v>
      </c>
      <c r="I87" s="88"/>
      <c r="J87" s="186">
        <f>((G87-D87)/D87)</f>
        <v>9.0133669647582022E-3</v>
      </c>
      <c r="K87" s="186"/>
      <c r="L87" s="9"/>
      <c r="M87" s="4"/>
      <c r="N87"/>
      <c r="O87"/>
    </row>
    <row r="88" spans="1:15" ht="12.95" customHeight="1">
      <c r="A88" s="240"/>
      <c r="B88" s="80"/>
      <c r="C88" s="336" t="s">
        <v>58</v>
      </c>
      <c r="D88" s="398"/>
      <c r="E88" s="82"/>
      <c r="F88" s="83"/>
      <c r="G88" s="81"/>
      <c r="H88" s="82"/>
      <c r="I88" s="83"/>
      <c r="J88" s="186"/>
      <c r="K88" s="186"/>
      <c r="L88" s="9"/>
      <c r="M88" s="4"/>
      <c r="N88" s="220"/>
      <c r="O88"/>
    </row>
    <row r="89" spans="1:15" ht="12.95" customHeight="1">
      <c r="A89" s="399">
        <v>76</v>
      </c>
      <c r="B89" s="400" t="s">
        <v>29</v>
      </c>
      <c r="C89" s="400" t="s">
        <v>179</v>
      </c>
      <c r="D89" s="73">
        <v>2275148554.9899998</v>
      </c>
      <c r="E89" s="55">
        <f>(D89/$D$92)</f>
        <v>5.3850741733664734E-2</v>
      </c>
      <c r="F89" s="96">
        <v>69.3</v>
      </c>
      <c r="G89" s="73">
        <v>2279529228.6900001</v>
      </c>
      <c r="H89" s="55">
        <f>(G89/$G$92)</f>
        <v>5.3934042208699615E-2</v>
      </c>
      <c r="I89" s="96">
        <v>69.3</v>
      </c>
      <c r="J89" s="186">
        <f>((G89-D89)/D89)</f>
        <v>1.9254451277004815E-3</v>
      </c>
      <c r="K89" s="186">
        <f>((I89-F89)/F89)</f>
        <v>0</v>
      </c>
      <c r="L89" s="9"/>
      <c r="M89" s="4"/>
      <c r="N89" s="225"/>
      <c r="O89"/>
    </row>
    <row r="90" spans="1:15" ht="12.95" customHeight="1">
      <c r="A90" s="399">
        <v>77</v>
      </c>
      <c r="B90" s="400" t="s">
        <v>29</v>
      </c>
      <c r="C90" s="400" t="s">
        <v>31</v>
      </c>
      <c r="D90" s="73">
        <v>9812620000.2800007</v>
      </c>
      <c r="E90" s="55">
        <f t="shared" ref="E90:E91" si="27">(D90/$D$92)</f>
        <v>0.23225598355180552</v>
      </c>
      <c r="F90" s="96">
        <v>40.65</v>
      </c>
      <c r="G90" s="73">
        <v>9824208807.8600006</v>
      </c>
      <c r="H90" s="55">
        <f>(G90/$G$92)</f>
        <v>0.23244242093561543</v>
      </c>
      <c r="I90" s="96">
        <v>40.65</v>
      </c>
      <c r="J90" s="186">
        <f>((G90-D90)/D90)</f>
        <v>1.1810105333406613E-3</v>
      </c>
      <c r="K90" s="186">
        <f>((I90-F90)/F90)</f>
        <v>0</v>
      </c>
      <c r="L90" s="9"/>
      <c r="M90" s="4"/>
      <c r="N90" s="225"/>
      <c r="O90"/>
    </row>
    <row r="91" spans="1:15" ht="12.95" customHeight="1">
      <c r="A91" s="399">
        <v>78</v>
      </c>
      <c r="B91" s="54" t="s">
        <v>11</v>
      </c>
      <c r="C91" s="400" t="s">
        <v>32</v>
      </c>
      <c r="D91" s="73">
        <v>30161390541.598915</v>
      </c>
      <c r="E91" s="55">
        <f t="shared" si="27"/>
        <v>0.71389327471452979</v>
      </c>
      <c r="F91" s="96">
        <v>11.3</v>
      </c>
      <c r="G91" s="73">
        <v>30161390541.598915</v>
      </c>
      <c r="H91" s="55">
        <f>(G91/$G$92)</f>
        <v>0.71362353685568491</v>
      </c>
      <c r="I91" s="96">
        <v>11.3</v>
      </c>
      <c r="J91" s="186">
        <f>((G91-D91)/D91)</f>
        <v>0</v>
      </c>
      <c r="K91" s="186">
        <f>((I91-F91)/F91)</f>
        <v>0</v>
      </c>
      <c r="L91" s="9"/>
      <c r="M91" s="4"/>
      <c r="N91" s="225"/>
      <c r="O91"/>
    </row>
    <row r="92" spans="1:15" ht="12.95" customHeight="1">
      <c r="A92" s="237"/>
      <c r="B92" s="241"/>
      <c r="C92" s="239" t="s">
        <v>56</v>
      </c>
      <c r="D92" s="78">
        <f>SUM(D89:D91)</f>
        <v>42249159096.868912</v>
      </c>
      <c r="E92" s="66">
        <f>(D92/$D$123)</f>
        <v>2.8654986597300803E-2</v>
      </c>
      <c r="F92" s="88"/>
      <c r="G92" s="78">
        <f>SUM(G89:G91)</f>
        <v>42265128578.148918</v>
      </c>
      <c r="H92" s="66">
        <f>(G92/$G$123)</f>
        <v>2.8601352307992604E-2</v>
      </c>
      <c r="I92" s="88"/>
      <c r="J92" s="186">
        <f>((G92-D92)/D92)</f>
        <v>3.7798341130036619E-4</v>
      </c>
      <c r="K92" s="186"/>
      <c r="L92" s="9"/>
      <c r="M92" s="4"/>
      <c r="N92"/>
      <c r="O92"/>
    </row>
    <row r="93" spans="1:15" ht="12.95" customHeight="1">
      <c r="A93" s="240"/>
      <c r="B93" s="80"/>
      <c r="C93" s="80" t="s">
        <v>82</v>
      </c>
      <c r="D93" s="398"/>
      <c r="E93" s="82"/>
      <c r="F93" s="83"/>
      <c r="G93" s="81"/>
      <c r="H93" s="82"/>
      <c r="I93" s="83"/>
      <c r="J93" s="186"/>
      <c r="K93" s="186"/>
      <c r="L93" s="9"/>
      <c r="M93" s="4"/>
      <c r="N93"/>
      <c r="O93"/>
    </row>
    <row r="94" spans="1:15" ht="12.95" customHeight="1">
      <c r="A94" s="399">
        <v>79</v>
      </c>
      <c r="B94" s="400" t="s">
        <v>7</v>
      </c>
      <c r="C94" s="400" t="s">
        <v>35</v>
      </c>
      <c r="D94" s="73">
        <v>1595379954.0999999</v>
      </c>
      <c r="E94" s="55">
        <f>(D94/$D$114)</f>
        <v>5.5216700546314397E-2</v>
      </c>
      <c r="F94" s="73">
        <v>3179.52</v>
      </c>
      <c r="G94" s="73">
        <v>1632715189.1900001</v>
      </c>
      <c r="H94" s="55">
        <f t="shared" ref="H94:H113" si="28">(G94/$G$114)</f>
        <v>5.5169466569546466E-2</v>
      </c>
      <c r="I94" s="73">
        <v>3223.01</v>
      </c>
      <c r="J94" s="186">
        <f>((G94-D94)/D94)</f>
        <v>2.3402096155246004E-2</v>
      </c>
      <c r="K94" s="186">
        <f t="shared" ref="K94:K104" si="29">((I94-F94)/F94)</f>
        <v>1.3678165257649028E-2</v>
      </c>
      <c r="L94" s="9"/>
      <c r="M94" s="4"/>
      <c r="N94" s="226"/>
      <c r="O94"/>
    </row>
    <row r="95" spans="1:15" ht="12.95" customHeight="1">
      <c r="A95" s="399">
        <v>80</v>
      </c>
      <c r="B95" s="400" t="s">
        <v>14</v>
      </c>
      <c r="C95" s="400" t="s">
        <v>33</v>
      </c>
      <c r="D95" s="73">
        <v>173792663</v>
      </c>
      <c r="E95" s="55">
        <f t="shared" ref="E95:E113" si="30">(D95/$D$114)</f>
        <v>6.0150294638941114E-3</v>
      </c>
      <c r="F95" s="73">
        <v>129.16</v>
      </c>
      <c r="G95" s="73">
        <v>179277680</v>
      </c>
      <c r="H95" s="65">
        <f t="shared" si="28"/>
        <v>6.0577950391535601E-3</v>
      </c>
      <c r="I95" s="73">
        <v>133.26</v>
      </c>
      <c r="J95" s="186">
        <f>((G95-D95)/D95)</f>
        <v>3.1560693675543712E-2</v>
      </c>
      <c r="K95" s="186">
        <f t="shared" si="29"/>
        <v>3.1743573861876699E-2</v>
      </c>
      <c r="L95" s="9"/>
      <c r="M95" s="4"/>
      <c r="N95" s="349"/>
      <c r="O95" s="279"/>
    </row>
    <row r="96" spans="1:15" ht="12.95" customHeight="1">
      <c r="A96" s="399">
        <v>81</v>
      </c>
      <c r="B96" s="400" t="s">
        <v>55</v>
      </c>
      <c r="C96" s="400" t="s">
        <v>99</v>
      </c>
      <c r="D96" s="73">
        <v>1043289624.52</v>
      </c>
      <c r="E96" s="55">
        <f t="shared" si="30"/>
        <v>3.6108646490230857E-2</v>
      </c>
      <c r="F96" s="73">
        <v>1.3665</v>
      </c>
      <c r="G96" s="73">
        <v>1065440594.66</v>
      </c>
      <c r="H96" s="65">
        <f t="shared" si="28"/>
        <v>3.6001250957978521E-2</v>
      </c>
      <c r="I96" s="73">
        <v>1.3927</v>
      </c>
      <c r="J96" s="186">
        <f t="shared" ref="J96:J101" si="31">((G96-D96)/D96)</f>
        <v>2.1231851270629931E-2</v>
      </c>
      <c r="K96" s="186">
        <f t="shared" si="29"/>
        <v>1.9173069886571532E-2</v>
      </c>
      <c r="L96" s="9"/>
      <c r="M96" s="4"/>
      <c r="N96" s="453"/>
      <c r="O96" s="61"/>
    </row>
    <row r="97" spans="1:18" ht="12.95" customHeight="1">
      <c r="A97" s="399">
        <v>82</v>
      </c>
      <c r="B97" s="400" t="s">
        <v>9</v>
      </c>
      <c r="C97" s="400" t="s">
        <v>205</v>
      </c>
      <c r="D97" s="73">
        <v>3996581752.3600001</v>
      </c>
      <c r="E97" s="55">
        <f t="shared" si="30"/>
        <v>0.13832319834645124</v>
      </c>
      <c r="F97" s="73">
        <v>403.87290000000002</v>
      </c>
      <c r="G97" s="73">
        <v>4090702242.3600001</v>
      </c>
      <c r="H97" s="65">
        <f t="shared" si="28"/>
        <v>0.1382248796973653</v>
      </c>
      <c r="I97" s="73">
        <v>412.0111</v>
      </c>
      <c r="J97" s="186">
        <f>((G97-D97)/D97)</f>
        <v>2.3550247644608148E-2</v>
      </c>
      <c r="K97" s="186">
        <f t="shared" si="29"/>
        <v>2.0150398801206972E-2</v>
      </c>
      <c r="L97" s="9"/>
      <c r="M97" s="4"/>
      <c r="N97" s="453"/>
      <c r="O97" s="277"/>
    </row>
    <row r="98" spans="1:18" ht="15.75" customHeight="1">
      <c r="A98" s="399">
        <v>83</v>
      </c>
      <c r="B98" s="400" t="s">
        <v>18</v>
      </c>
      <c r="C98" s="400" t="s">
        <v>19</v>
      </c>
      <c r="D98" s="73">
        <v>2436844843.5500002</v>
      </c>
      <c r="E98" s="55">
        <f t="shared" si="30"/>
        <v>8.4340117009955057E-2</v>
      </c>
      <c r="F98" s="73">
        <v>12.0252</v>
      </c>
      <c r="G98" s="73">
        <v>2518022495.4099998</v>
      </c>
      <c r="H98" s="65">
        <f t="shared" si="28"/>
        <v>8.5084011468531756E-2</v>
      </c>
      <c r="I98" s="73">
        <v>12.309699999999999</v>
      </c>
      <c r="J98" s="186">
        <f>((G98-D98)/D98)</f>
        <v>3.331260587840295E-2</v>
      </c>
      <c r="K98" s="186">
        <f t="shared" si="29"/>
        <v>2.3658650167980536E-2</v>
      </c>
      <c r="L98" s="9"/>
      <c r="M98" s="313"/>
      <c r="N98" s="366"/>
      <c r="O98" s="364"/>
      <c r="P98" s="357"/>
      <c r="Q98" s="296"/>
      <c r="R98" s="381">
        <v>2301437352.3499999</v>
      </c>
    </row>
    <row r="99" spans="1:18" ht="12.95" customHeight="1" thickBot="1">
      <c r="A99" s="399">
        <v>84</v>
      </c>
      <c r="B99" s="54" t="s">
        <v>34</v>
      </c>
      <c r="C99" s="54" t="s">
        <v>163</v>
      </c>
      <c r="D99" s="73">
        <v>3855036623.8099999</v>
      </c>
      <c r="E99" s="55">
        <f t="shared" si="30"/>
        <v>0.13342426818448619</v>
      </c>
      <c r="F99" s="73">
        <v>180.39</v>
      </c>
      <c r="G99" s="73">
        <v>3988391807.4499998</v>
      </c>
      <c r="H99" s="65">
        <f t="shared" si="28"/>
        <v>0.13476780882802203</v>
      </c>
      <c r="I99" s="73">
        <v>186.05</v>
      </c>
      <c r="J99" s="186">
        <f t="shared" si="31"/>
        <v>3.4592455702328093E-2</v>
      </c>
      <c r="K99" s="186">
        <f t="shared" si="29"/>
        <v>3.1376462109873195E-2</v>
      </c>
      <c r="L99" s="9"/>
      <c r="M99" s="305"/>
      <c r="N99" s="365"/>
      <c r="O99" s="363"/>
      <c r="P99" s="358"/>
      <c r="Q99" s="298"/>
      <c r="R99" s="382"/>
    </row>
    <row r="100" spans="1:18" ht="12.75" customHeight="1">
      <c r="A100" s="399">
        <v>85</v>
      </c>
      <c r="B100" s="402" t="s">
        <v>137</v>
      </c>
      <c r="C100" s="402" t="s">
        <v>209</v>
      </c>
      <c r="D100" s="73">
        <v>5377582473.6099997</v>
      </c>
      <c r="E100" s="55">
        <f t="shared" si="30"/>
        <v>0.18612015297380377</v>
      </c>
      <c r="F100" s="73">
        <v>115.05</v>
      </c>
      <c r="G100" s="73">
        <v>5458637650.8900003</v>
      </c>
      <c r="H100" s="65">
        <f t="shared" si="28"/>
        <v>0.1844474341819812</v>
      </c>
      <c r="I100" s="73">
        <v>115.05</v>
      </c>
      <c r="J100" s="186">
        <f>((G100-D100)/D100)</f>
        <v>1.5072791105998216E-2</v>
      </c>
      <c r="K100" s="186">
        <f t="shared" si="29"/>
        <v>0</v>
      </c>
      <c r="L100" s="9"/>
      <c r="M100" s="4"/>
      <c r="N100" s="308"/>
      <c r="O100" s="308"/>
      <c r="P100" s="308"/>
      <c r="Q100" s="306"/>
    </row>
    <row r="101" spans="1:18" ht="12.95" customHeight="1" thickBot="1">
      <c r="A101" s="399">
        <v>86</v>
      </c>
      <c r="B101" s="400" t="s">
        <v>11</v>
      </c>
      <c r="C101" s="73" t="s">
        <v>12</v>
      </c>
      <c r="D101" s="73">
        <v>2119594413.1500001</v>
      </c>
      <c r="E101" s="55">
        <f t="shared" si="30"/>
        <v>7.3359960233779248E-2</v>
      </c>
      <c r="F101" s="73">
        <v>3724.92</v>
      </c>
      <c r="G101" s="73">
        <v>2163455728.9000001</v>
      </c>
      <c r="H101" s="65">
        <f t="shared" si="28"/>
        <v>7.3103196013908536E-2</v>
      </c>
      <c r="I101" s="73">
        <v>3802.29</v>
      </c>
      <c r="J101" s="186">
        <f t="shared" si="31"/>
        <v>2.0693258803610563E-2</v>
      </c>
      <c r="K101" s="186">
        <f t="shared" si="29"/>
        <v>2.0770915885441804E-2</v>
      </c>
      <c r="L101" s="9"/>
      <c r="M101" s="4"/>
      <c r="N101" s="298"/>
      <c r="O101" s="298"/>
      <c r="P101" s="298"/>
      <c r="Q101" s="307"/>
    </row>
    <row r="102" spans="1:18" ht="13.5" customHeight="1">
      <c r="A102" s="399">
        <v>87</v>
      </c>
      <c r="B102" s="54" t="s">
        <v>60</v>
      </c>
      <c r="C102" s="73" t="s">
        <v>211</v>
      </c>
      <c r="D102" s="73">
        <v>1811654100.8599999</v>
      </c>
      <c r="E102" s="55">
        <f t="shared" si="30"/>
        <v>6.2702030148749685E-2</v>
      </c>
      <c r="F102" s="73">
        <v>1.0589999999999999</v>
      </c>
      <c r="G102" s="73">
        <v>1851199354.99</v>
      </c>
      <c r="H102" s="65">
        <f t="shared" si="28"/>
        <v>6.2552049251991065E-2</v>
      </c>
      <c r="I102" s="73">
        <v>1.0833999999999999</v>
      </c>
      <c r="J102" s="186">
        <f>((G102-D102)/D102)</f>
        <v>2.1828258557319419E-2</v>
      </c>
      <c r="K102" s="186">
        <f t="shared" si="29"/>
        <v>2.3040604343720471E-2</v>
      </c>
      <c r="L102" s="9"/>
      <c r="M102" s="4"/>
      <c r="N102" s="308"/>
      <c r="O102" s="308"/>
      <c r="P102" s="308"/>
      <c r="Q102" s="308"/>
    </row>
    <row r="103" spans="1:18" ht="12.95" customHeight="1">
      <c r="A103" s="399">
        <v>88</v>
      </c>
      <c r="B103" s="54" t="s">
        <v>76</v>
      </c>
      <c r="C103" s="400" t="s">
        <v>41</v>
      </c>
      <c r="D103" s="73">
        <v>1049170381.91</v>
      </c>
      <c r="E103" s="55">
        <f t="shared" si="30"/>
        <v>3.6312181716403567E-2</v>
      </c>
      <c r="F103" s="74">
        <v>552.20000000000005</v>
      </c>
      <c r="G103" s="73">
        <v>1048548558.86</v>
      </c>
      <c r="H103" s="65">
        <f t="shared" si="28"/>
        <v>3.5430468857995723E-2</v>
      </c>
      <c r="I103" s="74">
        <v>552.20000000000005</v>
      </c>
      <c r="J103" s="186">
        <f>((G103-D103)/D103)</f>
        <v>-5.926807129914706E-4</v>
      </c>
      <c r="K103" s="186">
        <f t="shared" si="29"/>
        <v>0</v>
      </c>
      <c r="L103" s="9"/>
      <c r="M103" s="293"/>
      <c r="N103" s="255"/>
    </row>
    <row r="104" spans="1:18" ht="12.95" customHeight="1">
      <c r="A104" s="399">
        <v>89</v>
      </c>
      <c r="B104" s="54" t="s">
        <v>65</v>
      </c>
      <c r="C104" s="400" t="s">
        <v>71</v>
      </c>
      <c r="D104" s="73">
        <v>1987043770.9200001</v>
      </c>
      <c r="E104" s="55">
        <f t="shared" si="30"/>
        <v>6.8772332627937582E-2</v>
      </c>
      <c r="F104" s="73">
        <v>2.79</v>
      </c>
      <c r="G104" s="73">
        <v>2057056609.1900001</v>
      </c>
      <c r="H104" s="65">
        <f t="shared" si="28"/>
        <v>6.9507968434270387E-2</v>
      </c>
      <c r="I104" s="74">
        <v>2.89</v>
      </c>
      <c r="J104" s="186">
        <f>((G104-D104)/D104)</f>
        <v>3.5234673384967295E-2</v>
      </c>
      <c r="K104" s="186">
        <f t="shared" si="29"/>
        <v>3.5842293906810069E-2</v>
      </c>
      <c r="L104" s="9"/>
      <c r="M104" s="209"/>
    </row>
    <row r="105" spans="1:18" ht="12.95" customHeight="1" thickBot="1">
      <c r="A105" s="399">
        <v>90</v>
      </c>
      <c r="B105" s="54" t="s">
        <v>115</v>
      </c>
      <c r="C105" s="403" t="s">
        <v>67</v>
      </c>
      <c r="D105" s="73">
        <v>153995865.78999999</v>
      </c>
      <c r="E105" s="55">
        <f t="shared" si="30"/>
        <v>5.3298548630026643E-3</v>
      </c>
      <c r="F105" s="74">
        <v>1.6081000000000001</v>
      </c>
      <c r="G105" s="73">
        <v>157301910.58000001</v>
      </c>
      <c r="H105" s="65">
        <f t="shared" si="28"/>
        <v>5.3152335168599966E-3</v>
      </c>
      <c r="I105" s="74">
        <v>1.6423810000000001</v>
      </c>
      <c r="J105" s="186">
        <f>((G105-D105)/D105)</f>
        <v>2.1468399642029259E-2</v>
      </c>
      <c r="K105" s="186">
        <f t="shared" ref="K105:K113" si="32">((I105-F105)/F105)</f>
        <v>2.1317704122877933E-2</v>
      </c>
      <c r="L105" s="9"/>
      <c r="M105" s="293"/>
      <c r="N105" s="294"/>
      <c r="O105" s="255"/>
    </row>
    <row r="106" spans="1:18" ht="12.95" customHeight="1">
      <c r="A106" s="399">
        <v>91</v>
      </c>
      <c r="B106" s="400" t="s">
        <v>55</v>
      </c>
      <c r="C106" s="400" t="s">
        <v>131</v>
      </c>
      <c r="D106" s="73">
        <v>529503308.18000001</v>
      </c>
      <c r="E106" s="55">
        <f t="shared" si="30"/>
        <v>1.8326308746026313E-2</v>
      </c>
      <c r="F106" s="74">
        <v>1.0637000000000001</v>
      </c>
      <c r="G106" s="73">
        <v>537567568.39999998</v>
      </c>
      <c r="H106" s="65">
        <f t="shared" si="28"/>
        <v>1.8164414828791636E-2</v>
      </c>
      <c r="I106" s="74">
        <v>1.0799000000000001</v>
      </c>
      <c r="J106" s="186">
        <f t="shared" ref="J106:J113" si="33">((G106-D106)/D106)</f>
        <v>1.5229858048891726E-2</v>
      </c>
      <c r="K106" s="186">
        <f t="shared" si="32"/>
        <v>1.5229858042681198E-2</v>
      </c>
      <c r="L106" s="9"/>
      <c r="M106" s="4"/>
      <c r="Q106" s="308"/>
    </row>
    <row r="107" spans="1:18" ht="12.95" customHeight="1">
      <c r="A107" s="399">
        <v>92</v>
      </c>
      <c r="B107" s="400" t="s">
        <v>138</v>
      </c>
      <c r="C107" s="400" t="s">
        <v>140</v>
      </c>
      <c r="D107" s="73">
        <v>566733579.5</v>
      </c>
      <c r="E107" s="55">
        <f t="shared" si="30"/>
        <v>1.9614862446009448E-2</v>
      </c>
      <c r="F107" s="74">
        <v>1.1778</v>
      </c>
      <c r="G107" s="73">
        <v>567821790.72000003</v>
      </c>
      <c r="H107" s="65">
        <f t="shared" si="28"/>
        <v>1.9186705377640469E-2</v>
      </c>
      <c r="I107" s="74">
        <v>1.1778</v>
      </c>
      <c r="J107" s="186">
        <f t="shared" si="33"/>
        <v>1.92014600751221E-3</v>
      </c>
      <c r="K107" s="186">
        <f t="shared" si="32"/>
        <v>0</v>
      </c>
      <c r="L107" s="9"/>
      <c r="M107" s="4"/>
    </row>
    <row r="108" spans="1:18" ht="12.95" customHeight="1">
      <c r="A108" s="399">
        <v>93</v>
      </c>
      <c r="B108" s="400" t="s">
        <v>112</v>
      </c>
      <c r="C108" s="400" t="s">
        <v>142</v>
      </c>
      <c r="D108" s="73">
        <v>253437090.97999999</v>
      </c>
      <c r="E108" s="55">
        <f t="shared" si="30"/>
        <v>8.7715530861525066E-3</v>
      </c>
      <c r="F108" s="74">
        <v>126.63</v>
      </c>
      <c r="G108" s="73">
        <v>255196942.84</v>
      </c>
      <c r="H108" s="65">
        <f t="shared" si="28"/>
        <v>8.6231078756893037E-3</v>
      </c>
      <c r="I108" s="74">
        <v>127.5</v>
      </c>
      <c r="J108" s="186">
        <f t="shared" si="33"/>
        <v>6.9439396309157178E-3</v>
      </c>
      <c r="K108" s="186">
        <f t="shared" si="32"/>
        <v>6.8704098554845184E-3</v>
      </c>
      <c r="L108" s="9"/>
      <c r="N108" s="376"/>
    </row>
    <row r="109" spans="1:18" ht="12.95" customHeight="1">
      <c r="A109" s="399">
        <v>94</v>
      </c>
      <c r="B109" s="400" t="s">
        <v>50</v>
      </c>
      <c r="C109" s="400" t="s">
        <v>148</v>
      </c>
      <c r="D109" s="73">
        <v>172130517.12</v>
      </c>
      <c r="E109" s="55">
        <f t="shared" si="30"/>
        <v>5.9575019695286549E-3</v>
      </c>
      <c r="F109" s="74">
        <v>3.7444000000000002</v>
      </c>
      <c r="G109" s="73">
        <v>172844819.91</v>
      </c>
      <c r="H109" s="65">
        <f t="shared" si="28"/>
        <v>5.8404286166252734E-3</v>
      </c>
      <c r="I109" s="74">
        <v>3.7425000000000002</v>
      </c>
      <c r="J109" s="186">
        <f t="shared" si="33"/>
        <v>4.1497742640372055E-3</v>
      </c>
      <c r="K109" s="186">
        <f t="shared" si="32"/>
        <v>-5.0742442046790217E-4</v>
      </c>
      <c r="L109" s="9"/>
      <c r="M109" s="4"/>
    </row>
    <row r="110" spans="1:18" ht="12.95" customHeight="1">
      <c r="A110" s="399">
        <v>95</v>
      </c>
      <c r="B110" s="400" t="s">
        <v>113</v>
      </c>
      <c r="C110" s="400" t="s">
        <v>206</v>
      </c>
      <c r="D110" s="73">
        <v>397016131.41000003</v>
      </c>
      <c r="E110" s="55">
        <f t="shared" si="30"/>
        <v>1.3740877703637043E-2</v>
      </c>
      <c r="F110" s="74">
        <v>125.9</v>
      </c>
      <c r="G110" s="73">
        <v>406679671.45999998</v>
      </c>
      <c r="H110" s="65">
        <f t="shared" si="28"/>
        <v>1.374171116167382E-2</v>
      </c>
      <c r="I110" s="74">
        <v>129.07</v>
      </c>
      <c r="J110" s="186">
        <f>((G110-D110)/D110)</f>
        <v>2.4340421674252773E-2</v>
      </c>
      <c r="K110" s="186">
        <f t="shared" si="32"/>
        <v>2.5178713264495532E-2</v>
      </c>
      <c r="L110" s="9"/>
      <c r="M110" s="4"/>
    </row>
    <row r="111" spans="1:18" ht="12.95" customHeight="1">
      <c r="A111" s="399">
        <v>96</v>
      </c>
      <c r="B111" s="400" t="s">
        <v>134</v>
      </c>
      <c r="C111" s="400" t="s">
        <v>166</v>
      </c>
      <c r="D111" s="73">
        <v>117298230.92</v>
      </c>
      <c r="E111" s="55">
        <f t="shared" si="30"/>
        <v>4.059735910982935E-3</v>
      </c>
      <c r="F111" s="74">
        <v>135.89094800000001</v>
      </c>
      <c r="G111" s="73">
        <v>148673401.61000001</v>
      </c>
      <c r="H111" s="65">
        <f t="shared" si="28"/>
        <v>5.0236760913413376E-3</v>
      </c>
      <c r="I111" s="74">
        <v>142.084508</v>
      </c>
      <c r="J111" s="186">
        <f>((G111-D111)/D111)</f>
        <v>0.26748204507362583</v>
      </c>
      <c r="K111" s="186">
        <f>((I111-F111)/F111)</f>
        <v>4.5577428748234138E-2</v>
      </c>
      <c r="L111" s="9"/>
      <c r="M111" s="4"/>
    </row>
    <row r="112" spans="1:18" ht="12.95" customHeight="1">
      <c r="A112" s="399">
        <v>97</v>
      </c>
      <c r="B112" s="400" t="s">
        <v>133</v>
      </c>
      <c r="C112" s="400" t="s">
        <v>186</v>
      </c>
      <c r="D112" s="73">
        <v>1256983950.73</v>
      </c>
      <c r="E112" s="55">
        <f t="shared" ref="E112" si="34">(D112/$D$114)</f>
        <v>4.3504687532654782E-2</v>
      </c>
      <c r="F112" s="74">
        <v>2.2084999999999999</v>
      </c>
      <c r="G112" s="73">
        <v>1281240155.71</v>
      </c>
      <c r="H112" s="65">
        <f t="shared" ref="H112" si="35">(G112/$G$114)</f>
        <v>4.3293120812498094E-2</v>
      </c>
      <c r="I112" s="74">
        <v>2.2519999999999998</v>
      </c>
      <c r="J112" s="186">
        <f t="shared" ref="J112" si="36">((G112-D112)/D112)</f>
        <v>1.9297147720870343E-2</v>
      </c>
      <c r="K112" s="186">
        <f t="shared" ref="K112" si="37">((I112-F112)/F112)</f>
        <v>1.969662666968525E-2</v>
      </c>
      <c r="L112" s="9"/>
      <c r="M112" s="4"/>
    </row>
    <row r="113" spans="1:16" ht="12.95" customHeight="1">
      <c r="A113" s="399">
        <v>98</v>
      </c>
      <c r="B113" s="400" t="s">
        <v>218</v>
      </c>
      <c r="C113" s="400" t="s">
        <v>219</v>
      </c>
      <c r="D113" s="73">
        <v>0</v>
      </c>
      <c r="E113" s="55">
        <f t="shared" si="30"/>
        <v>0</v>
      </c>
      <c r="F113" s="74">
        <v>0</v>
      </c>
      <c r="G113" s="73">
        <v>13769524.91</v>
      </c>
      <c r="H113" s="65">
        <f t="shared" si="28"/>
        <v>4.6527241813537173E-4</v>
      </c>
      <c r="I113" s="416">
        <v>0.99709999999999999</v>
      </c>
      <c r="J113" s="186" t="e">
        <f t="shared" si="33"/>
        <v>#DIV/0!</v>
      </c>
      <c r="K113" s="186" t="e">
        <f t="shared" si="32"/>
        <v>#DIV/0!</v>
      </c>
      <c r="L113" s="9"/>
      <c r="M113" s="273"/>
      <c r="N113" s="299"/>
    </row>
    <row r="114" spans="1:16" ht="12.95" customHeight="1">
      <c r="A114" s="242"/>
      <c r="B114" s="68"/>
      <c r="C114" s="43" t="s">
        <v>56</v>
      </c>
      <c r="D114" s="69">
        <f>SUM(D94:D113)</f>
        <v>28893069276.419998</v>
      </c>
      <c r="E114" s="66">
        <f>(D114/$D$123)</f>
        <v>1.9596378497674209E-2</v>
      </c>
      <c r="F114" s="68"/>
      <c r="G114" s="69">
        <f>SUM(G94:G113)</f>
        <v>29594543698.040005</v>
      </c>
      <c r="H114" s="66">
        <f>(G114/$G$123)</f>
        <v>2.0027005694229362E-2</v>
      </c>
      <c r="I114" s="68"/>
      <c r="J114" s="186">
        <f>((G114-D114)/D114)</f>
        <v>2.4278293694207448E-2</v>
      </c>
      <c r="K114" s="210"/>
      <c r="L114" s="9"/>
      <c r="M114" s="274"/>
      <c r="N114" s="10"/>
    </row>
    <row r="115" spans="1:16" s="13" customFormat="1" ht="12.95" customHeight="1">
      <c r="A115" s="236"/>
      <c r="B115" s="236"/>
      <c r="C115" s="80" t="s">
        <v>90</v>
      </c>
      <c r="D115" s="398"/>
      <c r="E115" s="82"/>
      <c r="F115" s="83"/>
      <c r="G115" s="81"/>
      <c r="H115" s="82"/>
      <c r="I115" s="83"/>
      <c r="J115" s="186"/>
      <c r="K115" s="186"/>
      <c r="L115" s="9"/>
      <c r="M115" s="274"/>
      <c r="N115" s="10"/>
    </row>
    <row r="116" spans="1:16" ht="16.5" customHeight="1" thickBot="1">
      <c r="A116" s="399">
        <v>99</v>
      </c>
      <c r="B116" s="400" t="s">
        <v>18</v>
      </c>
      <c r="C116" s="54" t="s">
        <v>36</v>
      </c>
      <c r="D116" s="84">
        <v>597756270.98000002</v>
      </c>
      <c r="E116" s="55">
        <f>(D116/$D$122)</f>
        <v>5.7661329681389498E-2</v>
      </c>
      <c r="F116" s="368">
        <v>13.3775</v>
      </c>
      <c r="G116" s="84">
        <v>611535678.27999997</v>
      </c>
      <c r="H116" s="55">
        <f t="shared" ref="H116:H121" si="38">(G116/$G$122)</f>
        <v>5.8184297097967706E-2</v>
      </c>
      <c r="I116" s="368">
        <v>13.5945</v>
      </c>
      <c r="J116" s="186">
        <f t="shared" ref="J116:J122" si="39">((G116-D116)/D116)</f>
        <v>2.3051882462745404E-2</v>
      </c>
      <c r="K116" s="230">
        <f t="shared" ref="K116:K121" si="40">((I116-F116)/F116)</f>
        <v>1.6221267052887352E-2</v>
      </c>
      <c r="L116" s="9"/>
      <c r="M116" s="367"/>
      <c r="N116" s="365"/>
      <c r="O116" s="302"/>
      <c r="P116" s="441"/>
    </row>
    <row r="117" spans="1:16" ht="12" customHeight="1" thickBot="1">
      <c r="A117" s="399">
        <v>100</v>
      </c>
      <c r="B117" s="400" t="s">
        <v>37</v>
      </c>
      <c r="C117" s="54" t="s">
        <v>165</v>
      </c>
      <c r="D117" s="84">
        <v>2780087070.6999998</v>
      </c>
      <c r="E117" s="55">
        <f t="shared" ref="E117:E121" si="41">(D117/$D$122)</f>
        <v>0.26817538336116359</v>
      </c>
      <c r="F117" s="368">
        <v>1.39</v>
      </c>
      <c r="G117" s="84">
        <v>2848891160.9400001</v>
      </c>
      <c r="H117" s="55">
        <f t="shared" si="38"/>
        <v>0.27105651492669131</v>
      </c>
      <c r="I117" s="368">
        <v>1.43</v>
      </c>
      <c r="J117" s="230">
        <f t="shared" si="39"/>
        <v>2.4748897602935877E-2</v>
      </c>
      <c r="K117" s="230">
        <f t="shared" si="40"/>
        <v>2.8776978417266216E-2</v>
      </c>
      <c r="L117" s="9"/>
      <c r="M117" s="314"/>
      <c r="N117" s="312"/>
      <c r="O117" s="303"/>
      <c r="P117" s="442"/>
    </row>
    <row r="118" spans="1:16" ht="12" customHeight="1" thickBot="1">
      <c r="A118" s="399">
        <v>101</v>
      </c>
      <c r="B118" s="400" t="s">
        <v>7</v>
      </c>
      <c r="C118" s="54" t="s">
        <v>39</v>
      </c>
      <c r="D118" s="76">
        <v>1481298751.1300001</v>
      </c>
      <c r="E118" s="55">
        <f t="shared" si="41"/>
        <v>0.14289043844827398</v>
      </c>
      <c r="F118" s="76">
        <v>1.1100000000000001</v>
      </c>
      <c r="G118" s="76">
        <v>1532166273.6600001</v>
      </c>
      <c r="H118" s="55">
        <f t="shared" si="38"/>
        <v>0.14577729613561793</v>
      </c>
      <c r="I118" s="76">
        <v>1.1499999999999999</v>
      </c>
      <c r="J118" s="186">
        <f t="shared" si="39"/>
        <v>3.43398132829019E-2</v>
      </c>
      <c r="K118" s="186">
        <f t="shared" si="40"/>
        <v>3.6036036036035862E-2</v>
      </c>
      <c r="L118" s="9"/>
      <c r="M118" s="439"/>
      <c r="N118" s="297"/>
      <c r="O118" s="298"/>
    </row>
    <row r="119" spans="1:16" ht="12" customHeight="1" thickBot="1">
      <c r="A119" s="399">
        <v>102</v>
      </c>
      <c r="B119" s="409" t="s">
        <v>9</v>
      </c>
      <c r="C119" s="400" t="s">
        <v>40</v>
      </c>
      <c r="D119" s="76">
        <v>352951704.11000001</v>
      </c>
      <c r="E119" s="55">
        <f t="shared" si="41"/>
        <v>3.4046760461298252E-2</v>
      </c>
      <c r="F119" s="76">
        <v>34.588099999999997</v>
      </c>
      <c r="G119" s="76">
        <v>357371625.29000002</v>
      </c>
      <c r="H119" s="55">
        <f t="shared" si="38"/>
        <v>3.4001968419472006E-2</v>
      </c>
      <c r="I119" s="76">
        <v>34.815899999999999</v>
      </c>
      <c r="J119" s="186">
        <f t="shared" si="39"/>
        <v>1.2522736477913438E-2</v>
      </c>
      <c r="K119" s="186">
        <f t="shared" si="40"/>
        <v>6.5860801836470353E-3</v>
      </c>
      <c r="L119" s="9"/>
      <c r="M119" s="440"/>
      <c r="P119" s="300"/>
    </row>
    <row r="120" spans="1:16" ht="12" customHeight="1">
      <c r="A120" s="399">
        <v>103</v>
      </c>
      <c r="B120" s="400" t="s">
        <v>7</v>
      </c>
      <c r="C120" s="400" t="s">
        <v>89</v>
      </c>
      <c r="D120" s="73">
        <v>217965222.83000001</v>
      </c>
      <c r="E120" s="55">
        <f t="shared" si="41"/>
        <v>2.1025567079493955E-2</v>
      </c>
      <c r="F120" s="96">
        <v>203.9</v>
      </c>
      <c r="G120" s="73">
        <v>223740839.47</v>
      </c>
      <c r="H120" s="55">
        <f t="shared" si="38"/>
        <v>2.1287725212183969E-2</v>
      </c>
      <c r="I120" s="96">
        <v>210.24</v>
      </c>
      <c r="J120" s="186">
        <f>((G120-D120)/D120)</f>
        <v>2.6497881473984613E-2</v>
      </c>
      <c r="K120" s="186">
        <f t="shared" si="40"/>
        <v>3.1093673369298691E-2</v>
      </c>
      <c r="L120" s="9"/>
      <c r="M120" s="355"/>
      <c r="N120" s="10"/>
      <c r="P120" s="353"/>
    </row>
    <row r="121" spans="1:16" ht="12" customHeight="1" thickBot="1">
      <c r="A121" s="399">
        <v>104</v>
      </c>
      <c r="B121" s="54" t="s">
        <v>34</v>
      </c>
      <c r="C121" s="54" t="s">
        <v>185</v>
      </c>
      <c r="D121" s="73">
        <v>4936616086.1300001</v>
      </c>
      <c r="E121" s="55">
        <f t="shared" si="41"/>
        <v>0.47620052096838084</v>
      </c>
      <c r="F121" s="96">
        <v>111</v>
      </c>
      <c r="G121" s="73">
        <v>4936616086.1300001</v>
      </c>
      <c r="H121" s="55">
        <f t="shared" si="38"/>
        <v>0.46969219820806707</v>
      </c>
      <c r="I121" s="96">
        <v>111</v>
      </c>
      <c r="J121" s="186">
        <f t="shared" si="39"/>
        <v>0</v>
      </c>
      <c r="K121" s="186">
        <f t="shared" si="40"/>
        <v>0</v>
      </c>
      <c r="L121" s="9"/>
      <c r="M121" s="4"/>
      <c r="N121" s="10"/>
      <c r="P121" s="301"/>
    </row>
    <row r="122" spans="1:16" ht="12" customHeight="1">
      <c r="A122" s="243"/>
      <c r="B122" s="244"/>
      <c r="C122" s="239" t="s">
        <v>56</v>
      </c>
      <c r="D122" s="91">
        <f>SUM(D116:D121)</f>
        <v>10366675105.879999</v>
      </c>
      <c r="E122" s="66">
        <f>(D122/$D$123)</f>
        <v>7.0310733412816771E-3</v>
      </c>
      <c r="F122" s="88"/>
      <c r="G122" s="91">
        <f>SUM(G116:G121)</f>
        <v>10510321663.77</v>
      </c>
      <c r="H122" s="66">
        <f>(G122/$G$123)</f>
        <v>7.1124689049503545E-3</v>
      </c>
      <c r="I122" s="88"/>
      <c r="J122" s="186">
        <f t="shared" si="39"/>
        <v>1.3856569866699564E-2</v>
      </c>
      <c r="K122" s="186"/>
      <c r="L122" s="9"/>
      <c r="M122" s="345" t="s">
        <v>184</v>
      </c>
      <c r="N122" s="10"/>
    </row>
    <row r="123" spans="1:16" ht="15" customHeight="1">
      <c r="A123" s="245"/>
      <c r="B123" s="246"/>
      <c r="C123" s="247" t="s">
        <v>42</v>
      </c>
      <c r="D123" s="42">
        <f>SUM(D19,D47,D59,D87,D92,D114,D122)</f>
        <v>1474408614828.9678</v>
      </c>
      <c r="E123" s="56"/>
      <c r="F123" s="41"/>
      <c r="G123" s="42">
        <f>SUM(G19,G47,G59,G87,G92,G114,G122)</f>
        <v>1477731826209.4199</v>
      </c>
      <c r="H123" s="56"/>
      <c r="I123" s="41"/>
      <c r="J123" s="186">
        <f>((G123-D123)/D123)</f>
        <v>2.2539283527162808E-3</v>
      </c>
      <c r="K123" s="186"/>
      <c r="L123" s="9"/>
      <c r="M123" s="346">
        <f>((G123-D123)/D123)</f>
        <v>2.2539283527162808E-3</v>
      </c>
      <c r="N123" s="194"/>
    </row>
    <row r="124" spans="1:16" ht="11.25" customHeight="1">
      <c r="A124" s="340"/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9"/>
      <c r="M124" s="4"/>
    </row>
    <row r="125" spans="1:16" ht="12" customHeight="1">
      <c r="A125" s="447" t="s">
        <v>217</v>
      </c>
      <c r="B125" s="448"/>
      <c r="C125" s="448"/>
      <c r="D125" s="448"/>
      <c r="E125" s="448"/>
      <c r="F125" s="448"/>
      <c r="G125" s="448"/>
      <c r="H125" s="448"/>
      <c r="I125" s="448"/>
      <c r="J125" s="448"/>
      <c r="K125" s="449"/>
      <c r="L125" s="9"/>
      <c r="M125" s="4"/>
    </row>
    <row r="126" spans="1:16" ht="27" customHeight="1">
      <c r="A126" s="267"/>
      <c r="B126" s="268"/>
      <c r="C126" s="267" t="s">
        <v>63</v>
      </c>
      <c r="D126" s="421" t="s">
        <v>213</v>
      </c>
      <c r="E126" s="422"/>
      <c r="F126" s="423"/>
      <c r="G126" s="421" t="s">
        <v>216</v>
      </c>
      <c r="H126" s="422"/>
      <c r="I126" s="423"/>
      <c r="J126" s="445" t="s">
        <v>84</v>
      </c>
      <c r="K126" s="446"/>
      <c r="M126" s="4"/>
    </row>
    <row r="127" spans="1:16" ht="27" customHeight="1">
      <c r="A127" s="248"/>
      <c r="B127" s="375"/>
      <c r="C127" s="249"/>
      <c r="D127" s="92" t="s">
        <v>97</v>
      </c>
      <c r="E127" s="93" t="s">
        <v>83</v>
      </c>
      <c r="F127" s="93" t="s">
        <v>98</v>
      </c>
      <c r="G127" s="92" t="s">
        <v>97</v>
      </c>
      <c r="H127" s="93" t="s">
        <v>83</v>
      </c>
      <c r="I127" s="93" t="s">
        <v>98</v>
      </c>
      <c r="J127" s="407" t="s">
        <v>155</v>
      </c>
      <c r="K127" s="211" t="s">
        <v>154</v>
      </c>
      <c r="M127" s="4"/>
    </row>
    <row r="128" spans="1:16" ht="12" customHeight="1">
      <c r="A128" s="399">
        <v>1</v>
      </c>
      <c r="B128" s="54" t="s">
        <v>43</v>
      </c>
      <c r="C128" s="54" t="s">
        <v>44</v>
      </c>
      <c r="D128" s="90">
        <v>2286135000</v>
      </c>
      <c r="E128" s="77">
        <f>(D128/$D$138)</f>
        <v>0.12054038328293787</v>
      </c>
      <c r="F128" s="89">
        <v>15.15</v>
      </c>
      <c r="G128" s="90">
        <v>2373657000</v>
      </c>
      <c r="H128" s="77">
        <f t="shared" ref="H128:H137" si="42">(G128/$G$138)</f>
        <v>0.12287262252756179</v>
      </c>
      <c r="I128" s="89">
        <v>15.73</v>
      </c>
      <c r="J128" s="186">
        <f t="shared" ref="J128:J137" si="43">((G128-D128)/D128)</f>
        <v>3.8283828382838281E-2</v>
      </c>
      <c r="K128" s="186">
        <f t="shared" ref="K128:K134" si="44">((I128-F128)/F128)</f>
        <v>3.8283828382838288E-2</v>
      </c>
      <c r="M128" s="4"/>
    </row>
    <row r="129" spans="1:21" ht="12" customHeight="1">
      <c r="A129" s="399">
        <v>2</v>
      </c>
      <c r="B129" s="54" t="s">
        <v>43</v>
      </c>
      <c r="C129" s="403" t="s">
        <v>80</v>
      </c>
      <c r="D129" s="90">
        <v>323775933.39999998</v>
      </c>
      <c r="E129" s="77">
        <f t="shared" ref="E129:E137" si="45">(D129/$D$138)</f>
        <v>1.7071640611699204E-2</v>
      </c>
      <c r="F129" s="89">
        <v>3.8</v>
      </c>
      <c r="G129" s="90">
        <v>323775933.39999998</v>
      </c>
      <c r="H129" s="77">
        <f t="shared" si="42"/>
        <v>1.6760297738117672E-2</v>
      </c>
      <c r="I129" s="89">
        <v>4</v>
      </c>
      <c r="J129" s="186">
        <f t="shared" si="43"/>
        <v>0</v>
      </c>
      <c r="K129" s="186">
        <f t="shared" si="44"/>
        <v>5.2631578947368474E-2</v>
      </c>
      <c r="M129" s="4"/>
    </row>
    <row r="130" spans="1:21" ht="12" customHeight="1">
      <c r="A130" s="399">
        <v>3</v>
      </c>
      <c r="B130" s="54" t="s">
        <v>43</v>
      </c>
      <c r="C130" s="54" t="s">
        <v>69</v>
      </c>
      <c r="D130" s="90">
        <v>146382931.19999999</v>
      </c>
      <c r="E130" s="77">
        <f t="shared" si="45"/>
        <v>7.7182907540140552E-3</v>
      </c>
      <c r="F130" s="89">
        <v>5.7</v>
      </c>
      <c r="G130" s="90">
        <v>147666992</v>
      </c>
      <c r="H130" s="77">
        <f t="shared" si="42"/>
        <v>7.6439985085446152E-3</v>
      </c>
      <c r="I130" s="89">
        <v>5.75</v>
      </c>
      <c r="J130" s="186">
        <f t="shared" si="43"/>
        <v>8.7719298245614863E-3</v>
      </c>
      <c r="K130" s="186">
        <f t="shared" si="44"/>
        <v>8.7719298245613718E-3</v>
      </c>
      <c r="M130" s="4"/>
      <c r="O130" s="194"/>
    </row>
    <row r="131" spans="1:21" ht="12" customHeight="1">
      <c r="A131" s="399">
        <v>4</v>
      </c>
      <c r="B131" s="54" t="s">
        <v>43</v>
      </c>
      <c r="C131" s="54" t="s">
        <v>70</v>
      </c>
      <c r="D131" s="90">
        <v>165792737.25</v>
      </c>
      <c r="E131" s="77">
        <f t="shared" si="45"/>
        <v>8.7417060207041191E-3</v>
      </c>
      <c r="F131" s="89">
        <v>14.73</v>
      </c>
      <c r="G131" s="90">
        <v>174740281.80000001</v>
      </c>
      <c r="H131" s="77">
        <f t="shared" si="42"/>
        <v>9.0454504108938971E-3</v>
      </c>
      <c r="I131" s="89">
        <v>16.600000000000001</v>
      </c>
      <c r="J131" s="186">
        <f t="shared" si="43"/>
        <v>5.396825396825404E-2</v>
      </c>
      <c r="K131" s="186">
        <f t="shared" si="44"/>
        <v>0.12695179904955878</v>
      </c>
      <c r="M131" s="4"/>
      <c r="O131" s="194"/>
    </row>
    <row r="132" spans="1:21" ht="12" customHeight="1">
      <c r="A132" s="399">
        <v>5</v>
      </c>
      <c r="B132" s="54" t="s">
        <v>43</v>
      </c>
      <c r="C132" s="54" t="s">
        <v>117</v>
      </c>
      <c r="D132" s="90">
        <v>964226330.10000002</v>
      </c>
      <c r="E132" s="77">
        <f t="shared" si="45"/>
        <v>5.0840484661559604E-2</v>
      </c>
      <c r="F132" s="89">
        <v>273.89999999999998</v>
      </c>
      <c r="G132" s="90">
        <v>964226330.10000002</v>
      </c>
      <c r="H132" s="77">
        <f t="shared" si="42"/>
        <v>4.9913284813059969E-2</v>
      </c>
      <c r="I132" s="89">
        <v>273.89999999999998</v>
      </c>
      <c r="J132" s="186">
        <f t="shared" si="43"/>
        <v>0</v>
      </c>
      <c r="K132" s="186">
        <f t="shared" si="44"/>
        <v>0</v>
      </c>
      <c r="M132" s="4"/>
    </row>
    <row r="133" spans="1:21" ht="12" customHeight="1">
      <c r="A133" s="399">
        <v>6</v>
      </c>
      <c r="B133" s="54" t="s">
        <v>45</v>
      </c>
      <c r="C133" s="54" t="s">
        <v>46</v>
      </c>
      <c r="D133" s="90">
        <v>12566584580</v>
      </c>
      <c r="E133" s="77">
        <f t="shared" si="45"/>
        <v>0.66259469446496233</v>
      </c>
      <c r="F133" s="89">
        <v>8635</v>
      </c>
      <c r="G133" s="90">
        <v>12755774620</v>
      </c>
      <c r="H133" s="77">
        <f t="shared" si="42"/>
        <v>0.66030411299101466</v>
      </c>
      <c r="I133" s="89">
        <v>8765</v>
      </c>
      <c r="J133" s="186">
        <f t="shared" si="43"/>
        <v>1.5055008685581933E-2</v>
      </c>
      <c r="K133" s="186">
        <f t="shared" si="44"/>
        <v>1.5055008685581933E-2</v>
      </c>
      <c r="M133" s="194"/>
      <c r="O133" s="195"/>
    </row>
    <row r="134" spans="1:21" ht="12" customHeight="1">
      <c r="A134" s="399">
        <v>7</v>
      </c>
      <c r="B134" s="54" t="s">
        <v>37</v>
      </c>
      <c r="C134" s="54" t="s">
        <v>121</v>
      </c>
      <c r="D134" s="90">
        <v>560084000</v>
      </c>
      <c r="E134" s="77">
        <f t="shared" si="45"/>
        <v>2.9531388142275485E-2</v>
      </c>
      <c r="F134" s="89">
        <v>11.62</v>
      </c>
      <c r="G134" s="90">
        <v>560084000</v>
      </c>
      <c r="H134" s="77">
        <f t="shared" si="42"/>
        <v>2.8992811478544253E-2</v>
      </c>
      <c r="I134" s="89">
        <v>11.62</v>
      </c>
      <c r="J134" s="186">
        <f t="shared" si="43"/>
        <v>0</v>
      </c>
      <c r="K134" s="186">
        <f t="shared" si="44"/>
        <v>0</v>
      </c>
      <c r="M134" s="194"/>
      <c r="O134" s="195"/>
    </row>
    <row r="135" spans="1:21" ht="12" customHeight="1">
      <c r="A135" s="399">
        <v>8</v>
      </c>
      <c r="B135" s="54" t="s">
        <v>53</v>
      </c>
      <c r="C135" s="54" t="s">
        <v>54</v>
      </c>
      <c r="D135" s="90">
        <v>487309164.37</v>
      </c>
      <c r="E135" s="77">
        <f t="shared" si="45"/>
        <v>2.5694210293988749E-2</v>
      </c>
      <c r="F135" s="96">
        <v>96</v>
      </c>
      <c r="G135" s="90">
        <v>513477699.22000003</v>
      </c>
      <c r="H135" s="77">
        <f t="shared" si="42"/>
        <v>2.6580231058059345E-2</v>
      </c>
      <c r="I135" s="96">
        <v>90</v>
      </c>
      <c r="J135" s="186">
        <f t="shared" si="43"/>
        <v>5.3700067151068391E-2</v>
      </c>
      <c r="K135" s="186">
        <f>((I135-F135)/F135)</f>
        <v>-6.25E-2</v>
      </c>
      <c r="M135" s="194"/>
      <c r="O135" s="195"/>
    </row>
    <row r="136" spans="1:21" ht="12" customHeight="1">
      <c r="A136" s="399">
        <v>9</v>
      </c>
      <c r="B136" s="54" t="s">
        <v>53</v>
      </c>
      <c r="C136" s="54" t="s">
        <v>119</v>
      </c>
      <c r="D136" s="90">
        <v>811078012.61000001</v>
      </c>
      <c r="E136" s="77">
        <f t="shared" si="45"/>
        <v>4.2765477328492375E-2</v>
      </c>
      <c r="F136" s="54">
        <v>120.92</v>
      </c>
      <c r="G136" s="90">
        <v>850277077.01999998</v>
      </c>
      <c r="H136" s="77">
        <f>(G136/$G$138)</f>
        <v>4.4014688865542509E-2</v>
      </c>
      <c r="I136" s="54">
        <v>120.92</v>
      </c>
      <c r="J136" s="186">
        <f>((G136-D136)/D136)</f>
        <v>4.8329585811184482E-2</v>
      </c>
      <c r="K136" s="186">
        <f>((I136-F136)/F136)</f>
        <v>0</v>
      </c>
      <c r="M136" s="194"/>
      <c r="O136" s="195"/>
    </row>
    <row r="137" spans="1:21" ht="12" customHeight="1">
      <c r="A137" s="399">
        <v>10</v>
      </c>
      <c r="B137" s="400" t="s">
        <v>112</v>
      </c>
      <c r="C137" s="54" t="s">
        <v>180</v>
      </c>
      <c r="D137" s="90">
        <v>654350000</v>
      </c>
      <c r="E137" s="77">
        <f t="shared" si="45"/>
        <v>3.4501724439366173E-2</v>
      </c>
      <c r="F137" s="54">
        <v>100</v>
      </c>
      <c r="G137" s="90">
        <v>654350000</v>
      </c>
      <c r="H137" s="77">
        <f t="shared" si="42"/>
        <v>3.387250160866126E-2</v>
      </c>
      <c r="I137" s="54">
        <v>100</v>
      </c>
      <c r="J137" s="186">
        <f t="shared" si="43"/>
        <v>0</v>
      </c>
      <c r="K137" s="186">
        <f>((I137-F137)/F137)</f>
        <v>0</v>
      </c>
      <c r="M137" s="4"/>
      <c r="N137" s="10"/>
      <c r="O137" s="195"/>
    </row>
    <row r="138" spans="1:21" ht="12" customHeight="1">
      <c r="A138" s="43"/>
      <c r="B138" s="43"/>
      <c r="C138" s="43" t="s">
        <v>47</v>
      </c>
      <c r="D138" s="44">
        <f>SUM(D128:D137)</f>
        <v>18965718688.93</v>
      </c>
      <c r="E138" s="44"/>
      <c r="F138" s="45"/>
      <c r="G138" s="44">
        <f>SUM(G128:G137)</f>
        <v>19318029933.540001</v>
      </c>
      <c r="H138" s="44"/>
      <c r="I138" s="45"/>
      <c r="J138" s="186">
        <f>((G138-D138)/D138)</f>
        <v>1.8576213766981542E-2</v>
      </c>
      <c r="K138" s="212"/>
      <c r="M138" s="194"/>
      <c r="N138" s="10"/>
      <c r="O138" s="195"/>
    </row>
    <row r="139" spans="1:21" ht="12" customHeight="1" thickBot="1">
      <c r="A139" s="46"/>
      <c r="B139" s="46"/>
      <c r="C139" s="46" t="s">
        <v>57</v>
      </c>
      <c r="D139" s="47">
        <f>SUM(D123,D138)</f>
        <v>1493374333517.8977</v>
      </c>
      <c r="E139" s="52"/>
      <c r="F139" s="57"/>
      <c r="G139" s="47">
        <f>SUM(G123,G138)</f>
        <v>1497049856142.96</v>
      </c>
      <c r="H139" s="52"/>
      <c r="I139" s="57"/>
      <c r="J139" s="193">
        <f>((G139-D139)/D139)</f>
        <v>2.4612198981644046E-3</v>
      </c>
      <c r="K139" s="67"/>
      <c r="M139" s="194"/>
    </row>
    <row r="140" spans="1:21" ht="7.5" customHeight="1" thickBot="1">
      <c r="A140" s="320"/>
      <c r="B140" s="321"/>
      <c r="C140" s="321"/>
      <c r="D140" s="322"/>
      <c r="E140" s="322"/>
      <c r="F140" s="323"/>
      <c r="G140" s="322"/>
      <c r="H140" s="322"/>
      <c r="I140" s="323"/>
      <c r="J140" s="324"/>
      <c r="K140" s="325"/>
      <c r="M140" s="4"/>
    </row>
    <row r="141" spans="1:21" ht="12" customHeight="1" thickBot="1">
      <c r="A141" s="450" t="s">
        <v>149</v>
      </c>
      <c r="B141" s="451"/>
      <c r="C141" s="451"/>
      <c r="D141" s="451"/>
      <c r="E141" s="451"/>
      <c r="F141" s="451"/>
      <c r="G141" s="451"/>
      <c r="H141" s="451"/>
      <c r="I141" s="451"/>
      <c r="J141" s="451"/>
      <c r="K141" s="452"/>
      <c r="M141" s="4"/>
      <c r="P141" s="70"/>
      <c r="Q141" s="53"/>
      <c r="R141" s="9"/>
    </row>
    <row r="142" spans="1:21" ht="25.5" customHeight="1" thickBot="1">
      <c r="A142" s="187"/>
      <c r="B142" s="190"/>
      <c r="C142" s="188"/>
      <c r="D142" s="421" t="s">
        <v>213</v>
      </c>
      <c r="E142" s="422"/>
      <c r="F142" s="423"/>
      <c r="G142" s="421" t="s">
        <v>216</v>
      </c>
      <c r="H142" s="422"/>
      <c r="I142" s="423"/>
      <c r="J142" s="431" t="s">
        <v>84</v>
      </c>
      <c r="K142" s="432"/>
      <c r="L142" s="9"/>
      <c r="M142" s="4"/>
      <c r="N142" s="10"/>
      <c r="P142" s="185"/>
      <c r="Q142" s="58"/>
      <c r="T142" s="194"/>
      <c r="U142" s="195"/>
    </row>
    <row r="143" spans="1:21" ht="12.75" customHeight="1">
      <c r="A143" s="191" t="s">
        <v>2</v>
      </c>
      <c r="B143" s="189" t="s">
        <v>3</v>
      </c>
      <c r="C143" s="36" t="s">
        <v>4</v>
      </c>
      <c r="D143" s="443" t="s">
        <v>153</v>
      </c>
      <c r="E143" s="444"/>
      <c r="F143" s="38" t="s">
        <v>167</v>
      </c>
      <c r="G143" s="443" t="s">
        <v>153</v>
      </c>
      <c r="H143" s="444"/>
      <c r="I143" s="38" t="s">
        <v>167</v>
      </c>
      <c r="J143" s="70" t="s">
        <v>79</v>
      </c>
      <c r="K143" s="53" t="s">
        <v>5</v>
      </c>
    </row>
    <row r="144" spans="1:21" ht="12.75" customHeight="1">
      <c r="A144" s="192"/>
      <c r="B144" s="39"/>
      <c r="C144" s="39" t="s">
        <v>150</v>
      </c>
      <c r="D144" s="426" t="s">
        <v>6</v>
      </c>
      <c r="E144" s="427"/>
      <c r="F144" s="266" t="s">
        <v>6</v>
      </c>
      <c r="G144" s="426" t="s">
        <v>6</v>
      </c>
      <c r="H144" s="427"/>
      <c r="I144" s="266" t="s">
        <v>6</v>
      </c>
      <c r="J144" s="185" t="s">
        <v>102</v>
      </c>
      <c r="K144" s="58" t="s">
        <v>102</v>
      </c>
    </row>
    <row r="145" spans="1:15" ht="12.75" customHeight="1" thickBot="1">
      <c r="A145" s="295">
        <v>1</v>
      </c>
      <c r="B145" s="378" t="s">
        <v>151</v>
      </c>
      <c r="C145" s="378" t="s">
        <v>152</v>
      </c>
      <c r="D145" s="424">
        <v>58605428797</v>
      </c>
      <c r="E145" s="425"/>
      <c r="F145" s="326">
        <v>107.71</v>
      </c>
      <c r="G145" s="424">
        <v>58605428797</v>
      </c>
      <c r="H145" s="425"/>
      <c r="I145" s="326">
        <v>107.71</v>
      </c>
      <c r="J145" s="193">
        <f>((G145-D145)/D145)</f>
        <v>0</v>
      </c>
      <c r="K145" s="270">
        <f>((I145-F145)/F145)</f>
        <v>0</v>
      </c>
      <c r="M145" s="4"/>
      <c r="O145" s="194"/>
    </row>
    <row r="146" spans="1:15" ht="12" customHeight="1">
      <c r="A146" s="19"/>
      <c r="B146" s="19"/>
      <c r="C146" s="22"/>
      <c r="D146" s="420"/>
      <c r="E146" s="420"/>
      <c r="F146" s="420"/>
      <c r="G146" s="23"/>
      <c r="H146" s="23"/>
      <c r="I146" s="24"/>
      <c r="K146" s="9"/>
      <c r="M146" s="4"/>
      <c r="O146" s="194"/>
    </row>
    <row r="147" spans="1:15" ht="12" customHeight="1">
      <c r="A147" s="19"/>
      <c r="B147" s="408" t="s">
        <v>212</v>
      </c>
      <c r="C147" s="354"/>
      <c r="D147" s="231"/>
      <c r="E147" s="22"/>
      <c r="F147" s="22"/>
      <c r="G147" s="284"/>
      <c r="H147" s="22"/>
      <c r="I147" s="12"/>
      <c r="M147" s="33"/>
    </row>
    <row r="148" spans="1:15" ht="10.5" customHeight="1">
      <c r="A148" s="19"/>
      <c r="B148" s="418" t="s">
        <v>222</v>
      </c>
      <c r="C148" s="356"/>
      <c r="D148" s="269"/>
      <c r="E148" s="161"/>
      <c r="F148" s="283"/>
      <c r="G148" s="234"/>
      <c r="H148"/>
      <c r="I148" s="283"/>
      <c r="M148" s="34"/>
      <c r="O148" s="278"/>
    </row>
    <row r="149" spans="1:15" ht="9.75" customHeight="1">
      <c r="A149" s="20"/>
      <c r="B149" s="417" t="s">
        <v>224</v>
      </c>
      <c r="C149" s="379"/>
      <c r="D149" s="161"/>
      <c r="E149" s="161"/>
      <c r="F149" s="28"/>
      <c r="G149" s="275"/>
      <c r="H149"/>
      <c r="I149" s="12"/>
      <c r="L149" s="32"/>
      <c r="M149" s="278"/>
    </row>
    <row r="150" spans="1:15" ht="10.5" customHeight="1">
      <c r="A150" s="21"/>
      <c r="B150" s="417" t="s">
        <v>223</v>
      </c>
      <c r="C150" s="283"/>
      <c r="D150"/>
      <c r="E150"/>
      <c r="F150" s="28"/>
      <c r="G150" s="29"/>
      <c r="H150" s="29"/>
      <c r="I150" s="30"/>
      <c r="J150" s="31"/>
      <c r="K150" s="31"/>
      <c r="L150" s="35"/>
      <c r="M150" s="14"/>
    </row>
    <row r="151" spans="1:15" ht="9.75" customHeight="1">
      <c r="A151" s="21"/>
      <c r="B151" s="417" t="s">
        <v>225</v>
      </c>
      <c r="C151" s="28"/>
      <c r="D151" s="275"/>
      <c r="E151"/>
      <c r="F151" s="29"/>
      <c r="G151" s="29"/>
      <c r="H151" s="29"/>
      <c r="I151" s="30"/>
      <c r="J151" s="34"/>
      <c r="K151" s="34"/>
      <c r="M151" s="14"/>
    </row>
    <row r="152" spans="1:15" ht="12" customHeight="1">
      <c r="A152" s="21"/>
      <c r="B152" s="12"/>
      <c r="C152" s="12"/>
      <c r="D152" s="335"/>
      <c r="E152" s="25"/>
      <c r="F152" s="12"/>
      <c r="G152" s="12"/>
      <c r="H152" s="12"/>
      <c r="I152" s="12"/>
      <c r="J152" s="13"/>
      <c r="M152" s="14"/>
    </row>
    <row r="153" spans="1:15" ht="12" customHeight="1">
      <c r="A153" s="21"/>
      <c r="B153" s="12"/>
      <c r="C153" s="12"/>
      <c r="D153" s="25"/>
      <c r="E153" s="25"/>
      <c r="F153" s="12"/>
      <c r="G153" s="12"/>
      <c r="H153" s="12"/>
      <c r="I153" s="12"/>
      <c r="J153" s="13"/>
      <c r="M153" s="14"/>
    </row>
    <row r="154" spans="1:15" ht="12" customHeight="1">
      <c r="A154" s="21"/>
      <c r="B154" s="12"/>
      <c r="C154" s="12"/>
      <c r="D154" s="12"/>
      <c r="E154" s="12"/>
      <c r="F154" s="12"/>
      <c r="G154" s="12"/>
      <c r="H154" s="12"/>
      <c r="I154" s="12"/>
      <c r="J154" s="13"/>
      <c r="M154" s="14"/>
    </row>
    <row r="155" spans="1:15" ht="12" customHeight="1">
      <c r="A155" s="21"/>
      <c r="B155" s="12"/>
      <c r="C155" s="12"/>
      <c r="D155" s="12"/>
      <c r="E155" s="12"/>
      <c r="F155" s="12"/>
      <c r="G155" s="12"/>
      <c r="H155" s="12"/>
      <c r="I155" s="12"/>
      <c r="J155" s="13"/>
      <c r="M155" s="14"/>
    </row>
    <row r="156" spans="1:15" ht="12" customHeight="1">
      <c r="A156" s="21"/>
      <c r="B156" s="11"/>
      <c r="C156" s="26"/>
      <c r="D156" s="12"/>
      <c r="E156" s="12"/>
      <c r="F156" s="12"/>
      <c r="G156" s="12"/>
      <c r="H156" s="12"/>
      <c r="I156" s="12"/>
      <c r="J156" s="13"/>
      <c r="M156" s="14"/>
    </row>
    <row r="157" spans="1:15" ht="12" customHeight="1">
      <c r="A157" s="21"/>
      <c r="B157" s="11"/>
      <c r="C157" s="11"/>
      <c r="D157" s="12"/>
      <c r="E157" s="12"/>
      <c r="F157" s="12"/>
      <c r="G157" s="12"/>
      <c r="H157" s="12"/>
      <c r="I157" s="12"/>
      <c r="J157" s="13"/>
      <c r="M157" s="14"/>
    </row>
    <row r="158" spans="1:15" ht="12" customHeight="1">
      <c r="A158" s="21"/>
      <c r="B158" s="11"/>
      <c r="C158" s="11"/>
      <c r="D158" s="12"/>
      <c r="E158" s="12"/>
      <c r="F158" s="12"/>
      <c r="G158" s="12"/>
      <c r="H158" s="12"/>
      <c r="I158" s="12"/>
      <c r="J158" s="13"/>
      <c r="M158" s="14"/>
    </row>
    <row r="159" spans="1:15" ht="12" customHeight="1">
      <c r="A159" s="21"/>
      <c r="B159" s="11"/>
      <c r="C159" s="11"/>
      <c r="D159" s="12"/>
      <c r="E159" s="12"/>
      <c r="F159" s="12"/>
      <c r="G159" s="12"/>
      <c r="H159" s="12"/>
      <c r="I159" s="12"/>
      <c r="J159" s="13"/>
      <c r="M159" s="14"/>
    </row>
    <row r="160" spans="1:15" ht="12" customHeight="1">
      <c r="A160" s="21"/>
      <c r="B160" s="11"/>
      <c r="C160" s="26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6"/>
      <c r="B161" s="11"/>
      <c r="C161" s="11"/>
      <c r="D161" s="12"/>
      <c r="E161" s="12"/>
      <c r="F161" s="12"/>
      <c r="G161" s="12"/>
      <c r="H161" s="12"/>
      <c r="I161" s="12"/>
      <c r="M161" s="14"/>
    </row>
    <row r="162" spans="1:13" ht="12" customHeight="1">
      <c r="B162" s="16"/>
      <c r="C162" s="16"/>
      <c r="D162" s="13"/>
      <c r="E162" s="13"/>
      <c r="F162" s="13"/>
      <c r="G162" s="13"/>
      <c r="H162" s="13"/>
      <c r="I162" s="13"/>
      <c r="M162" s="14"/>
    </row>
    <row r="163" spans="1:13" ht="12" customHeight="1">
      <c r="B163" s="17"/>
      <c r="C163" s="17"/>
      <c r="M163" s="14"/>
    </row>
    <row r="164" spans="1:13" ht="12" customHeight="1">
      <c r="B164" s="17"/>
      <c r="C164" s="27"/>
      <c r="M164" s="14"/>
    </row>
    <row r="165" spans="1:13" ht="12" customHeight="1">
      <c r="B165" s="17"/>
      <c r="C165" s="17"/>
      <c r="M165" s="14"/>
    </row>
    <row r="166" spans="1:13" ht="12" customHeight="1">
      <c r="B166" s="17"/>
      <c r="C166" s="17"/>
      <c r="M166" s="14"/>
    </row>
    <row r="167" spans="1:13" ht="12" customHeight="1">
      <c r="B167" s="17"/>
      <c r="C167" s="1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5"/>
    </row>
    <row r="190" spans="2:13" ht="12" customHeight="1">
      <c r="B190" s="17"/>
      <c r="C190" s="17"/>
      <c r="M190" s="15"/>
    </row>
    <row r="191" spans="2:13" ht="12" customHeight="1">
      <c r="B191" s="17"/>
      <c r="C191" s="17"/>
      <c r="M191" s="15"/>
    </row>
    <row r="192" spans="2:13" ht="12" customHeight="1">
      <c r="B192" s="17"/>
      <c r="C192" s="17"/>
    </row>
    <row r="193" spans="2:3" ht="12" customHeight="1">
      <c r="B193" s="17"/>
      <c r="C193" s="17"/>
    </row>
    <row r="194" spans="2:3" ht="12" customHeight="1">
      <c r="B194" s="17"/>
      <c r="C194" s="17"/>
    </row>
    <row r="195" spans="2:3" ht="12" customHeight="1">
      <c r="B195" s="17"/>
      <c r="C195" s="17"/>
    </row>
    <row r="196" spans="2:3" ht="12" customHeight="1">
      <c r="B196" s="17"/>
      <c r="C196" s="17"/>
    </row>
    <row r="197" spans="2:3" ht="12" customHeight="1">
      <c r="B197" s="18"/>
      <c r="C197" s="18"/>
    </row>
    <row r="198" spans="2:3" ht="12" customHeight="1">
      <c r="B198" s="18"/>
      <c r="C198" s="18"/>
    </row>
    <row r="199" spans="2:3" ht="12" customHeight="1">
      <c r="B199" s="18"/>
      <c r="C199" s="18"/>
    </row>
  </sheetData>
  <protectedRanges>
    <protectedRange password="CADF" sqref="I78 F78" name="BidOffer Prices_2_1"/>
    <protectedRange password="CADF" sqref="G44:G46 D44:D46" name="Yield_2_1_2"/>
    <protectedRange password="CADF" sqref="F81" name="Fund Name_2_2"/>
    <protectedRange password="CADF" sqref="D18" name="Fund Name_1_1_1"/>
    <protectedRange password="CADF" sqref="F18" name="Fund Name_1_1_1_1"/>
    <protectedRange password="CADF" sqref="D43" name="Yield_2_1_2_1"/>
    <protectedRange password="CADF" sqref="D81" name="Yield_2_1_2_2"/>
    <protectedRange password="CADF" sqref="G18" name="Fund Name_1_1_1_2"/>
    <protectedRange password="CADF" sqref="I18" name="Fund Name_1_1_1_3"/>
    <protectedRange password="CADF" sqref="G43" name="Yield_2_1_2_3"/>
    <protectedRange password="CADF" sqref="G81" name="Yield_2_1_2_4"/>
    <protectedRange password="CADF" sqref="I81" name="Fund Name_2"/>
  </protectedRanges>
  <mergeCells count="29">
    <mergeCell ref="O71:O86"/>
    <mergeCell ref="M118:M119"/>
    <mergeCell ref="P116:P117"/>
    <mergeCell ref="D143:E143"/>
    <mergeCell ref="J126:K126"/>
    <mergeCell ref="A125:K125"/>
    <mergeCell ref="J142:K142"/>
    <mergeCell ref="G143:H143"/>
    <mergeCell ref="A141:K141"/>
    <mergeCell ref="N96:N97"/>
    <mergeCell ref="A1:K1"/>
    <mergeCell ref="J2:K2"/>
    <mergeCell ref="G2:I2"/>
    <mergeCell ref="D2:F2"/>
    <mergeCell ref="N70:O70"/>
    <mergeCell ref="O27:P27"/>
    <mergeCell ref="O28:P28"/>
    <mergeCell ref="O26:P26"/>
    <mergeCell ref="O31:P31"/>
    <mergeCell ref="N36:N37"/>
    <mergeCell ref="D146:F146"/>
    <mergeCell ref="D126:F126"/>
    <mergeCell ref="G126:I126"/>
    <mergeCell ref="D142:F142"/>
    <mergeCell ref="G142:I142"/>
    <mergeCell ref="D145:E145"/>
    <mergeCell ref="G145:H145"/>
    <mergeCell ref="G144:H144"/>
    <mergeCell ref="D144:E144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topLeftCell="A5" zoomScaleNormal="100" workbookViewId="0">
      <selection activeCell="B26" sqref="B26:L26"/>
    </sheetView>
  </sheetViews>
  <sheetFormatPr defaultRowHeight="15"/>
  <cols>
    <col min="1" max="1" width="19.285156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6"/>
      <c r="F5" s="396"/>
      <c r="G5" s="396"/>
    </row>
    <row r="6" spans="1:7">
      <c r="E6" s="391" t="s">
        <v>88</v>
      </c>
      <c r="F6" s="392" t="s">
        <v>200</v>
      </c>
      <c r="G6" s="396"/>
    </row>
    <row r="7" spans="1:7">
      <c r="E7" s="393" t="s">
        <v>90</v>
      </c>
      <c r="F7" s="394">
        <f>'NAV Trend'!J2</f>
        <v>10510321663.77</v>
      </c>
      <c r="G7" s="396"/>
    </row>
    <row r="8" spans="1:7">
      <c r="E8" s="393" t="s">
        <v>82</v>
      </c>
      <c r="F8" s="395">
        <f>'NAV Trend'!J3</f>
        <v>29594543698.040005</v>
      </c>
      <c r="G8" s="396"/>
    </row>
    <row r="9" spans="1:7">
      <c r="A9" s="396"/>
      <c r="B9" s="396"/>
      <c r="E9" s="393" t="s">
        <v>62</v>
      </c>
      <c r="F9" s="394">
        <f>'NAV Trend'!J4</f>
        <v>417446339056.69153</v>
      </c>
      <c r="G9" s="396"/>
    </row>
    <row r="10" spans="1:7">
      <c r="A10" s="454"/>
      <c r="B10" s="454"/>
      <c r="E10" s="393" t="s">
        <v>0</v>
      </c>
      <c r="F10" s="394">
        <f>'NAV Trend'!J5</f>
        <v>14657662390.49</v>
      </c>
      <c r="G10" s="396"/>
    </row>
    <row r="11" spans="1:7">
      <c r="A11" s="386"/>
      <c r="B11" s="386"/>
      <c r="E11" s="393" t="s">
        <v>58</v>
      </c>
      <c r="F11" s="394">
        <f>'NAV Trend'!J6</f>
        <v>42265128578.148918</v>
      </c>
      <c r="G11" s="396"/>
    </row>
    <row r="12" spans="1:7">
      <c r="A12" s="387"/>
      <c r="B12" s="388"/>
      <c r="E12" s="393" t="s">
        <v>59</v>
      </c>
      <c r="F12" s="394">
        <f>'NAV Trend'!J7</f>
        <v>743448025468.94922</v>
      </c>
      <c r="G12" s="396"/>
    </row>
    <row r="13" spans="1:7">
      <c r="A13" s="387"/>
      <c r="B13" s="388"/>
      <c r="E13" s="393" t="s">
        <v>81</v>
      </c>
      <c r="F13" s="394">
        <f>'NAV Trend'!J8</f>
        <v>219809805353.33005</v>
      </c>
      <c r="G13" s="396"/>
    </row>
    <row r="14" spans="1:7">
      <c r="A14" s="387"/>
      <c r="B14" s="388"/>
    </row>
    <row r="15" spans="1:7">
      <c r="A15" s="387"/>
      <c r="B15" s="388"/>
    </row>
    <row r="16" spans="1:7">
      <c r="A16" s="387"/>
      <c r="B16" s="388"/>
    </row>
    <row r="17" spans="1:13">
      <c r="A17" s="387"/>
      <c r="B17" s="388"/>
    </row>
    <row r="18" spans="1:13">
      <c r="A18" s="387"/>
      <c r="B18" s="388"/>
    </row>
    <row r="19" spans="1:13">
      <c r="A19" s="387"/>
      <c r="B19" s="388"/>
    </row>
    <row r="24" spans="1:13" s="380" customFormat="1"/>
    <row r="25" spans="1:13" ht="18.75">
      <c r="B25" s="397" t="s">
        <v>203</v>
      </c>
      <c r="M25" s="385"/>
    </row>
    <row r="26" spans="1:13" ht="27.75" customHeight="1">
      <c r="B26" s="455" t="s">
        <v>228</v>
      </c>
      <c r="C26" s="455"/>
      <c r="D26" s="455"/>
      <c r="E26" s="455"/>
      <c r="F26" s="455"/>
      <c r="G26" s="455"/>
      <c r="H26" s="455"/>
      <c r="I26" s="455"/>
      <c r="J26" s="455"/>
      <c r="K26" s="455"/>
      <c r="L26" s="455"/>
      <c r="M26" s="390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44134</v>
      </c>
      <c r="D1" s="286">
        <v>44141</v>
      </c>
      <c r="E1" s="286">
        <v>44148</v>
      </c>
      <c r="F1" s="286">
        <v>44155</v>
      </c>
      <c r="G1" s="286">
        <v>44162</v>
      </c>
      <c r="H1" s="286">
        <v>44169</v>
      </c>
      <c r="I1" s="286">
        <v>44176</v>
      </c>
      <c r="J1" s="286">
        <v>44183</v>
      </c>
    </row>
    <row r="2" spans="2:11">
      <c r="B2" s="287" t="s">
        <v>90</v>
      </c>
      <c r="C2" s="288">
        <v>6207922099.6599998</v>
      </c>
      <c r="D2" s="288">
        <v>6758319304.3699999</v>
      </c>
      <c r="E2" s="288">
        <v>8036206520.5299997</v>
      </c>
      <c r="F2" s="288">
        <v>8290843224.3899994</v>
      </c>
      <c r="G2" s="288">
        <v>8316213813.6800003</v>
      </c>
      <c r="H2" s="288">
        <v>9680886012.0100002</v>
      </c>
      <c r="I2" s="288">
        <v>10366675105.879999</v>
      </c>
      <c r="J2" s="288">
        <v>10510321663.77</v>
      </c>
      <c r="K2" s="342"/>
    </row>
    <row r="3" spans="2:11">
      <c r="B3" s="287" t="s">
        <v>214</v>
      </c>
      <c r="C3" s="289">
        <v>26766516862.49065</v>
      </c>
      <c r="D3" s="289">
        <v>27157149224.650646</v>
      </c>
      <c r="E3" s="289">
        <v>29554978877.700001</v>
      </c>
      <c r="F3" s="289">
        <v>28945803297.180645</v>
      </c>
      <c r="G3" s="289">
        <v>29372267371.92065</v>
      </c>
      <c r="H3" s="289">
        <v>29069195742.49065</v>
      </c>
      <c r="I3" s="289">
        <v>28893069276.419998</v>
      </c>
      <c r="J3" s="289">
        <v>29594543698.040005</v>
      </c>
      <c r="K3" s="342"/>
    </row>
    <row r="4" spans="2:11">
      <c r="B4" s="287" t="s">
        <v>62</v>
      </c>
      <c r="C4" s="288">
        <v>276071831140.66998</v>
      </c>
      <c r="D4" s="288">
        <v>279825229804.9101</v>
      </c>
      <c r="E4" s="288">
        <v>282844255018.625</v>
      </c>
      <c r="F4" s="288">
        <v>288637298993.57996</v>
      </c>
      <c r="G4" s="288">
        <v>291355228866.43463</v>
      </c>
      <c r="H4" s="288">
        <v>410887858524.85992</v>
      </c>
      <c r="I4" s="288">
        <v>413717352736.78656</v>
      </c>
      <c r="J4" s="288">
        <v>417446339056.69153</v>
      </c>
      <c r="K4" s="342"/>
    </row>
    <row r="5" spans="2:11">
      <c r="B5" s="287" t="s">
        <v>0</v>
      </c>
      <c r="C5" s="288">
        <v>13001401417.809999</v>
      </c>
      <c r="D5" s="288">
        <v>13181858080.250002</v>
      </c>
      <c r="E5" s="288">
        <v>15493832478.309999</v>
      </c>
      <c r="F5" s="288">
        <v>14734989703.129999</v>
      </c>
      <c r="G5" s="288">
        <v>14547459281.550003</v>
      </c>
      <c r="H5" s="288">
        <v>14397003172.85</v>
      </c>
      <c r="I5" s="288">
        <v>14154102520.949999</v>
      </c>
      <c r="J5" s="288">
        <v>14657662390.49</v>
      </c>
      <c r="K5" s="342"/>
    </row>
    <row r="6" spans="2:11">
      <c r="B6" s="287" t="s">
        <v>58</v>
      </c>
      <c r="C6" s="288">
        <v>42331646337.318916</v>
      </c>
      <c r="D6" s="288">
        <v>42214114830.608917</v>
      </c>
      <c r="E6" s="288">
        <v>42226005382.15892</v>
      </c>
      <c r="F6" s="288">
        <v>42288210075.28891</v>
      </c>
      <c r="G6" s="288">
        <v>42237273851.878914</v>
      </c>
      <c r="H6" s="288">
        <v>42245517361.358917</v>
      </c>
      <c r="I6" s="288">
        <v>42249159096.868912</v>
      </c>
      <c r="J6" s="288">
        <v>42265128578.148918</v>
      </c>
      <c r="K6" s="342"/>
    </row>
    <row r="7" spans="2:11">
      <c r="B7" s="287" t="s">
        <v>59</v>
      </c>
      <c r="C7" s="290">
        <v>819910200359.48889</v>
      </c>
      <c r="D7" s="290">
        <v>811132173250.49231</v>
      </c>
      <c r="E7" s="290">
        <v>795709860514.28735</v>
      </c>
      <c r="F7" s="290">
        <v>780062936115.14832</v>
      </c>
      <c r="G7" s="290">
        <v>767677186154.91333</v>
      </c>
      <c r="H7" s="290">
        <v>759145393298.31982</v>
      </c>
      <c r="I7" s="290">
        <v>750604159899.30261</v>
      </c>
      <c r="J7" s="290">
        <v>743448025468.94922</v>
      </c>
      <c r="K7" s="342"/>
    </row>
    <row r="8" spans="2:11">
      <c r="B8" s="287" t="s">
        <v>81</v>
      </c>
      <c r="C8" s="290">
        <v>297274159205.95996</v>
      </c>
      <c r="D8" s="290">
        <v>306014865343.42999</v>
      </c>
      <c r="E8" s="290">
        <v>315039788955.53998</v>
      </c>
      <c r="F8" s="290">
        <v>321435523520.61011</v>
      </c>
      <c r="G8" s="290">
        <v>316169954720.19</v>
      </c>
      <c r="H8" s="290">
        <v>211415946654.23004</v>
      </c>
      <c r="I8" s="290">
        <v>214424096192.75998</v>
      </c>
      <c r="J8" s="290">
        <v>219809805353.33005</v>
      </c>
      <c r="K8" s="342"/>
    </row>
    <row r="9" spans="2:11" s="2" customFormat="1">
      <c r="B9" s="291" t="s">
        <v>1</v>
      </c>
      <c r="C9" s="292">
        <f t="shared" ref="C9:H9" si="0">SUM(C2:C8)</f>
        <v>1481563677423.3984</v>
      </c>
      <c r="D9" s="292">
        <f t="shared" si="0"/>
        <v>1486283709838.7119</v>
      </c>
      <c r="E9" s="292">
        <f t="shared" si="0"/>
        <v>1488904927747.1514</v>
      </c>
      <c r="F9" s="292">
        <f t="shared" si="0"/>
        <v>1484395604929.3279</v>
      </c>
      <c r="G9" s="292">
        <f t="shared" si="0"/>
        <v>1469675584060.5674</v>
      </c>
      <c r="H9" s="292">
        <f t="shared" si="0"/>
        <v>1476841800766.1191</v>
      </c>
      <c r="I9" s="292">
        <f t="shared" ref="I9:J9" si="1">SUM(I2:I8)</f>
        <v>1474408614828.968</v>
      </c>
      <c r="J9" s="292">
        <f t="shared" si="1"/>
        <v>1477731826209.4197</v>
      </c>
      <c r="K9" s="342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2">(C9+D9)/2</f>
        <v>1483923693631.0552</v>
      </c>
      <c r="E11" s="261">
        <f t="shared" si="2"/>
        <v>1487594318792.9316</v>
      </c>
      <c r="F11" s="261">
        <f t="shared" si="2"/>
        <v>1486650266338.2397</v>
      </c>
      <c r="G11" s="261">
        <f t="shared" si="2"/>
        <v>1477035594494.9478</v>
      </c>
      <c r="H11" s="261">
        <f>(G9+H9)/2</f>
        <v>1473258692413.3433</v>
      </c>
      <c r="I11" s="261">
        <f t="shared" si="2"/>
        <v>1475625207797.5435</v>
      </c>
      <c r="J11" s="261">
        <f t="shared" si="2"/>
        <v>1476070220519.1938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1"/>
      <c r="I13" s="342"/>
      <c r="J13" s="341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2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4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8"/>
  <sheetViews>
    <sheetView zoomScale="150" zoomScaleNormal="150" workbookViewId="0">
      <pane xSplit="1" topLeftCell="AE1" activePane="topRight" state="frozen"/>
      <selection pane="topRight" activeCell="AF4" sqref="AF4"/>
    </sheetView>
  </sheetViews>
  <sheetFormatPr defaultRowHeight="15"/>
  <cols>
    <col min="1" max="1" width="31.5703125" customWidth="1"/>
    <col min="2" max="2" width="15.42578125" style="380" customWidth="1"/>
    <col min="3" max="3" width="8.42578125" style="380" customWidth="1"/>
    <col min="4" max="4" width="16" style="380" customWidth="1"/>
    <col min="5" max="5" width="8.5703125" style="380" customWidth="1"/>
    <col min="6" max="7" width="7.42578125" style="380" customWidth="1"/>
    <col min="8" max="8" width="16.42578125" style="380" customWidth="1"/>
    <col min="9" max="9" width="8.7109375" style="380" customWidth="1"/>
    <col min="10" max="11" width="7.42578125" style="380" customWidth="1"/>
    <col min="12" max="12" width="16" style="380" customWidth="1"/>
    <col min="13" max="13" width="8.42578125" style="380" customWidth="1"/>
    <col min="14" max="15" width="7.42578125" style="380" customWidth="1"/>
    <col min="16" max="16" width="15.28515625" style="380" customWidth="1"/>
    <col min="17" max="17" width="9" style="380" customWidth="1"/>
    <col min="18" max="18" width="7.7109375" style="380" customWidth="1"/>
    <col min="19" max="19" width="7.140625" style="380" customWidth="1"/>
    <col min="20" max="20" width="15.140625" style="380" customWidth="1"/>
    <col min="21" max="21" width="8.140625" style="380" customWidth="1"/>
    <col min="22" max="23" width="7.140625" style="380" customWidth="1"/>
    <col min="24" max="24" width="15" style="380" customWidth="1"/>
    <col min="25" max="25" width="8.7109375" style="380" customWidth="1"/>
    <col min="26" max="27" width="7.140625" style="380" customWidth="1"/>
    <col min="28" max="28" width="15.28515625" style="380" customWidth="1"/>
    <col min="29" max="29" width="8.7109375" style="380" customWidth="1"/>
    <col min="30" max="31" width="7.140625" style="380" customWidth="1"/>
    <col min="32" max="32" width="15" style="380" customWidth="1"/>
    <col min="33" max="33" width="8.140625" style="380" customWidth="1"/>
    <col min="34" max="35" width="7.140625" style="380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63" t="s">
        <v>95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4"/>
      <c r="AE1" s="464"/>
      <c r="AF1" s="464"/>
      <c r="AG1" s="464"/>
      <c r="AH1" s="464"/>
      <c r="AI1" s="464"/>
      <c r="AJ1" s="464"/>
      <c r="AK1" s="464"/>
      <c r="AL1" s="464"/>
      <c r="AM1" s="464"/>
      <c r="AN1" s="464"/>
      <c r="AO1" s="465"/>
    </row>
    <row r="2" spans="1:49" ht="30.75" customHeight="1" thickBot="1">
      <c r="A2" s="100"/>
      <c r="B2" s="456" t="s">
        <v>196</v>
      </c>
      <c r="C2" s="457"/>
      <c r="D2" s="456" t="s">
        <v>197</v>
      </c>
      <c r="E2" s="457"/>
      <c r="F2" s="456" t="s">
        <v>84</v>
      </c>
      <c r="G2" s="457"/>
      <c r="H2" s="456" t="s">
        <v>198</v>
      </c>
      <c r="I2" s="457"/>
      <c r="J2" s="456" t="s">
        <v>84</v>
      </c>
      <c r="K2" s="457"/>
      <c r="L2" s="456" t="s">
        <v>199</v>
      </c>
      <c r="M2" s="457"/>
      <c r="N2" s="456" t="s">
        <v>84</v>
      </c>
      <c r="O2" s="457"/>
      <c r="P2" s="456" t="s">
        <v>201</v>
      </c>
      <c r="Q2" s="457"/>
      <c r="R2" s="456" t="s">
        <v>84</v>
      </c>
      <c r="S2" s="457"/>
      <c r="T2" s="456" t="s">
        <v>204</v>
      </c>
      <c r="U2" s="457"/>
      <c r="V2" s="456" t="s">
        <v>84</v>
      </c>
      <c r="W2" s="457"/>
      <c r="X2" s="456" t="s">
        <v>207</v>
      </c>
      <c r="Y2" s="457"/>
      <c r="Z2" s="456" t="s">
        <v>84</v>
      </c>
      <c r="AA2" s="457"/>
      <c r="AB2" s="456" t="s">
        <v>213</v>
      </c>
      <c r="AC2" s="457"/>
      <c r="AD2" s="456" t="s">
        <v>84</v>
      </c>
      <c r="AE2" s="457"/>
      <c r="AF2" s="456" t="s">
        <v>216</v>
      </c>
      <c r="AG2" s="457"/>
      <c r="AH2" s="456" t="s">
        <v>84</v>
      </c>
      <c r="AI2" s="457"/>
      <c r="AJ2" s="456" t="s">
        <v>103</v>
      </c>
      <c r="AK2" s="457"/>
      <c r="AL2" s="456" t="s">
        <v>104</v>
      </c>
      <c r="AM2" s="457"/>
      <c r="AN2" s="456" t="s">
        <v>94</v>
      </c>
      <c r="AO2" s="457"/>
      <c r="AP2" s="101"/>
      <c r="AQ2" s="458" t="s">
        <v>108</v>
      </c>
      <c r="AR2" s="459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5287308817.7399998</v>
      </c>
      <c r="C5" s="165">
        <v>8472.9699999999993</v>
      </c>
      <c r="D5" s="165">
        <v>5706675740.0200005</v>
      </c>
      <c r="E5" s="165">
        <v>9150.0499999999993</v>
      </c>
      <c r="F5" s="116">
        <f t="shared" ref="F5:F18" si="0">((D5-B5)/B5)</f>
        <v>7.9315760954408246E-2</v>
      </c>
      <c r="G5" s="116">
        <f t="shared" ref="G5:G18" si="1">((E5-C5)/C5)</f>
        <v>7.9910586252518304E-2</v>
      </c>
      <c r="H5" s="165">
        <v>5755318689.6899996</v>
      </c>
      <c r="I5" s="165">
        <v>9224.1299999999992</v>
      </c>
      <c r="J5" s="116">
        <f t="shared" ref="J5:K9" si="2">((H5-D5)/D5)</f>
        <v>8.5238678148250001E-3</v>
      </c>
      <c r="K5" s="116">
        <f t="shared" si="2"/>
        <v>8.0961306222370293E-3</v>
      </c>
      <c r="L5" s="165">
        <v>6277357784.6800003</v>
      </c>
      <c r="M5" s="165">
        <v>10058.06</v>
      </c>
      <c r="N5" s="116">
        <f t="shared" ref="N5:N18" si="3">((L5-H5)/H5)</f>
        <v>9.070550618251158E-2</v>
      </c>
      <c r="O5" s="116">
        <f t="shared" ref="O5:O18" si="4">((M5-I5)/I5)</f>
        <v>9.0407442219483075E-2</v>
      </c>
      <c r="P5" s="165">
        <v>6089309912.1199999</v>
      </c>
      <c r="Q5" s="165">
        <v>9760.34</v>
      </c>
      <c r="R5" s="116">
        <f t="shared" ref="R5:R18" si="5">((P5-L5)/L5)</f>
        <v>-2.9956532511008771E-2</v>
      </c>
      <c r="S5" s="116">
        <f t="shared" ref="S5:S18" si="6">((Q5-M5)/M5)</f>
        <v>-2.960014157799808E-2</v>
      </c>
      <c r="T5" s="165">
        <v>6146196147.6700001</v>
      </c>
      <c r="U5" s="165">
        <v>9848.83</v>
      </c>
      <c r="V5" s="116">
        <f t="shared" ref="V5:V18" si="7">((T5-P5)/P5)</f>
        <v>9.3419839638602311E-3</v>
      </c>
      <c r="W5" s="116">
        <f t="shared" ref="W5:W18" si="8">((U5-Q5)/Q5)</f>
        <v>9.0662825270430934E-3</v>
      </c>
      <c r="X5" s="165">
        <v>6044169526.7600002</v>
      </c>
      <c r="Y5" s="165">
        <v>9688.52</v>
      </c>
      <c r="Z5" s="116">
        <f t="shared" ref="Z5:Z18" si="9">((X5-T5)/T5)</f>
        <v>-1.6599961741975606E-2</v>
      </c>
      <c r="AA5" s="116">
        <f t="shared" ref="AA5:AA18" si="10">((Y5-U5)/U5)</f>
        <v>-1.6277060320870548E-2</v>
      </c>
      <c r="AB5" s="165">
        <v>5962769068.0299997</v>
      </c>
      <c r="AC5" s="165">
        <v>9553.51</v>
      </c>
      <c r="AD5" s="116">
        <f t="shared" ref="AD5:AD18" si="11">((AB5-X5)/X5)</f>
        <v>-1.3467600200425801E-2</v>
      </c>
      <c r="AE5" s="116">
        <f t="shared" ref="AE5:AE18" si="12">((AC5-Y5)/Y5)</f>
        <v>-1.3935048903238082E-2</v>
      </c>
      <c r="AF5" s="165">
        <v>6175692471.0100002</v>
      </c>
      <c r="AG5" s="165">
        <v>9906.92</v>
      </c>
      <c r="AH5" s="116">
        <f t="shared" ref="AH5:AH18" si="13">((AF5-AB5)/AB5)</f>
        <v>3.5708812558516018E-2</v>
      </c>
      <c r="AI5" s="116">
        <f t="shared" ref="AI5:AI18" si="14">((AG5-AC5)/AC5)</f>
        <v>3.6992686457647486E-2</v>
      </c>
      <c r="AJ5" s="117">
        <f>AVERAGE(F5,J5,N5,R5,V5,Z5,AD5,AH5)</f>
        <v>2.0446479627588863E-2</v>
      </c>
      <c r="AK5" s="117">
        <f>AVERAGE(G5,K5,O5,S5,W5,AA5,AE5,AI5)</f>
        <v>2.0582609659602784E-2</v>
      </c>
      <c r="AL5" s="118">
        <f>((AF5-D5)/D5)</f>
        <v>8.2187380597229451E-2</v>
      </c>
      <c r="AM5" s="118">
        <f>((AG5-E5)/E5)</f>
        <v>8.2717580778247202E-2</v>
      </c>
      <c r="AN5" s="119">
        <f>STDEV(F5,J5,N5,R5,V5,Z5,AD5,AH5)</f>
        <v>4.4662844354168514E-2</v>
      </c>
      <c r="AO5" s="203">
        <f>STDEV(G5,K5,O5,S5,W5,AA5,AE5,AI5)</f>
        <v>4.4755777223285428E-2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657062440.38</v>
      </c>
      <c r="C6" s="165">
        <v>1.32</v>
      </c>
      <c r="D6" s="166">
        <v>687714468.90999997</v>
      </c>
      <c r="E6" s="165">
        <v>1.39</v>
      </c>
      <c r="F6" s="116">
        <f t="shared" si="0"/>
        <v>4.6650099969605528E-2</v>
      </c>
      <c r="G6" s="116">
        <f t="shared" si="1"/>
        <v>5.3030303030302907E-2</v>
      </c>
      <c r="H6" s="166">
        <v>697075371.40999997</v>
      </c>
      <c r="I6" s="165">
        <v>1.41</v>
      </c>
      <c r="J6" s="116">
        <f t="shared" si="2"/>
        <v>1.3611611974424004E-2</v>
      </c>
      <c r="K6" s="116">
        <f t="shared" si="2"/>
        <v>1.4388489208633108E-2</v>
      </c>
      <c r="L6" s="166">
        <v>768499830.70000005</v>
      </c>
      <c r="M6" s="165">
        <v>1.54</v>
      </c>
      <c r="N6" s="116">
        <f t="shared" si="3"/>
        <v>0.10246303659463281</v>
      </c>
      <c r="O6" s="116">
        <f t="shared" si="4"/>
        <v>9.2198581560283779E-2</v>
      </c>
      <c r="P6" s="166">
        <v>738058846.50999999</v>
      </c>
      <c r="Q6" s="165">
        <v>1.48</v>
      </c>
      <c r="R6" s="116">
        <f t="shared" si="5"/>
        <v>-3.9610918537577831E-2</v>
      </c>
      <c r="S6" s="116">
        <f t="shared" si="6"/>
        <v>-3.8961038961038995E-2</v>
      </c>
      <c r="T6" s="166">
        <v>740322681.38999999</v>
      </c>
      <c r="U6" s="165">
        <v>1.49</v>
      </c>
      <c r="V6" s="116">
        <f t="shared" si="7"/>
        <v>3.0672823592655394E-3</v>
      </c>
      <c r="W6" s="116">
        <f t="shared" si="8"/>
        <v>6.7567567567567632E-3</v>
      </c>
      <c r="X6" s="166">
        <v>749479136.37</v>
      </c>
      <c r="Y6" s="165">
        <v>1.51</v>
      </c>
      <c r="Z6" s="116">
        <f t="shared" si="9"/>
        <v>1.236819458618805E-2</v>
      </c>
      <c r="AA6" s="116">
        <f t="shared" si="10"/>
        <v>1.3422818791946321E-2</v>
      </c>
      <c r="AB6" s="166">
        <v>733773616.00999999</v>
      </c>
      <c r="AC6" s="165">
        <v>1.47</v>
      </c>
      <c r="AD6" s="116">
        <f t="shared" si="11"/>
        <v>-2.0955246914634022E-2</v>
      </c>
      <c r="AE6" s="116">
        <f t="shared" si="12"/>
        <v>-2.6490066225165587E-2</v>
      </c>
      <c r="AF6" s="166">
        <v>745841508.45000005</v>
      </c>
      <c r="AG6" s="165">
        <v>1.5</v>
      </c>
      <c r="AH6" s="116">
        <f t="shared" si="13"/>
        <v>1.6446342818403535E-2</v>
      </c>
      <c r="AI6" s="116">
        <f t="shared" si="14"/>
        <v>2.0408163265306142E-2</v>
      </c>
      <c r="AJ6" s="117">
        <f t="shared" ref="AJ6:AJ69" si="15">AVERAGE(F6,J6,N6,R6,V6,Z6,AD6,AH6)</f>
        <v>1.6755050356288451E-2</v>
      </c>
      <c r="AK6" s="117">
        <f t="shared" ref="AK6:AK69" si="16">AVERAGE(G6,K6,O6,S6,W6,AA6,AE6,AI6)</f>
        <v>1.6844250928378057E-2</v>
      </c>
      <c r="AL6" s="118">
        <f t="shared" ref="AL6:AL69" si="17">((AF6-D6)/D6)</f>
        <v>8.4522054090455767E-2</v>
      </c>
      <c r="AM6" s="118">
        <f t="shared" ref="AM6:AM69" si="18">((AG6-E6)/E6)</f>
        <v>7.9136690647482091E-2</v>
      </c>
      <c r="AN6" s="119">
        <f t="shared" ref="AN6:AN69" si="19">STDEV(F6,J6,N6,R6,V6,Z6,AD6,AH6)</f>
        <v>4.3186204588821907E-2</v>
      </c>
      <c r="AO6" s="203">
        <f t="shared" ref="AO6:AO69" si="20">STDEV(G6,K6,O6,S6,W6,AA6,AE6,AI6)</f>
        <v>4.1596694421909025E-2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249785901.68000001</v>
      </c>
      <c r="C7" s="165">
        <v>127.54</v>
      </c>
      <c r="D7" s="166">
        <v>260856194.24000001</v>
      </c>
      <c r="E7" s="165">
        <v>133.81</v>
      </c>
      <c r="F7" s="116">
        <f t="shared" si="0"/>
        <v>4.4319124840689055E-2</v>
      </c>
      <c r="G7" s="116">
        <f t="shared" si="1"/>
        <v>4.9161047514505223E-2</v>
      </c>
      <c r="H7" s="166">
        <v>266450870.02000001</v>
      </c>
      <c r="I7" s="165">
        <v>136.59</v>
      </c>
      <c r="J7" s="116">
        <f t="shared" si="2"/>
        <v>2.144735644978641E-2</v>
      </c>
      <c r="K7" s="116">
        <f t="shared" si="2"/>
        <v>2.0775726776773043E-2</v>
      </c>
      <c r="L7" s="166">
        <v>280619856.60000002</v>
      </c>
      <c r="M7" s="165">
        <v>144.36000000000001</v>
      </c>
      <c r="N7" s="116">
        <f t="shared" si="3"/>
        <v>5.3176732276897717E-2</v>
      </c>
      <c r="O7" s="116">
        <f t="shared" si="4"/>
        <v>5.6885569953876641E-2</v>
      </c>
      <c r="P7" s="166">
        <v>268876919.01999998</v>
      </c>
      <c r="Q7" s="165">
        <v>137.85</v>
      </c>
      <c r="R7" s="116">
        <f t="shared" si="5"/>
        <v>-4.1846424277589916E-2</v>
      </c>
      <c r="S7" s="116">
        <f t="shared" si="6"/>
        <v>-4.5095594347464803E-2</v>
      </c>
      <c r="T7" s="166">
        <v>263451386.18000001</v>
      </c>
      <c r="U7" s="165">
        <v>135.33000000000001</v>
      </c>
      <c r="V7" s="116">
        <f t="shared" si="7"/>
        <v>-2.0178499738002443E-2</v>
      </c>
      <c r="W7" s="116">
        <f t="shared" si="8"/>
        <v>-1.828073993471151E-2</v>
      </c>
      <c r="X7" s="166">
        <v>266123632.97</v>
      </c>
      <c r="Y7" s="165">
        <v>136.75</v>
      </c>
      <c r="Z7" s="116">
        <f t="shared" si="9"/>
        <v>1.0143225392536788E-2</v>
      </c>
      <c r="AA7" s="116">
        <f t="shared" si="10"/>
        <v>1.0492869282494549E-2</v>
      </c>
      <c r="AB7" s="166">
        <v>256512650.78</v>
      </c>
      <c r="AC7" s="165">
        <v>131.85</v>
      </c>
      <c r="AD7" s="116">
        <f t="shared" si="11"/>
        <v>-3.6114726387653964E-2</v>
      </c>
      <c r="AE7" s="116">
        <f t="shared" si="12"/>
        <v>-3.5831809872029295E-2</v>
      </c>
      <c r="AF7" s="166">
        <v>261704205.27000001</v>
      </c>
      <c r="AG7" s="165">
        <v>134.36000000000001</v>
      </c>
      <c r="AH7" s="116">
        <f t="shared" si="13"/>
        <v>2.0238980316228478E-2</v>
      </c>
      <c r="AI7" s="116">
        <f t="shared" si="14"/>
        <v>1.9036784224497682E-2</v>
      </c>
      <c r="AJ7" s="117">
        <f t="shared" si="15"/>
        <v>6.3982211091115158E-3</v>
      </c>
      <c r="AK7" s="117">
        <f t="shared" si="16"/>
        <v>7.1429816997426905E-3</v>
      </c>
      <c r="AL7" s="118">
        <f t="shared" si="17"/>
        <v>3.2508755733045426E-3</v>
      </c>
      <c r="AM7" s="118">
        <f t="shared" si="18"/>
        <v>4.110305657275326E-3</v>
      </c>
      <c r="AN7" s="119">
        <f t="shared" si="19"/>
        <v>3.565611708337859E-2</v>
      </c>
      <c r="AO7" s="203">
        <f t="shared" si="20"/>
        <v>3.7417425513689664E-2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465648121</v>
      </c>
      <c r="C8" s="177">
        <v>13.71</v>
      </c>
      <c r="D8" s="166">
        <v>492429359</v>
      </c>
      <c r="E8" s="177">
        <v>14.5</v>
      </c>
      <c r="F8" s="116">
        <f t="shared" si="0"/>
        <v>5.7513896850879806E-2</v>
      </c>
      <c r="G8" s="116">
        <f t="shared" si="1"/>
        <v>5.7622173595915323E-2</v>
      </c>
      <c r="H8" s="166">
        <v>501339226</v>
      </c>
      <c r="I8" s="177">
        <v>14.76</v>
      </c>
      <c r="J8" s="116">
        <f t="shared" si="2"/>
        <v>1.8093695749769462E-2</v>
      </c>
      <c r="K8" s="116">
        <f t="shared" si="2"/>
        <v>1.7931034482758606E-2</v>
      </c>
      <c r="L8" s="166">
        <v>574668652</v>
      </c>
      <c r="M8" s="177">
        <v>16.920000000000002</v>
      </c>
      <c r="N8" s="116">
        <f t="shared" si="3"/>
        <v>0.14626708263996882</v>
      </c>
      <c r="O8" s="116">
        <f t="shared" si="4"/>
        <v>0.14634146341463428</v>
      </c>
      <c r="P8" s="166">
        <v>541188138</v>
      </c>
      <c r="Q8" s="177">
        <v>15.93</v>
      </c>
      <c r="R8" s="116">
        <f t="shared" si="5"/>
        <v>-5.8260553944397164E-2</v>
      </c>
      <c r="S8" s="116">
        <f t="shared" si="6"/>
        <v>-5.8510638297872453E-2</v>
      </c>
      <c r="T8" s="166">
        <v>554780063</v>
      </c>
      <c r="U8" s="177">
        <v>16.2</v>
      </c>
      <c r="V8" s="116">
        <f t="shared" si="7"/>
        <v>2.5114972124536845E-2</v>
      </c>
      <c r="W8" s="116">
        <f t="shared" si="8"/>
        <v>1.6949152542372854E-2</v>
      </c>
      <c r="X8" s="166">
        <v>534585693</v>
      </c>
      <c r="Y8" s="177">
        <v>15.73</v>
      </c>
      <c r="Z8" s="116">
        <f t="shared" si="9"/>
        <v>-3.6400677217558915E-2</v>
      </c>
      <c r="AA8" s="116">
        <f t="shared" si="10"/>
        <v>-2.9012345679012275E-2</v>
      </c>
      <c r="AB8" s="166">
        <v>517895153</v>
      </c>
      <c r="AC8" s="177">
        <v>15.24</v>
      </c>
      <c r="AD8" s="116">
        <f t="shared" si="11"/>
        <v>-3.1221449093288771E-2</v>
      </c>
      <c r="AE8" s="116">
        <f t="shared" si="12"/>
        <v>-3.1150667514303891E-2</v>
      </c>
      <c r="AF8" s="166">
        <v>544229624</v>
      </c>
      <c r="AG8" s="177">
        <v>16.02</v>
      </c>
      <c r="AH8" s="116">
        <f t="shared" si="13"/>
        <v>5.0849039322829886E-2</v>
      </c>
      <c r="AI8" s="116">
        <f t="shared" si="14"/>
        <v>5.1181102362204682E-2</v>
      </c>
      <c r="AJ8" s="117">
        <f t="shared" si="15"/>
        <v>2.1494500804092497E-2</v>
      </c>
      <c r="AK8" s="117">
        <f t="shared" si="16"/>
        <v>2.1418909363337141E-2</v>
      </c>
      <c r="AL8" s="118">
        <f t="shared" si="17"/>
        <v>0.10519329128789821</v>
      </c>
      <c r="AM8" s="118">
        <f t="shared" si="18"/>
        <v>0.10482758620689653</v>
      </c>
      <c r="AN8" s="119">
        <f t="shared" si="19"/>
        <v>6.5730671312659306E-2</v>
      </c>
      <c r="AO8" s="203">
        <f t="shared" si="20"/>
        <v>6.4950373878482223E-2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299362371.57999998</v>
      </c>
      <c r="C9" s="165">
        <v>140.27799999999999</v>
      </c>
      <c r="D9" s="165">
        <v>319844949.38</v>
      </c>
      <c r="E9" s="165">
        <v>149.85419999999999</v>
      </c>
      <c r="F9" s="116">
        <f t="shared" si="0"/>
        <v>6.842068257241328E-2</v>
      </c>
      <c r="G9" s="116">
        <f t="shared" si="1"/>
        <v>6.8265872054064078E-2</v>
      </c>
      <c r="H9" s="165">
        <v>325359021.35000002</v>
      </c>
      <c r="I9" s="165">
        <v>152.4699</v>
      </c>
      <c r="J9" s="116">
        <f t="shared" si="2"/>
        <v>1.7239828175147746E-2</v>
      </c>
      <c r="K9" s="116">
        <f t="shared" si="2"/>
        <v>1.7454966227172838E-2</v>
      </c>
      <c r="L9" s="165">
        <v>355350909.62</v>
      </c>
      <c r="M9" s="165">
        <v>166.57849999999999</v>
      </c>
      <c r="N9" s="116">
        <f t="shared" si="3"/>
        <v>9.2180902639661749E-2</v>
      </c>
      <c r="O9" s="116">
        <f t="shared" si="4"/>
        <v>9.2533673859561766E-2</v>
      </c>
      <c r="P9" s="165">
        <v>340747686.47000003</v>
      </c>
      <c r="Q9" s="165">
        <v>160.15199999999999</v>
      </c>
      <c r="R9" s="116">
        <f t="shared" si="5"/>
        <v>-4.1095218148213437E-2</v>
      </c>
      <c r="S9" s="116">
        <f t="shared" si="6"/>
        <v>-3.8579408507100281E-2</v>
      </c>
      <c r="T9" s="165">
        <v>342388721.17000002</v>
      </c>
      <c r="U9" s="165">
        <v>160.38</v>
      </c>
      <c r="V9" s="116">
        <f t="shared" si="7"/>
        <v>4.8159819278610636E-3</v>
      </c>
      <c r="W9" s="116">
        <f t="shared" si="8"/>
        <v>1.4236475348419543E-3</v>
      </c>
      <c r="X9" s="165">
        <v>336414028.92000002</v>
      </c>
      <c r="Y9" s="165">
        <v>157.68270000000001</v>
      </c>
      <c r="Z9" s="116">
        <f t="shared" si="9"/>
        <v>-1.7450026477459506E-2</v>
      </c>
      <c r="AA9" s="116">
        <f t="shared" si="10"/>
        <v>-1.6818181818181722E-2</v>
      </c>
      <c r="AB9" s="165">
        <v>327495970.64999998</v>
      </c>
      <c r="AC9" s="165">
        <v>153.88910000000001</v>
      </c>
      <c r="AD9" s="116">
        <f t="shared" si="11"/>
        <v>-2.650917471732659E-2</v>
      </c>
      <c r="AE9" s="116">
        <f t="shared" si="12"/>
        <v>-2.4058441414308594E-2</v>
      </c>
      <c r="AF9" s="165">
        <v>345381885.24000001</v>
      </c>
      <c r="AG9" s="165">
        <v>162.2612</v>
      </c>
      <c r="AH9" s="116">
        <f t="shared" si="13"/>
        <v>5.4614151601623785E-2</v>
      </c>
      <c r="AI9" s="116">
        <f t="shared" si="14"/>
        <v>5.4403463273227204E-2</v>
      </c>
      <c r="AJ9" s="117">
        <f t="shared" si="15"/>
        <v>1.9027140946713508E-2</v>
      </c>
      <c r="AK9" s="117">
        <f t="shared" si="16"/>
        <v>1.9328198901159655E-2</v>
      </c>
      <c r="AL9" s="118">
        <f t="shared" si="17"/>
        <v>7.9841610472517421E-2</v>
      </c>
      <c r="AM9" s="118">
        <f t="shared" si="18"/>
        <v>8.2793808915599371E-2</v>
      </c>
      <c r="AN9" s="119">
        <f t="shared" si="19"/>
        <v>4.8228058682234239E-2</v>
      </c>
      <c r="AO9" s="203">
        <f t="shared" si="20"/>
        <v>4.7585330784777308E-2</v>
      </c>
      <c r="AP9" s="123"/>
      <c r="AQ9" s="126"/>
      <c r="AR9" s="127"/>
      <c r="AS9" s="122"/>
      <c r="AT9" s="122"/>
    </row>
    <row r="10" spans="1:49">
      <c r="A10" s="198" t="s">
        <v>100</v>
      </c>
      <c r="B10" s="166">
        <v>1332003381.0799999</v>
      </c>
      <c r="C10" s="177">
        <v>0.75539999999999996</v>
      </c>
      <c r="D10" s="165">
        <v>1395373021.53</v>
      </c>
      <c r="E10" s="165">
        <v>0.79120000000000001</v>
      </c>
      <c r="F10" s="116">
        <f t="shared" si="0"/>
        <v>4.7574684381521161E-2</v>
      </c>
      <c r="G10" s="116">
        <f t="shared" si="1"/>
        <v>4.7392110140323081E-2</v>
      </c>
      <c r="H10" s="165">
        <v>1407588747.0699999</v>
      </c>
      <c r="I10" s="165">
        <v>0.8135</v>
      </c>
      <c r="J10" s="116">
        <f t="shared" ref="J10:J18" si="21">((H10-D10)/D10)</f>
        <v>8.7544515706672113E-3</v>
      </c>
      <c r="K10" s="116">
        <f t="shared" ref="K10:K18" si="22">((I10-E10)/E10)</f>
        <v>2.8185035389282086E-2</v>
      </c>
      <c r="L10" s="165">
        <v>2040698507.9100001</v>
      </c>
      <c r="M10" s="165">
        <v>0.92149999999999999</v>
      </c>
      <c r="N10" s="116">
        <f t="shared" si="3"/>
        <v>0.44978319282380236</v>
      </c>
      <c r="O10" s="116">
        <f t="shared" si="4"/>
        <v>0.132759680393362</v>
      </c>
      <c r="P10" s="165">
        <v>1790400904.0599999</v>
      </c>
      <c r="Q10" s="165">
        <v>0.88460000000000005</v>
      </c>
      <c r="R10" s="116">
        <f t="shared" si="5"/>
        <v>-0.12265290677668242</v>
      </c>
      <c r="S10" s="116">
        <f t="shared" si="6"/>
        <v>-4.0043407487791574E-2</v>
      </c>
      <c r="T10" s="165">
        <v>1739581374.5</v>
      </c>
      <c r="U10" s="165">
        <v>0.88539999999999996</v>
      </c>
      <c r="V10" s="116">
        <f t="shared" si="7"/>
        <v>-2.8384441409049287E-2</v>
      </c>
      <c r="W10" s="116">
        <f t="shared" si="8"/>
        <v>9.0436355414866818E-4</v>
      </c>
      <c r="X10" s="165">
        <v>1717780749.1099999</v>
      </c>
      <c r="Y10" s="165">
        <v>0.87109999999999999</v>
      </c>
      <c r="Z10" s="116">
        <f t="shared" si="9"/>
        <v>-1.2532110144181189E-2</v>
      </c>
      <c r="AA10" s="116">
        <f t="shared" si="10"/>
        <v>-1.6150892252089429E-2</v>
      </c>
      <c r="AB10" s="165">
        <v>1665118913.6600001</v>
      </c>
      <c r="AC10" s="165">
        <v>0.84660000000000002</v>
      </c>
      <c r="AD10" s="116">
        <f t="shared" si="11"/>
        <v>-3.0656901631529201E-2</v>
      </c>
      <c r="AE10" s="116">
        <f t="shared" si="12"/>
        <v>-2.812535874182065E-2</v>
      </c>
      <c r="AF10" s="165">
        <v>1736019782.8699999</v>
      </c>
      <c r="AG10" s="165">
        <v>0.88370000000000004</v>
      </c>
      <c r="AH10" s="116">
        <f t="shared" si="13"/>
        <v>4.2580063578856818E-2</v>
      </c>
      <c r="AI10" s="116">
        <f t="shared" si="14"/>
        <v>4.3822348216395017E-2</v>
      </c>
      <c r="AJ10" s="117">
        <f t="shared" si="15"/>
        <v>4.430825404917569E-2</v>
      </c>
      <c r="AK10" s="117">
        <f t="shared" si="16"/>
        <v>2.1092984901476149E-2</v>
      </c>
      <c r="AL10" s="118">
        <f t="shared" si="17"/>
        <v>0.24412594774584878</v>
      </c>
      <c r="AM10" s="118">
        <f t="shared" si="18"/>
        <v>0.11691102123356929</v>
      </c>
      <c r="AN10" s="119">
        <f t="shared" si="19"/>
        <v>0.17225334905288772</v>
      </c>
      <c r="AO10" s="203">
        <f t="shared" si="20"/>
        <v>5.5655581994376174E-2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6">
        <v>2383260946.48</v>
      </c>
      <c r="C11" s="177">
        <v>16.558900000000001</v>
      </c>
      <c r="D11" s="166">
        <v>2176373571.4200001</v>
      </c>
      <c r="E11" s="177">
        <v>14.903700000000001</v>
      </c>
      <c r="F11" s="116">
        <f t="shared" si="0"/>
        <v>-8.6808528191411841E-2</v>
      </c>
      <c r="G11" s="116">
        <f t="shared" si="1"/>
        <v>-9.995833056543614E-2</v>
      </c>
      <c r="H11" s="165">
        <v>2176373571.4200001</v>
      </c>
      <c r="I11" s="165">
        <v>14.903700000000001</v>
      </c>
      <c r="J11" s="116">
        <f t="shared" si="21"/>
        <v>0</v>
      </c>
      <c r="K11" s="116">
        <f t="shared" si="22"/>
        <v>0</v>
      </c>
      <c r="L11" s="165">
        <v>2848777956.3099999</v>
      </c>
      <c r="M11" s="165">
        <v>19.779900000000001</v>
      </c>
      <c r="N11" s="116">
        <f t="shared" si="3"/>
        <v>0.30895632703869025</v>
      </c>
      <c r="O11" s="116">
        <f t="shared" si="4"/>
        <v>0.32718049880231087</v>
      </c>
      <c r="P11" s="165">
        <v>2730655369.46</v>
      </c>
      <c r="Q11" s="165">
        <v>18.960100000000001</v>
      </c>
      <c r="R11" s="116">
        <f t="shared" si="5"/>
        <v>-4.1464301065781618E-2</v>
      </c>
      <c r="S11" s="116">
        <f t="shared" si="6"/>
        <v>-4.144611448996207E-2</v>
      </c>
      <c r="T11" s="165">
        <v>2693643348.8800001</v>
      </c>
      <c r="U11" s="165">
        <v>18.709700000000002</v>
      </c>
      <c r="V11" s="116">
        <f t="shared" si="7"/>
        <v>-1.3554262831533818E-2</v>
      </c>
      <c r="W11" s="116">
        <f t="shared" si="8"/>
        <v>-1.3206681399359658E-2</v>
      </c>
      <c r="X11" s="165">
        <v>2693643348.8800001</v>
      </c>
      <c r="Y11" s="165">
        <v>18.709700000000002</v>
      </c>
      <c r="Z11" s="116">
        <f t="shared" si="9"/>
        <v>0</v>
      </c>
      <c r="AA11" s="116">
        <f t="shared" si="10"/>
        <v>0</v>
      </c>
      <c r="AB11" s="165">
        <v>2693643348.8800001</v>
      </c>
      <c r="AC11" s="165">
        <v>18.709700000000002</v>
      </c>
      <c r="AD11" s="116">
        <f t="shared" si="11"/>
        <v>0</v>
      </c>
      <c r="AE11" s="116">
        <f t="shared" si="12"/>
        <v>0</v>
      </c>
      <c r="AF11" s="165">
        <v>2742653805.71</v>
      </c>
      <c r="AG11" s="165">
        <v>18.648299999999999</v>
      </c>
      <c r="AH11" s="116">
        <f t="shared" si="13"/>
        <v>1.8194857478210008E-2</v>
      </c>
      <c r="AI11" s="116">
        <f t="shared" si="14"/>
        <v>-3.2817201772344057E-3</v>
      </c>
      <c r="AJ11" s="117">
        <f t="shared" si="15"/>
        <v>2.3165511553521624E-2</v>
      </c>
      <c r="AK11" s="117">
        <f t="shared" si="16"/>
        <v>2.1160956521289825E-2</v>
      </c>
      <c r="AL11" s="118">
        <f t="shared" si="17"/>
        <v>0.26019440859159298</v>
      </c>
      <c r="AM11" s="118">
        <f t="shared" si="18"/>
        <v>0.25125304454598513</v>
      </c>
      <c r="AN11" s="119">
        <f t="shared" si="19"/>
        <v>0.12007775119369174</v>
      </c>
      <c r="AO11" s="203">
        <f t="shared" si="20"/>
        <v>0.12837413208832305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6">
        <v>222657446.84999999</v>
      </c>
      <c r="C12" s="177">
        <v>131.26</v>
      </c>
      <c r="D12" s="166">
        <v>241532625.30000001</v>
      </c>
      <c r="E12" s="177">
        <v>141.87</v>
      </c>
      <c r="F12" s="116">
        <f t="shared" si="0"/>
        <v>8.4772275605566702E-2</v>
      </c>
      <c r="G12" s="116">
        <f t="shared" si="1"/>
        <v>8.0831936614353297E-2</v>
      </c>
      <c r="H12" s="166">
        <v>241532625.30000001</v>
      </c>
      <c r="I12" s="177">
        <v>141.87</v>
      </c>
      <c r="J12" s="116">
        <f t="shared" si="21"/>
        <v>0</v>
      </c>
      <c r="K12" s="116">
        <f t="shared" si="22"/>
        <v>0</v>
      </c>
      <c r="L12" s="165">
        <v>270938428.31</v>
      </c>
      <c r="M12" s="165">
        <v>157.01</v>
      </c>
      <c r="N12" s="116">
        <f t="shared" si="3"/>
        <v>0.12174671216145634</v>
      </c>
      <c r="O12" s="116">
        <f t="shared" si="4"/>
        <v>0.10671741735391546</v>
      </c>
      <c r="P12" s="165">
        <v>259814542.24000001</v>
      </c>
      <c r="Q12" s="165">
        <v>150.33000000000001</v>
      </c>
      <c r="R12" s="116">
        <f t="shared" si="5"/>
        <v>-4.1056878270779515E-2</v>
      </c>
      <c r="S12" s="116">
        <f t="shared" si="6"/>
        <v>-4.2545060824151194E-2</v>
      </c>
      <c r="T12" s="165">
        <v>260952299.19999999</v>
      </c>
      <c r="U12" s="165">
        <v>151.69999999999999</v>
      </c>
      <c r="V12" s="116">
        <f t="shared" si="7"/>
        <v>4.3791119241854892E-3</v>
      </c>
      <c r="W12" s="116">
        <f t="shared" si="8"/>
        <v>9.1132841082949244E-3</v>
      </c>
      <c r="X12" s="165">
        <v>260038949.97999999</v>
      </c>
      <c r="Y12" s="165">
        <v>149.53</v>
      </c>
      <c r="Z12" s="116">
        <f t="shared" si="9"/>
        <v>-3.5000619760778059E-3</v>
      </c>
      <c r="AA12" s="116">
        <f t="shared" si="10"/>
        <v>-1.4304548450889833E-2</v>
      </c>
      <c r="AB12" s="165">
        <v>257043508.69</v>
      </c>
      <c r="AC12" s="165">
        <v>147.78</v>
      </c>
      <c r="AD12" s="116">
        <f t="shared" si="11"/>
        <v>-1.1519202374222692E-2</v>
      </c>
      <c r="AE12" s="116">
        <f t="shared" si="12"/>
        <v>-1.1703337122985354E-2</v>
      </c>
      <c r="AF12" s="165">
        <v>266755417.09999999</v>
      </c>
      <c r="AG12" s="165">
        <v>151.57</v>
      </c>
      <c r="AH12" s="116">
        <f t="shared" si="13"/>
        <v>3.7783130410473688E-2</v>
      </c>
      <c r="AI12" s="116">
        <f t="shared" si="14"/>
        <v>2.5646230883746055E-2</v>
      </c>
      <c r="AJ12" s="117">
        <f t="shared" si="15"/>
        <v>2.4075635935075276E-2</v>
      </c>
      <c r="AK12" s="117">
        <f t="shared" si="16"/>
        <v>1.9219490320285422E-2</v>
      </c>
      <c r="AL12" s="118">
        <f t="shared" si="17"/>
        <v>0.10442809441859688</v>
      </c>
      <c r="AM12" s="118">
        <f t="shared" si="18"/>
        <v>6.8372453654754264E-2</v>
      </c>
      <c r="AN12" s="119">
        <f t="shared" si="19"/>
        <v>5.4312405769663522E-2</v>
      </c>
      <c r="AO12" s="203">
        <f t="shared" si="20"/>
        <v>5.0511314419436175E-2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6">
        <v>260527669.31</v>
      </c>
      <c r="C13" s="177">
        <v>9.1670999999999996</v>
      </c>
      <c r="D13" s="166">
        <v>268792717.74000001</v>
      </c>
      <c r="E13" s="177">
        <v>9.4582999999999995</v>
      </c>
      <c r="F13" s="116">
        <f t="shared" si="0"/>
        <v>3.1724263499112199E-2</v>
      </c>
      <c r="G13" s="116">
        <f t="shared" si="1"/>
        <v>3.1765771072640191E-2</v>
      </c>
      <c r="H13" s="166">
        <v>270198190.02999997</v>
      </c>
      <c r="I13" s="177">
        <v>10.0738</v>
      </c>
      <c r="J13" s="116">
        <f t="shared" si="21"/>
        <v>5.2288332132549012E-3</v>
      </c>
      <c r="K13" s="116">
        <f t="shared" si="22"/>
        <v>6.5075119207468668E-2</v>
      </c>
      <c r="L13" s="166">
        <v>296637441.81999999</v>
      </c>
      <c r="M13" s="177">
        <v>11.06</v>
      </c>
      <c r="N13" s="116">
        <f t="shared" si="3"/>
        <v>9.7851328267833645E-2</v>
      </c>
      <c r="O13" s="116">
        <f t="shared" si="4"/>
        <v>9.7897516329488385E-2</v>
      </c>
      <c r="P13" s="165">
        <v>288554065.04000002</v>
      </c>
      <c r="Q13" s="165">
        <v>10.515499999999999</v>
      </c>
      <c r="R13" s="116">
        <f t="shared" si="5"/>
        <v>-2.7250021879924976E-2</v>
      </c>
      <c r="S13" s="116">
        <f t="shared" si="6"/>
        <v>-4.9231464737793947E-2</v>
      </c>
      <c r="T13" s="165">
        <v>288406336.14999998</v>
      </c>
      <c r="U13" s="165">
        <v>10.520799999999999</v>
      </c>
      <c r="V13" s="116">
        <f t="shared" si="7"/>
        <v>-5.1196260215418136E-4</v>
      </c>
      <c r="W13" s="116">
        <f t="shared" si="8"/>
        <v>5.0401787837003312E-4</v>
      </c>
      <c r="X13" s="165">
        <v>282658430.98000002</v>
      </c>
      <c r="Y13" s="165">
        <v>10.295400000000001</v>
      </c>
      <c r="Z13" s="116">
        <f t="shared" si="9"/>
        <v>-1.9929885198536258E-2</v>
      </c>
      <c r="AA13" s="116">
        <f t="shared" si="10"/>
        <v>-2.1424226294578238E-2</v>
      </c>
      <c r="AB13" s="165">
        <v>272251167.81999999</v>
      </c>
      <c r="AC13" s="165">
        <v>10.068</v>
      </c>
      <c r="AD13" s="116">
        <f t="shared" si="11"/>
        <v>-3.6819220724876978E-2</v>
      </c>
      <c r="AE13" s="116">
        <f t="shared" si="12"/>
        <v>-2.2087534238592103E-2</v>
      </c>
      <c r="AF13" s="165">
        <v>283652394.55000001</v>
      </c>
      <c r="AG13" s="165">
        <v>10.476599999999999</v>
      </c>
      <c r="AH13" s="116">
        <f t="shared" si="13"/>
        <v>4.1877604497689382E-2</v>
      </c>
      <c r="AI13" s="116">
        <f t="shared" si="14"/>
        <v>4.0584028605482707E-2</v>
      </c>
      <c r="AJ13" s="117">
        <f t="shared" si="15"/>
        <v>1.1521367384049713E-2</v>
      </c>
      <c r="AK13" s="117">
        <f t="shared" si="16"/>
        <v>1.7885403477810712E-2</v>
      </c>
      <c r="AL13" s="118">
        <f t="shared" si="17"/>
        <v>5.5283033465116385E-2</v>
      </c>
      <c r="AM13" s="118">
        <f t="shared" si="18"/>
        <v>0.10766205343454956</v>
      </c>
      <c r="AN13" s="119">
        <f t="shared" si="19"/>
        <v>4.4394548699084754E-2</v>
      </c>
      <c r="AO13" s="203">
        <f t="shared" si="20"/>
        <v>4.9694163163779961E-2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367309340.93000001</v>
      </c>
      <c r="C14" s="165">
        <v>2162.9699999999998</v>
      </c>
      <c r="D14" s="165">
        <v>390946377.02999997</v>
      </c>
      <c r="E14" s="165">
        <v>2302.66</v>
      </c>
      <c r="F14" s="116">
        <f t="shared" si="0"/>
        <v>6.4351851330959192E-2</v>
      </c>
      <c r="G14" s="116">
        <f t="shared" si="1"/>
        <v>6.4582495365169218E-2</v>
      </c>
      <c r="H14" s="165">
        <v>397234835.19</v>
      </c>
      <c r="I14" s="165">
        <v>2339.86</v>
      </c>
      <c r="J14" s="116">
        <f t="shared" si="21"/>
        <v>1.6085219174489164E-2</v>
      </c>
      <c r="K14" s="116">
        <f t="shared" si="22"/>
        <v>1.6155229169742939E-2</v>
      </c>
      <c r="L14" s="165">
        <v>432087348.44</v>
      </c>
      <c r="M14" s="165">
        <v>2545.77</v>
      </c>
      <c r="N14" s="116">
        <f t="shared" si="3"/>
        <v>8.7737806865125056E-2</v>
      </c>
      <c r="O14" s="116">
        <f t="shared" si="4"/>
        <v>8.8000991512312637E-2</v>
      </c>
      <c r="P14" s="165">
        <v>418530685.13999999</v>
      </c>
      <c r="Q14" s="165">
        <v>2462.35</v>
      </c>
      <c r="R14" s="116">
        <f t="shared" si="5"/>
        <v>-3.1374821199798453E-2</v>
      </c>
      <c r="S14" s="116">
        <f t="shared" si="6"/>
        <v>-3.2768081955557679E-2</v>
      </c>
      <c r="T14" s="165">
        <v>314656362.37</v>
      </c>
      <c r="U14" s="165">
        <v>2487.23</v>
      </c>
      <c r="V14" s="116">
        <f t="shared" si="7"/>
        <v>-0.24818806949663358</v>
      </c>
      <c r="W14" s="116">
        <f t="shared" si="8"/>
        <v>1.0104168781854777E-2</v>
      </c>
      <c r="X14" s="165">
        <v>308960998.06</v>
      </c>
      <c r="Y14" s="165">
        <v>2441.9499999999998</v>
      </c>
      <c r="Z14" s="116">
        <f t="shared" si="9"/>
        <v>-1.8100267438110478E-2</v>
      </c>
      <c r="AA14" s="116">
        <f t="shared" si="10"/>
        <v>-1.820499109451084E-2</v>
      </c>
      <c r="AB14" s="165">
        <v>306202136.49000001</v>
      </c>
      <c r="AC14" s="165">
        <v>2419.9899999999998</v>
      </c>
      <c r="AD14" s="116">
        <f t="shared" si="11"/>
        <v>-8.9294816734901399E-3</v>
      </c>
      <c r="AE14" s="116">
        <f t="shared" si="12"/>
        <v>-8.9928131206617815E-3</v>
      </c>
      <c r="AF14" s="165">
        <v>310785676.19999999</v>
      </c>
      <c r="AG14" s="165">
        <v>2456.27</v>
      </c>
      <c r="AH14" s="116">
        <f t="shared" si="13"/>
        <v>1.4968999767738944E-2</v>
      </c>
      <c r="AI14" s="116">
        <f t="shared" si="14"/>
        <v>1.4991797486766559E-2</v>
      </c>
      <c r="AJ14" s="117">
        <f t="shared" si="15"/>
        <v>-1.5431095333715037E-2</v>
      </c>
      <c r="AK14" s="117">
        <f t="shared" si="16"/>
        <v>1.6733599518139478E-2</v>
      </c>
      <c r="AL14" s="118">
        <f t="shared" si="17"/>
        <v>-0.20504270032881955</v>
      </c>
      <c r="AM14" s="118">
        <f t="shared" si="18"/>
        <v>6.670980518183324E-2</v>
      </c>
      <c r="AN14" s="119">
        <f t="shared" si="19"/>
        <v>0.10240395618588853</v>
      </c>
      <c r="AO14" s="203">
        <f t="shared" si="20"/>
        <v>4.0968359958593582E-2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204999314.25</v>
      </c>
      <c r="C15" s="165">
        <v>110.75</v>
      </c>
      <c r="D15" s="165">
        <v>219911887.08000001</v>
      </c>
      <c r="E15" s="165">
        <v>116.57</v>
      </c>
      <c r="F15" s="116">
        <f t="shared" si="0"/>
        <v>7.2744501046544424E-2</v>
      </c>
      <c r="G15" s="116">
        <f t="shared" si="1"/>
        <v>5.2550790067720031E-2</v>
      </c>
      <c r="H15" s="165">
        <v>255015056.30000001</v>
      </c>
      <c r="I15" s="173">
        <v>119.04</v>
      </c>
      <c r="J15" s="116">
        <f t="shared" si="21"/>
        <v>0.15962379153806311</v>
      </c>
      <c r="K15" s="116">
        <f t="shared" si="22"/>
        <v>2.1188985159131965E-2</v>
      </c>
      <c r="L15" s="165">
        <v>366876908.81999999</v>
      </c>
      <c r="M15" s="165">
        <v>129.69</v>
      </c>
      <c r="N15" s="116">
        <f t="shared" si="3"/>
        <v>0.43864803177897688</v>
      </c>
      <c r="O15" s="116">
        <f t="shared" si="4"/>
        <v>8.946572580645154E-2</v>
      </c>
      <c r="P15" s="165">
        <v>318504646.80000001</v>
      </c>
      <c r="Q15" s="165">
        <v>124.95</v>
      </c>
      <c r="R15" s="116">
        <f t="shared" si="5"/>
        <v>-0.13184875051303041</v>
      </c>
      <c r="S15" s="116">
        <f t="shared" si="6"/>
        <v>-3.6548693037242619E-2</v>
      </c>
      <c r="T15" s="165">
        <v>251640689.53999999</v>
      </c>
      <c r="U15" s="165">
        <v>125.17</v>
      </c>
      <c r="V15" s="116">
        <f t="shared" si="7"/>
        <v>-0.2099308689269648</v>
      </c>
      <c r="W15" s="116">
        <f t="shared" si="8"/>
        <v>1.7607042817126758E-3</v>
      </c>
      <c r="X15" s="165">
        <v>263843519.94999999</v>
      </c>
      <c r="Y15" s="165">
        <v>123.17</v>
      </c>
      <c r="Z15" s="116">
        <f t="shared" si="9"/>
        <v>4.8493073327317657E-2</v>
      </c>
      <c r="AA15" s="116">
        <f t="shared" si="10"/>
        <v>-1.5978269553407365E-2</v>
      </c>
      <c r="AB15" s="165">
        <v>249310703.69</v>
      </c>
      <c r="AC15" s="165">
        <v>120.64</v>
      </c>
      <c r="AD15" s="116">
        <f t="shared" si="11"/>
        <v>-5.5081194576065584E-2</v>
      </c>
      <c r="AE15" s="116">
        <f t="shared" si="12"/>
        <v>-2.0540716083461891E-2</v>
      </c>
      <c r="AF15" s="165">
        <v>283994272.29000002</v>
      </c>
      <c r="AG15" s="165">
        <v>124.95</v>
      </c>
      <c r="AH15" s="116">
        <f t="shared" si="13"/>
        <v>0.13911784807733951</v>
      </c>
      <c r="AI15" s="116">
        <f t="shared" si="14"/>
        <v>3.5726127320954926E-2</v>
      </c>
      <c r="AJ15" s="117">
        <f t="shared" si="15"/>
        <v>5.7720803969022592E-2</v>
      </c>
      <c r="AK15" s="117">
        <f t="shared" si="16"/>
        <v>1.5953081745232408E-2</v>
      </c>
      <c r="AL15" s="118">
        <f t="shared" si="17"/>
        <v>0.29140027881570579</v>
      </c>
      <c r="AM15" s="118">
        <f t="shared" si="18"/>
        <v>7.1888135884018267E-2</v>
      </c>
      <c r="AN15" s="119">
        <f t="shared" si="19"/>
        <v>0.20097065809466808</v>
      </c>
      <c r="AO15" s="203">
        <f t="shared" si="20"/>
        <v>4.2208931885365841E-2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247274465.28999999</v>
      </c>
      <c r="C16" s="165">
        <v>0.99</v>
      </c>
      <c r="D16" s="165">
        <v>247274465.28999999</v>
      </c>
      <c r="E16" s="165">
        <v>0.99</v>
      </c>
      <c r="F16" s="116">
        <f t="shared" si="0"/>
        <v>0</v>
      </c>
      <c r="G16" s="116">
        <f t="shared" si="1"/>
        <v>0</v>
      </c>
      <c r="H16" s="165">
        <v>270797639.37</v>
      </c>
      <c r="I16" s="165">
        <v>1.0900000000000001</v>
      </c>
      <c r="J16" s="116">
        <f t="shared" si="21"/>
        <v>9.5129814768428952E-2</v>
      </c>
      <c r="K16" s="116">
        <f t="shared" si="22"/>
        <v>0.10101010101010111</v>
      </c>
      <c r="L16" s="165">
        <v>298952523.32999998</v>
      </c>
      <c r="M16" s="165">
        <v>1.2</v>
      </c>
      <c r="N16" s="116">
        <f t="shared" si="3"/>
        <v>0.10397019717565191</v>
      </c>
      <c r="O16" s="116">
        <f t="shared" si="4"/>
        <v>0.10091743119266043</v>
      </c>
      <c r="P16" s="165">
        <v>286234028.23000002</v>
      </c>
      <c r="Q16" s="165">
        <v>1.1499999999999999</v>
      </c>
      <c r="R16" s="116">
        <f t="shared" si="5"/>
        <v>-4.2543528177417661E-2</v>
      </c>
      <c r="S16" s="116">
        <f t="shared" si="6"/>
        <v>-4.1666666666666706E-2</v>
      </c>
      <c r="T16" s="165">
        <v>287425022.23000002</v>
      </c>
      <c r="U16" s="165">
        <v>1.1499999999999999</v>
      </c>
      <c r="V16" s="116">
        <f t="shared" si="7"/>
        <v>4.1609098937845038E-3</v>
      </c>
      <c r="W16" s="116">
        <f t="shared" si="8"/>
        <v>0</v>
      </c>
      <c r="X16" s="165">
        <v>284088497.66000003</v>
      </c>
      <c r="Y16" s="165">
        <v>1.1399999999999999</v>
      </c>
      <c r="Z16" s="116">
        <f t="shared" si="9"/>
        <v>-1.1608330214653604E-2</v>
      </c>
      <c r="AA16" s="116">
        <f t="shared" si="10"/>
        <v>-8.6956521739130523E-3</v>
      </c>
      <c r="AB16" s="165">
        <v>276448474.25</v>
      </c>
      <c r="AC16" s="165">
        <v>1.1200000000000001</v>
      </c>
      <c r="AD16" s="116">
        <f t="shared" si="11"/>
        <v>-2.6893110678291816E-2</v>
      </c>
      <c r="AE16" s="116">
        <f t="shared" si="12"/>
        <v>-1.7543859649122629E-2</v>
      </c>
      <c r="AF16" s="165">
        <v>295003320.63999999</v>
      </c>
      <c r="AG16" s="165">
        <v>1.19</v>
      </c>
      <c r="AH16" s="116">
        <f t="shared" si="13"/>
        <v>6.7118642779053009E-2</v>
      </c>
      <c r="AI16" s="116">
        <f t="shared" si="14"/>
        <v>6.2499999999999854E-2</v>
      </c>
      <c r="AJ16" s="117">
        <f t="shared" si="15"/>
        <v>2.3666824443319412E-2</v>
      </c>
      <c r="AK16" s="117">
        <f t="shared" si="16"/>
        <v>2.4565169214132376E-2</v>
      </c>
      <c r="AL16" s="118">
        <f t="shared" si="17"/>
        <v>0.19301974950799819</v>
      </c>
      <c r="AM16" s="118">
        <f t="shared" si="18"/>
        <v>0.20202020202020199</v>
      </c>
      <c r="AN16" s="119">
        <f t="shared" si="19"/>
        <v>5.6781164918519381E-2</v>
      </c>
      <c r="AO16" s="203">
        <f t="shared" si="20"/>
        <v>5.5530622961792654E-2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238542012.91999999</v>
      </c>
      <c r="C17" s="165">
        <v>1.3084789999999999</v>
      </c>
      <c r="D17" s="165">
        <v>242497564.31</v>
      </c>
      <c r="E17" s="165">
        <v>1.3301400000000001</v>
      </c>
      <c r="F17" s="116">
        <f t="shared" si="0"/>
        <v>1.6582200097919823E-2</v>
      </c>
      <c r="G17" s="116">
        <f t="shared" si="1"/>
        <v>1.6554335224333101E-2</v>
      </c>
      <c r="H17" s="165">
        <v>259667395.59999999</v>
      </c>
      <c r="I17" s="165">
        <v>1.4240660000000001</v>
      </c>
      <c r="J17" s="116">
        <f t="shared" si="21"/>
        <v>7.080413916261323E-2</v>
      </c>
      <c r="K17" s="116">
        <f t="shared" si="22"/>
        <v>7.0613619618987433E-2</v>
      </c>
      <c r="L17" s="165">
        <v>288893576.61000001</v>
      </c>
      <c r="M17" s="165">
        <v>1.5831569999999999</v>
      </c>
      <c r="N17" s="116">
        <f t="shared" si="3"/>
        <v>0.11255237086068738</v>
      </c>
      <c r="O17" s="116">
        <f t="shared" si="4"/>
        <v>0.11171603001546267</v>
      </c>
      <c r="P17" s="165">
        <v>283246324.25999999</v>
      </c>
      <c r="Q17" s="165">
        <v>1.552333</v>
      </c>
      <c r="R17" s="116">
        <f t="shared" si="5"/>
        <v>-1.9547864013687265E-2</v>
      </c>
      <c r="S17" s="116">
        <f t="shared" si="6"/>
        <v>-1.9469957812143689E-2</v>
      </c>
      <c r="T17" s="165">
        <v>283321440.58999997</v>
      </c>
      <c r="U17" s="165">
        <v>1.5531779999999999</v>
      </c>
      <c r="V17" s="116">
        <f t="shared" si="7"/>
        <v>2.6519789867081154E-4</v>
      </c>
      <c r="W17" s="116">
        <f t="shared" si="8"/>
        <v>5.4434196786384403E-4</v>
      </c>
      <c r="X17" s="165">
        <v>280626534.72000003</v>
      </c>
      <c r="Y17" s="165">
        <v>1.5389120000000001</v>
      </c>
      <c r="Z17" s="116">
        <f t="shared" si="9"/>
        <v>-9.5118317356708507E-3</v>
      </c>
      <c r="AA17" s="116">
        <f t="shared" si="10"/>
        <v>-9.185038675541303E-3</v>
      </c>
      <c r="AB17" s="165">
        <v>272681049.82999998</v>
      </c>
      <c r="AC17" s="165">
        <v>1.4962420000000001</v>
      </c>
      <c r="AD17" s="116">
        <f t="shared" si="11"/>
        <v>-2.8313377057974185E-2</v>
      </c>
      <c r="AE17" s="116">
        <f t="shared" si="12"/>
        <v>-2.7727381422719417E-2</v>
      </c>
      <c r="AF17" s="165">
        <v>284425456.91000003</v>
      </c>
      <c r="AG17" s="165">
        <v>1.561504</v>
      </c>
      <c r="AH17" s="116">
        <f t="shared" si="13"/>
        <v>4.3070125655310355E-2</v>
      </c>
      <c r="AI17" s="116">
        <f t="shared" si="14"/>
        <v>4.3617275815008488E-2</v>
      </c>
      <c r="AJ17" s="117">
        <f t="shared" si="15"/>
        <v>2.323762010848366E-2</v>
      </c>
      <c r="AK17" s="117">
        <f t="shared" si="16"/>
        <v>2.3332903091406391E-2</v>
      </c>
      <c r="AL17" s="118">
        <f t="shared" si="17"/>
        <v>0.1729002628100666</v>
      </c>
      <c r="AM17" s="118">
        <f t="shared" si="18"/>
        <v>0.17393958530680972</v>
      </c>
      <c r="AN17" s="119">
        <f t="shared" si="19"/>
        <v>4.8939734174274052E-2</v>
      </c>
      <c r="AO17" s="203">
        <f t="shared" si="20"/>
        <v>4.8580449698539106E-2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332343358.87</v>
      </c>
      <c r="C18" s="165">
        <v>114.29</v>
      </c>
      <c r="D18" s="165">
        <v>351178476.56</v>
      </c>
      <c r="E18" s="165">
        <v>120.69</v>
      </c>
      <c r="F18" s="116">
        <f t="shared" si="0"/>
        <v>5.6673669526724542E-2</v>
      </c>
      <c r="G18" s="116">
        <f t="shared" si="1"/>
        <v>5.5997900078746971E-2</v>
      </c>
      <c r="H18" s="165">
        <v>357906841.5</v>
      </c>
      <c r="I18" s="165">
        <v>123</v>
      </c>
      <c r="J18" s="116">
        <f t="shared" si="21"/>
        <v>1.9159388712851354E-2</v>
      </c>
      <c r="K18" s="116">
        <f t="shared" si="22"/>
        <v>1.9139945314441978E-2</v>
      </c>
      <c r="L18" s="165">
        <v>393472753.16000003</v>
      </c>
      <c r="M18" s="165">
        <v>135.22999999999999</v>
      </c>
      <c r="N18" s="116">
        <f t="shared" si="3"/>
        <v>9.9371980459893011E-2</v>
      </c>
      <c r="O18" s="116">
        <f t="shared" si="4"/>
        <v>9.9430894308943002E-2</v>
      </c>
      <c r="P18" s="165">
        <v>380867635.77999997</v>
      </c>
      <c r="Q18" s="165">
        <v>130.9</v>
      </c>
      <c r="R18" s="116">
        <f t="shared" si="5"/>
        <v>-3.2035553361110025E-2</v>
      </c>
      <c r="S18" s="116">
        <f t="shared" si="6"/>
        <v>-3.2019522295348553E-2</v>
      </c>
      <c r="T18" s="165">
        <v>380693408.68000001</v>
      </c>
      <c r="U18" s="165">
        <v>130.77000000000001</v>
      </c>
      <c r="V18" s="116">
        <f t="shared" si="7"/>
        <v>-4.5744789956530407E-4</v>
      </c>
      <c r="W18" s="116">
        <f t="shared" si="8"/>
        <v>-9.9312452253625251E-4</v>
      </c>
      <c r="X18" s="165">
        <v>374590125.49000001</v>
      </c>
      <c r="Y18" s="165">
        <v>128.66999999999999</v>
      </c>
      <c r="Z18" s="116">
        <f t="shared" si="9"/>
        <v>-1.6032016974400109E-2</v>
      </c>
      <c r="AA18" s="116">
        <f t="shared" si="10"/>
        <v>-1.6058729066299782E-2</v>
      </c>
      <c r="AB18" s="165">
        <v>362956759.17000002</v>
      </c>
      <c r="AC18" s="165">
        <v>124.68</v>
      </c>
      <c r="AD18" s="116">
        <f t="shared" si="11"/>
        <v>-3.1056254632399687E-2</v>
      </c>
      <c r="AE18" s="116">
        <f t="shared" si="12"/>
        <v>-3.1009559337840841E-2</v>
      </c>
      <c r="AF18" s="165">
        <v>381522570.25</v>
      </c>
      <c r="AG18" s="165">
        <v>130.91</v>
      </c>
      <c r="AH18" s="116">
        <f t="shared" si="13"/>
        <v>5.1151578282922168E-2</v>
      </c>
      <c r="AI18" s="116">
        <f t="shared" si="14"/>
        <v>4.9967917869746463E-2</v>
      </c>
      <c r="AJ18" s="117">
        <f t="shared" si="15"/>
        <v>1.8346918014364492E-2</v>
      </c>
      <c r="AK18" s="117">
        <f t="shared" si="16"/>
        <v>1.805696529373162E-2</v>
      </c>
      <c r="AL18" s="118">
        <f t="shared" si="17"/>
        <v>8.6406473389936261E-2</v>
      </c>
      <c r="AM18" s="118">
        <f t="shared" si="18"/>
        <v>8.4679758057834106E-2</v>
      </c>
      <c r="AN18" s="119">
        <f t="shared" si="19"/>
        <v>4.7246146793176298E-2</v>
      </c>
      <c r="AO18" s="203">
        <f t="shared" si="20"/>
        <v>4.7090608053778821E-2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12548085588.360003</v>
      </c>
      <c r="C19" s="171"/>
      <c r="D19" s="170">
        <f>SUM(D5:D18)</f>
        <v>13001401417.809999</v>
      </c>
      <c r="E19" s="171"/>
      <c r="F19" s="116">
        <f>((D19-B19)/B19)</f>
        <v>3.6126294027712634E-2</v>
      </c>
      <c r="G19" s="116"/>
      <c r="H19" s="170">
        <f>SUM(H5:H18)</f>
        <v>13181858080.250002</v>
      </c>
      <c r="I19" s="171"/>
      <c r="J19" s="116">
        <f>((H19-D19)/D19)</f>
        <v>1.3879785466265466E-2</v>
      </c>
      <c r="K19" s="116"/>
      <c r="L19" s="170">
        <f>SUM(L5:L18)</f>
        <v>15493832478.309999</v>
      </c>
      <c r="M19" s="171"/>
      <c r="N19" s="116">
        <f>((L19-H19)/H19)</f>
        <v>0.17539063036370892</v>
      </c>
      <c r="O19" s="116"/>
      <c r="P19" s="170">
        <f>SUM(P5:P18)</f>
        <v>14734989703.129999</v>
      </c>
      <c r="Q19" s="171"/>
      <c r="R19" s="116">
        <f>((P19-L19)/L19)</f>
        <v>-4.8977086607997947E-2</v>
      </c>
      <c r="S19" s="116"/>
      <c r="T19" s="170">
        <f>SUM(T5:T18)</f>
        <v>14547459281.550003</v>
      </c>
      <c r="U19" s="171"/>
      <c r="V19" s="116">
        <f>((T19-P19)/P19)</f>
        <v>-1.2726878359484771E-2</v>
      </c>
      <c r="W19" s="116"/>
      <c r="X19" s="170">
        <f>SUM(X5:X18)</f>
        <v>14397003172.85</v>
      </c>
      <c r="Y19" s="171"/>
      <c r="Z19" s="116">
        <f>((X19-T19)/T19)</f>
        <v>-1.0342432021158534E-2</v>
      </c>
      <c r="AA19" s="116"/>
      <c r="AB19" s="170">
        <f>SUM(AB5:AB18)</f>
        <v>14154102520.949999</v>
      </c>
      <c r="AC19" s="171"/>
      <c r="AD19" s="116">
        <f>((AB19-X19)/X19)</f>
        <v>-1.6871612028124421E-2</v>
      </c>
      <c r="AE19" s="116"/>
      <c r="AF19" s="170">
        <f>SUM(AF5:AF18)</f>
        <v>14657662390.49</v>
      </c>
      <c r="AG19" s="171"/>
      <c r="AH19" s="116">
        <f>((AF19-AB19)/AB19)</f>
        <v>3.5576955076781713E-2</v>
      </c>
      <c r="AI19" s="116"/>
      <c r="AJ19" s="117">
        <f t="shared" si="15"/>
        <v>2.1506956989712882E-2</v>
      </c>
      <c r="AK19" s="117"/>
      <c r="AL19" s="118">
        <f t="shared" si="17"/>
        <v>0.12739095728643279</v>
      </c>
      <c r="AM19" s="118"/>
      <c r="AN19" s="119">
        <f t="shared" si="19"/>
        <v>6.8428589015897476E-2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327970733051.38</v>
      </c>
      <c r="C21" s="173">
        <v>100</v>
      </c>
      <c r="D21" s="173">
        <v>330802284452.28003</v>
      </c>
      <c r="E21" s="173">
        <v>100</v>
      </c>
      <c r="F21" s="116">
        <f t="shared" ref="F21:F46" si="23">((D21-B21)/B21)</f>
        <v>8.6335490199256053E-3</v>
      </c>
      <c r="G21" s="116">
        <f t="shared" ref="G21:G46" si="24">((E21-C21)/C21)</f>
        <v>0</v>
      </c>
      <c r="H21" s="173">
        <v>327980388724.34998</v>
      </c>
      <c r="I21" s="173">
        <v>100</v>
      </c>
      <c r="J21" s="116">
        <f t="shared" ref="J21:J46" si="25">((H21-D21)/D21)</f>
        <v>-8.5304602191679461E-3</v>
      </c>
      <c r="K21" s="116">
        <f t="shared" ref="K21:K46" si="26">((I21-E21)/E21)</f>
        <v>0</v>
      </c>
      <c r="L21" s="173">
        <v>324805112171.67999</v>
      </c>
      <c r="M21" s="173">
        <v>100</v>
      </c>
      <c r="N21" s="116">
        <f t="shared" ref="N21:N46" si="27">((L21-H21)/H21)</f>
        <v>-9.6813000466885648E-3</v>
      </c>
      <c r="O21" s="116">
        <f t="shared" ref="O21:O46" si="28">((M21-I21)/I21)</f>
        <v>0</v>
      </c>
      <c r="P21" s="173">
        <v>316841146585.02002</v>
      </c>
      <c r="Q21" s="173">
        <v>100</v>
      </c>
      <c r="R21" s="116">
        <f t="shared" ref="R21:R46" si="29">((P21-L21)/L21)</f>
        <v>-2.4519212562302637E-2</v>
      </c>
      <c r="S21" s="116">
        <f t="shared" ref="S21:S46" si="30">((Q21-M21)/M21)</f>
        <v>0</v>
      </c>
      <c r="T21" s="173">
        <v>314555388078.19</v>
      </c>
      <c r="U21" s="173">
        <v>100</v>
      </c>
      <c r="V21" s="116">
        <f t="shared" ref="V21:V46" si="31">((T21-P21)/P21)</f>
        <v>-7.2142098066062411E-3</v>
      </c>
      <c r="W21" s="116">
        <f t="shared" ref="W21:W46" si="32">((U21-Q21)/Q21)</f>
        <v>0</v>
      </c>
      <c r="X21" s="173">
        <v>308269327936.48999</v>
      </c>
      <c r="Y21" s="173">
        <v>100</v>
      </c>
      <c r="Z21" s="116">
        <f t="shared" ref="Z21:Z46" si="33">((X21-T21)/T21)</f>
        <v>-1.9983953160380985E-2</v>
      </c>
      <c r="AA21" s="116">
        <f t="shared" ref="AA21:AA46" si="34">((Y21-U21)/U21)</f>
        <v>0</v>
      </c>
      <c r="AB21" s="173">
        <v>309175210965.94</v>
      </c>
      <c r="AC21" s="173">
        <v>100</v>
      </c>
      <c r="AD21" s="116">
        <f t="shared" ref="AD21:AD46" si="35">((AB21-X21)/X21)</f>
        <v>2.9386090257952726E-3</v>
      </c>
      <c r="AE21" s="116">
        <f t="shared" ref="AE21:AE46" si="36">((AC21-Y21)/Y21)</f>
        <v>0</v>
      </c>
      <c r="AF21" s="173">
        <v>303904848622.67999</v>
      </c>
      <c r="AG21" s="173">
        <v>100</v>
      </c>
      <c r="AH21" s="116">
        <f t="shared" ref="AH21:AH46" si="37">((AF21-AB21)/AB21)</f>
        <v>-1.7046522995145991E-2</v>
      </c>
      <c r="AI21" s="116">
        <f t="shared" ref="AI21:AI46" si="38">((AG21-AC21)/AC21)</f>
        <v>0</v>
      </c>
      <c r="AJ21" s="117">
        <f t="shared" si="15"/>
        <v>-9.4254375930714358E-3</v>
      </c>
      <c r="AK21" s="117">
        <f t="shared" si="16"/>
        <v>0</v>
      </c>
      <c r="AL21" s="118">
        <f t="shared" si="17"/>
        <v>-8.1309703994744131E-2</v>
      </c>
      <c r="AM21" s="118">
        <f t="shared" si="18"/>
        <v>0</v>
      </c>
      <c r="AN21" s="119">
        <f t="shared" si="19"/>
        <v>1.1225849386973824E-2</v>
      </c>
      <c r="AO21" s="203">
        <f t="shared" si="20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377">
        <v>240103706066.37</v>
      </c>
      <c r="C22" s="173">
        <v>100</v>
      </c>
      <c r="D22" s="173">
        <v>241913862019.26999</v>
      </c>
      <c r="E22" s="173">
        <v>100</v>
      </c>
      <c r="F22" s="116">
        <f t="shared" si="23"/>
        <v>7.5390587782082239E-3</v>
      </c>
      <c r="G22" s="116">
        <f t="shared" si="24"/>
        <v>0</v>
      </c>
      <c r="H22" s="173">
        <v>236850818610.14001</v>
      </c>
      <c r="I22" s="173">
        <v>100</v>
      </c>
      <c r="J22" s="116">
        <f t="shared" si="25"/>
        <v>-2.0929116532919765E-2</v>
      </c>
      <c r="K22" s="116">
        <f t="shared" si="26"/>
        <v>0</v>
      </c>
      <c r="L22" s="173">
        <v>230912981028.98001</v>
      </c>
      <c r="M22" s="173">
        <v>100</v>
      </c>
      <c r="N22" s="116">
        <f t="shared" si="27"/>
        <v>-2.5069947471592965E-2</v>
      </c>
      <c r="O22" s="116">
        <f t="shared" si="28"/>
        <v>0</v>
      </c>
      <c r="P22" s="173">
        <v>227950281890.56</v>
      </c>
      <c r="Q22" s="173">
        <v>100</v>
      </c>
      <c r="R22" s="116">
        <f t="shared" si="29"/>
        <v>-1.2830370666983807E-2</v>
      </c>
      <c r="S22" s="116">
        <f t="shared" si="30"/>
        <v>0</v>
      </c>
      <c r="T22" s="173">
        <v>223572150308.73999</v>
      </c>
      <c r="U22" s="173">
        <v>100</v>
      </c>
      <c r="V22" s="116">
        <f t="shared" si="31"/>
        <v>-1.9206519709073968E-2</v>
      </c>
      <c r="W22" s="116">
        <f t="shared" si="32"/>
        <v>0</v>
      </c>
      <c r="X22" s="173">
        <v>223470267599.04001</v>
      </c>
      <c r="Y22" s="173">
        <v>100</v>
      </c>
      <c r="Z22" s="116">
        <f t="shared" si="33"/>
        <v>-4.5570393968697646E-4</v>
      </c>
      <c r="AA22" s="116">
        <f t="shared" si="34"/>
        <v>0</v>
      </c>
      <c r="AB22" s="173">
        <v>216321264138.47</v>
      </c>
      <c r="AC22" s="173">
        <v>100</v>
      </c>
      <c r="AD22" s="116">
        <f t="shared" si="35"/>
        <v>-3.1990848435359008E-2</v>
      </c>
      <c r="AE22" s="116">
        <f t="shared" si="36"/>
        <v>0</v>
      </c>
      <c r="AF22" s="173">
        <v>216321264138.47</v>
      </c>
      <c r="AG22" s="173">
        <v>100</v>
      </c>
      <c r="AH22" s="116">
        <f t="shared" si="37"/>
        <v>0</v>
      </c>
      <c r="AI22" s="116">
        <f t="shared" si="38"/>
        <v>0</v>
      </c>
      <c r="AJ22" s="117">
        <f t="shared" si="15"/>
        <v>-1.2867930997176036E-2</v>
      </c>
      <c r="AK22" s="117">
        <f t="shared" si="16"/>
        <v>0</v>
      </c>
      <c r="AL22" s="118">
        <f t="shared" si="17"/>
        <v>-0.10579219258944894</v>
      </c>
      <c r="AM22" s="118">
        <f t="shared" si="18"/>
        <v>0</v>
      </c>
      <c r="AN22" s="119">
        <f t="shared" si="19"/>
        <v>1.3917251717796552E-2</v>
      </c>
      <c r="AO22" s="203">
        <f t="shared" si="20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16472761844.07</v>
      </c>
      <c r="C23" s="173">
        <v>1</v>
      </c>
      <c r="D23" s="173">
        <v>17342613834.959999</v>
      </c>
      <c r="E23" s="173">
        <v>1</v>
      </c>
      <c r="F23" s="116">
        <f t="shared" si="23"/>
        <v>5.2805473612983475E-2</v>
      </c>
      <c r="G23" s="116">
        <f t="shared" si="24"/>
        <v>0</v>
      </c>
      <c r="H23" s="173">
        <v>17066237419.35</v>
      </c>
      <c r="I23" s="173">
        <v>1</v>
      </c>
      <c r="J23" s="116">
        <f t="shared" si="25"/>
        <v>-1.5936260718258457E-2</v>
      </c>
      <c r="K23" s="116">
        <f t="shared" si="26"/>
        <v>0</v>
      </c>
      <c r="L23" s="173">
        <v>15653603228.16</v>
      </c>
      <c r="M23" s="173">
        <v>1</v>
      </c>
      <c r="N23" s="116">
        <f t="shared" si="27"/>
        <v>-8.2773616496646829E-2</v>
      </c>
      <c r="O23" s="116">
        <f t="shared" si="28"/>
        <v>0</v>
      </c>
      <c r="P23" s="173">
        <v>14779682115.719999</v>
      </c>
      <c r="Q23" s="173">
        <v>1</v>
      </c>
      <c r="R23" s="116">
        <f t="shared" si="29"/>
        <v>-5.5828750716503589E-2</v>
      </c>
      <c r="S23" s="116">
        <f t="shared" si="30"/>
        <v>0</v>
      </c>
      <c r="T23" s="173">
        <v>14052174615.940001</v>
      </c>
      <c r="U23" s="173">
        <v>1</v>
      </c>
      <c r="V23" s="116">
        <f t="shared" si="31"/>
        <v>-4.9223487628749847E-2</v>
      </c>
      <c r="W23" s="116">
        <f t="shared" si="32"/>
        <v>0</v>
      </c>
      <c r="X23" s="173">
        <v>12186456372.799999</v>
      </c>
      <c r="Y23" s="173">
        <v>1</v>
      </c>
      <c r="Z23" s="116">
        <f t="shared" si="33"/>
        <v>-0.13277078417625376</v>
      </c>
      <c r="AA23" s="116">
        <f t="shared" si="34"/>
        <v>0</v>
      </c>
      <c r="AB23" s="173">
        <v>12261535324.190001</v>
      </c>
      <c r="AC23" s="173">
        <v>1</v>
      </c>
      <c r="AD23" s="116">
        <f t="shared" si="35"/>
        <v>6.1608517762043171E-3</v>
      </c>
      <c r="AE23" s="116">
        <f t="shared" si="36"/>
        <v>0</v>
      </c>
      <c r="AF23" s="173">
        <v>10100373553.5</v>
      </c>
      <c r="AG23" s="173">
        <v>1</v>
      </c>
      <c r="AH23" s="116">
        <f t="shared" si="37"/>
        <v>-0.17625539653475389</v>
      </c>
      <c r="AI23" s="116">
        <f t="shared" si="38"/>
        <v>0</v>
      </c>
      <c r="AJ23" s="117">
        <f t="shared" si="15"/>
        <v>-5.6727746360247328E-2</v>
      </c>
      <c r="AK23" s="117">
        <f t="shared" si="16"/>
        <v>0</v>
      </c>
      <c r="AL23" s="118">
        <f t="shared" si="17"/>
        <v>-0.41759796708733571</v>
      </c>
      <c r="AM23" s="118">
        <f t="shared" si="18"/>
        <v>0</v>
      </c>
      <c r="AN23" s="119">
        <f t="shared" si="19"/>
        <v>7.4086204185315266E-2</v>
      </c>
      <c r="AO23" s="203">
        <f t="shared" si="20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850979076.5</v>
      </c>
      <c r="C24" s="173">
        <v>100</v>
      </c>
      <c r="D24" s="173">
        <v>897544355.37</v>
      </c>
      <c r="E24" s="173">
        <v>100</v>
      </c>
      <c r="F24" s="116">
        <f t="shared" si="23"/>
        <v>5.4719651934943908E-2</v>
      </c>
      <c r="G24" s="116">
        <f t="shared" si="24"/>
        <v>0</v>
      </c>
      <c r="H24" s="173">
        <v>894722845.53999996</v>
      </c>
      <c r="I24" s="173">
        <v>100</v>
      </c>
      <c r="J24" s="116">
        <f t="shared" si="25"/>
        <v>-3.1435881838250937E-3</v>
      </c>
      <c r="K24" s="116">
        <f t="shared" si="26"/>
        <v>0</v>
      </c>
      <c r="L24" s="173">
        <v>869925957.53999996</v>
      </c>
      <c r="M24" s="173">
        <v>100</v>
      </c>
      <c r="N24" s="116">
        <f t="shared" si="27"/>
        <v>-2.7714602486800386E-2</v>
      </c>
      <c r="O24" s="116">
        <f t="shared" si="28"/>
        <v>0</v>
      </c>
      <c r="P24" s="173">
        <v>874023768.53999996</v>
      </c>
      <c r="Q24" s="173">
        <v>100</v>
      </c>
      <c r="R24" s="116">
        <f t="shared" si="29"/>
        <v>4.71052848174332E-3</v>
      </c>
      <c r="S24" s="116">
        <f t="shared" si="30"/>
        <v>0</v>
      </c>
      <c r="T24" s="173">
        <v>909628173.05999994</v>
      </c>
      <c r="U24" s="173">
        <v>100</v>
      </c>
      <c r="V24" s="116">
        <f t="shared" si="31"/>
        <v>4.0736197116784167E-2</v>
      </c>
      <c r="W24" s="116">
        <f t="shared" si="32"/>
        <v>0</v>
      </c>
      <c r="X24" s="173">
        <v>871071914.58000004</v>
      </c>
      <c r="Y24" s="173">
        <v>100</v>
      </c>
      <c r="Z24" s="116">
        <f t="shared" si="33"/>
        <v>-4.2386834117391275E-2</v>
      </c>
      <c r="AA24" s="116">
        <f t="shared" si="34"/>
        <v>0</v>
      </c>
      <c r="AB24" s="173">
        <v>865461915</v>
      </c>
      <c r="AC24" s="173">
        <v>100</v>
      </c>
      <c r="AD24" s="116">
        <f t="shared" si="35"/>
        <v>-6.4403403279337567E-3</v>
      </c>
      <c r="AE24" s="116">
        <f t="shared" si="36"/>
        <v>0</v>
      </c>
      <c r="AF24" s="173">
        <v>864424142.58000004</v>
      </c>
      <c r="AG24" s="173">
        <v>100</v>
      </c>
      <c r="AH24" s="116">
        <f t="shared" si="37"/>
        <v>-1.1990965772306192E-3</v>
      </c>
      <c r="AI24" s="116">
        <f t="shared" si="38"/>
        <v>0</v>
      </c>
      <c r="AJ24" s="117">
        <f t="shared" si="15"/>
        <v>2.4102394800362831E-3</v>
      </c>
      <c r="AK24" s="117">
        <f t="shared" si="16"/>
        <v>0</v>
      </c>
      <c r="AL24" s="118">
        <f t="shared" si="17"/>
        <v>-3.6900920374399349E-2</v>
      </c>
      <c r="AM24" s="118">
        <f t="shared" si="18"/>
        <v>0</v>
      </c>
      <c r="AN24" s="119">
        <f t="shared" si="19"/>
        <v>3.2175709488224728E-2</v>
      </c>
      <c r="AO24" s="203">
        <f t="shared" si="20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93033630236.550003</v>
      </c>
      <c r="C25" s="169">
        <v>1</v>
      </c>
      <c r="D25" s="173">
        <v>93033630236.550003</v>
      </c>
      <c r="E25" s="169">
        <v>1</v>
      </c>
      <c r="F25" s="116">
        <f t="shared" si="23"/>
        <v>0</v>
      </c>
      <c r="G25" s="116">
        <f t="shared" si="24"/>
        <v>0</v>
      </c>
      <c r="H25" s="173">
        <v>93033630236.550003</v>
      </c>
      <c r="I25" s="169">
        <v>1</v>
      </c>
      <c r="J25" s="116">
        <f t="shared" si="25"/>
        <v>0</v>
      </c>
      <c r="K25" s="116">
        <f t="shared" si="26"/>
        <v>0</v>
      </c>
      <c r="L25" s="173">
        <v>89546420072.960007</v>
      </c>
      <c r="M25" s="169">
        <v>1</v>
      </c>
      <c r="N25" s="116">
        <f t="shared" si="27"/>
        <v>-3.7483328928725183E-2</v>
      </c>
      <c r="O25" s="116">
        <f t="shared" si="28"/>
        <v>0</v>
      </c>
      <c r="P25" s="173">
        <v>87481272124.009995</v>
      </c>
      <c r="Q25" s="169">
        <v>1</v>
      </c>
      <c r="R25" s="116">
        <f t="shared" si="29"/>
        <v>-2.3062317256986771E-2</v>
      </c>
      <c r="S25" s="116">
        <f t="shared" si="30"/>
        <v>0</v>
      </c>
      <c r="T25" s="173">
        <v>86514410008.360001</v>
      </c>
      <c r="U25" s="169">
        <v>1</v>
      </c>
      <c r="V25" s="116">
        <f t="shared" si="31"/>
        <v>-1.1052218288268698E-2</v>
      </c>
      <c r="W25" s="116">
        <f t="shared" si="32"/>
        <v>0</v>
      </c>
      <c r="X25" s="173">
        <v>86514410008.360001</v>
      </c>
      <c r="Y25" s="169">
        <v>1</v>
      </c>
      <c r="Z25" s="116">
        <f t="shared" si="33"/>
        <v>0</v>
      </c>
      <c r="AA25" s="116">
        <f t="shared" si="34"/>
        <v>0</v>
      </c>
      <c r="AB25" s="173">
        <v>86949957443.039993</v>
      </c>
      <c r="AC25" s="169">
        <v>1</v>
      </c>
      <c r="AD25" s="116">
        <f t="shared" si="35"/>
        <v>5.0343917809519264E-3</v>
      </c>
      <c r="AE25" s="116">
        <f t="shared" si="36"/>
        <v>0</v>
      </c>
      <c r="AF25" s="173">
        <v>85862534334.020004</v>
      </c>
      <c r="AG25" s="169">
        <v>1</v>
      </c>
      <c r="AH25" s="116">
        <f t="shared" si="37"/>
        <v>-1.2506309847619518E-2</v>
      </c>
      <c r="AI25" s="116">
        <f t="shared" si="38"/>
        <v>0</v>
      </c>
      <c r="AJ25" s="117">
        <f t="shared" si="15"/>
        <v>-9.8837228175810317E-3</v>
      </c>
      <c r="AK25" s="117">
        <f t="shared" si="16"/>
        <v>0</v>
      </c>
      <c r="AL25" s="118">
        <f t="shared" si="17"/>
        <v>-7.7080684525548046E-2</v>
      </c>
      <c r="AM25" s="118">
        <f t="shared" si="18"/>
        <v>0</v>
      </c>
      <c r="AN25" s="119">
        <f t="shared" si="19"/>
        <v>1.4438396362591473E-2</v>
      </c>
      <c r="AO25" s="203">
        <f t="shared" si="20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1230156915.3399999</v>
      </c>
      <c r="C26" s="169">
        <v>10</v>
      </c>
      <c r="D26" s="173">
        <v>1234830653.4000001</v>
      </c>
      <c r="E26" s="169">
        <v>10</v>
      </c>
      <c r="F26" s="116">
        <f t="shared" si="23"/>
        <v>3.7993023505529118E-3</v>
      </c>
      <c r="G26" s="116">
        <f t="shared" si="24"/>
        <v>0</v>
      </c>
      <c r="H26" s="173">
        <v>1255665681.0899999</v>
      </c>
      <c r="I26" s="169">
        <v>10</v>
      </c>
      <c r="J26" s="116">
        <f t="shared" si="25"/>
        <v>1.6872781407420007E-2</v>
      </c>
      <c r="K26" s="116">
        <f t="shared" si="26"/>
        <v>0</v>
      </c>
      <c r="L26" s="173">
        <v>1470663543.3499999</v>
      </c>
      <c r="M26" s="169">
        <v>10</v>
      </c>
      <c r="N26" s="116">
        <f t="shared" si="27"/>
        <v>0.17122221742444038</v>
      </c>
      <c r="O26" s="116">
        <f t="shared" si="28"/>
        <v>0</v>
      </c>
      <c r="P26" s="173">
        <v>1425071196.95</v>
      </c>
      <c r="Q26" s="169">
        <v>10</v>
      </c>
      <c r="R26" s="116">
        <f t="shared" si="29"/>
        <v>-3.1001207996321042E-2</v>
      </c>
      <c r="S26" s="116">
        <f t="shared" si="30"/>
        <v>0</v>
      </c>
      <c r="T26" s="173">
        <v>1427678763.8499999</v>
      </c>
      <c r="U26" s="169">
        <v>10</v>
      </c>
      <c r="V26" s="116">
        <f t="shared" si="31"/>
        <v>1.8297800878866166E-3</v>
      </c>
      <c r="W26" s="116">
        <f t="shared" si="32"/>
        <v>0</v>
      </c>
      <c r="X26" s="173">
        <v>1484840888.5799999</v>
      </c>
      <c r="Y26" s="169">
        <v>10</v>
      </c>
      <c r="Z26" s="116">
        <f t="shared" si="33"/>
        <v>4.0038505984253611E-2</v>
      </c>
      <c r="AA26" s="116">
        <f t="shared" si="34"/>
        <v>0</v>
      </c>
      <c r="AB26" s="173">
        <v>1488994791.3099999</v>
      </c>
      <c r="AC26" s="169">
        <v>10</v>
      </c>
      <c r="AD26" s="116">
        <f t="shared" si="35"/>
        <v>2.7975406401776334E-3</v>
      </c>
      <c r="AE26" s="116">
        <f t="shared" si="36"/>
        <v>0</v>
      </c>
      <c r="AF26" s="173">
        <v>1494097824.3800001</v>
      </c>
      <c r="AG26" s="169">
        <v>10</v>
      </c>
      <c r="AH26" s="116">
        <f t="shared" si="37"/>
        <v>3.4271665017112543E-3</v>
      </c>
      <c r="AI26" s="116">
        <f t="shared" si="38"/>
        <v>0</v>
      </c>
      <c r="AJ26" s="117">
        <f t="shared" si="15"/>
        <v>2.6123260800015168E-2</v>
      </c>
      <c r="AK26" s="117">
        <f t="shared" si="16"/>
        <v>0</v>
      </c>
      <c r="AL26" s="118">
        <f t="shared" si="17"/>
        <v>0.2099617224970324</v>
      </c>
      <c r="AM26" s="118">
        <f t="shared" si="18"/>
        <v>0</v>
      </c>
      <c r="AN26" s="119">
        <f t="shared" si="19"/>
        <v>6.1810599888030247E-2</v>
      </c>
      <c r="AO26" s="203">
        <f t="shared" si="20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33504776381.689999</v>
      </c>
      <c r="C27" s="169">
        <v>1</v>
      </c>
      <c r="D27" s="173">
        <v>32892148094.630001</v>
      </c>
      <c r="E27" s="169">
        <v>1</v>
      </c>
      <c r="F27" s="116">
        <f t="shared" si="23"/>
        <v>-1.8284804532967793E-2</v>
      </c>
      <c r="G27" s="116">
        <f t="shared" si="24"/>
        <v>0</v>
      </c>
      <c r="H27" s="173">
        <v>32086507454.099998</v>
      </c>
      <c r="I27" s="169">
        <v>1</v>
      </c>
      <c r="J27" s="116">
        <f t="shared" si="25"/>
        <v>-2.449340305206555E-2</v>
      </c>
      <c r="K27" s="116">
        <f t="shared" si="26"/>
        <v>0</v>
      </c>
      <c r="L27" s="173">
        <v>31599377915.169998</v>
      </c>
      <c r="M27" s="169">
        <v>1</v>
      </c>
      <c r="N27" s="116">
        <f t="shared" si="27"/>
        <v>-1.5181756369927234E-2</v>
      </c>
      <c r="O27" s="116">
        <f t="shared" si="28"/>
        <v>0</v>
      </c>
      <c r="P27" s="173">
        <v>31030518815.709999</v>
      </c>
      <c r="Q27" s="169">
        <v>1</v>
      </c>
      <c r="R27" s="116">
        <f t="shared" si="29"/>
        <v>-1.8002224631988889E-2</v>
      </c>
      <c r="S27" s="116">
        <f t="shared" si="30"/>
        <v>0</v>
      </c>
      <c r="T27" s="173">
        <v>30012709515.650002</v>
      </c>
      <c r="U27" s="169">
        <v>1</v>
      </c>
      <c r="V27" s="116">
        <f t="shared" si="31"/>
        <v>-3.2800266927690086E-2</v>
      </c>
      <c r="W27" s="116">
        <f t="shared" si="32"/>
        <v>0</v>
      </c>
      <c r="X27" s="173">
        <v>28657620874.34</v>
      </c>
      <c r="Y27" s="169">
        <v>1</v>
      </c>
      <c r="Z27" s="116">
        <f t="shared" si="33"/>
        <v>-4.5150493346940102E-2</v>
      </c>
      <c r="AA27" s="116">
        <f t="shared" si="34"/>
        <v>0</v>
      </c>
      <c r="AB27" s="173">
        <v>26348854142.549999</v>
      </c>
      <c r="AC27" s="169">
        <v>1</v>
      </c>
      <c r="AD27" s="116">
        <f t="shared" si="35"/>
        <v>-8.056379634281742E-2</v>
      </c>
      <c r="AE27" s="116">
        <f t="shared" si="36"/>
        <v>0</v>
      </c>
      <c r="AF27" s="173">
        <v>29646019611.549999</v>
      </c>
      <c r="AG27" s="169">
        <v>1</v>
      </c>
      <c r="AH27" s="116">
        <f t="shared" si="37"/>
        <v>0.12513506094655946</v>
      </c>
      <c r="AI27" s="116">
        <f t="shared" si="38"/>
        <v>0</v>
      </c>
      <c r="AJ27" s="117">
        <f t="shared" si="15"/>
        <v>-1.3667710532229697E-2</v>
      </c>
      <c r="AK27" s="117">
        <f t="shared" si="16"/>
        <v>0</v>
      </c>
      <c r="AL27" s="118">
        <f t="shared" si="17"/>
        <v>-9.8690072589390027E-2</v>
      </c>
      <c r="AM27" s="118">
        <f t="shared" si="18"/>
        <v>0</v>
      </c>
      <c r="AN27" s="119">
        <f t="shared" si="19"/>
        <v>6.0069138163309693E-2</v>
      </c>
      <c r="AO27" s="203">
        <f t="shared" si="20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6758551653.8173504</v>
      </c>
      <c r="C28" s="169">
        <v>100</v>
      </c>
      <c r="D28" s="173">
        <v>7028227376.9097967</v>
      </c>
      <c r="E28" s="169">
        <v>100</v>
      </c>
      <c r="F28" s="116">
        <f t="shared" si="23"/>
        <v>3.9901407417686698E-2</v>
      </c>
      <c r="G28" s="116">
        <f t="shared" si="24"/>
        <v>0</v>
      </c>
      <c r="H28" s="173">
        <v>6920355545.4490776</v>
      </c>
      <c r="I28" s="169">
        <v>100</v>
      </c>
      <c r="J28" s="116">
        <f t="shared" si="25"/>
        <v>-1.5348369606697143E-2</v>
      </c>
      <c r="K28" s="116">
        <f t="shared" si="26"/>
        <v>0</v>
      </c>
      <c r="L28" s="173">
        <v>6914997575.8900003</v>
      </c>
      <c r="M28" s="169">
        <v>100</v>
      </c>
      <c r="N28" s="116">
        <f t="shared" si="27"/>
        <v>-7.7423327802871901E-4</v>
      </c>
      <c r="O28" s="116">
        <f t="shared" si="28"/>
        <v>0</v>
      </c>
      <c r="P28" s="173">
        <v>6929754776.8072729</v>
      </c>
      <c r="Q28" s="169">
        <v>100</v>
      </c>
      <c r="R28" s="116">
        <f t="shared" si="29"/>
        <v>2.1340862025353972E-3</v>
      </c>
      <c r="S28" s="116">
        <f t="shared" si="30"/>
        <v>0</v>
      </c>
      <c r="T28" s="173">
        <v>6834440717.1032829</v>
      </c>
      <c r="U28" s="169">
        <v>100</v>
      </c>
      <c r="V28" s="116">
        <f t="shared" si="31"/>
        <v>-1.3754319275912931E-2</v>
      </c>
      <c r="W28" s="116">
        <f t="shared" si="32"/>
        <v>0</v>
      </c>
      <c r="X28" s="173">
        <v>6491310877.8811512</v>
      </c>
      <c r="Y28" s="169">
        <v>100</v>
      </c>
      <c r="Z28" s="116">
        <f t="shared" si="33"/>
        <v>-5.020598662352057E-2</v>
      </c>
      <c r="AA28" s="116">
        <f t="shared" si="34"/>
        <v>0</v>
      </c>
      <c r="AB28" s="173">
        <v>6764318682.5200005</v>
      </c>
      <c r="AC28" s="169">
        <v>100</v>
      </c>
      <c r="AD28" s="116">
        <f t="shared" si="35"/>
        <v>4.2057422572243618E-2</v>
      </c>
      <c r="AE28" s="116">
        <f t="shared" si="36"/>
        <v>0</v>
      </c>
      <c r="AF28" s="173">
        <v>6722921362.5297871</v>
      </c>
      <c r="AG28" s="169">
        <v>100</v>
      </c>
      <c r="AH28" s="116">
        <f t="shared" si="37"/>
        <v>-6.1199541200195355E-3</v>
      </c>
      <c r="AI28" s="116">
        <f t="shared" si="38"/>
        <v>0</v>
      </c>
      <c r="AJ28" s="117">
        <f t="shared" si="15"/>
        <v>-2.6374333896414818E-4</v>
      </c>
      <c r="AK28" s="117">
        <f t="shared" si="16"/>
        <v>0</v>
      </c>
      <c r="AL28" s="118">
        <f t="shared" si="17"/>
        <v>-4.34399739802169E-2</v>
      </c>
      <c r="AM28" s="118">
        <f t="shared" si="18"/>
        <v>0</v>
      </c>
      <c r="AN28" s="119">
        <f t="shared" si="19"/>
        <v>3.0115005902682398E-2</v>
      </c>
      <c r="AO28" s="203">
        <f t="shared" si="20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9823491685.2700005</v>
      </c>
      <c r="C29" s="169">
        <v>100</v>
      </c>
      <c r="D29" s="173">
        <v>9638423044.2399998</v>
      </c>
      <c r="E29" s="169">
        <v>100</v>
      </c>
      <c r="F29" s="116">
        <f t="shared" si="23"/>
        <v>-1.8839395090801059E-2</v>
      </c>
      <c r="G29" s="116">
        <f t="shared" si="24"/>
        <v>0</v>
      </c>
      <c r="H29" s="173">
        <v>9621768110.1100006</v>
      </c>
      <c r="I29" s="169">
        <v>100</v>
      </c>
      <c r="J29" s="116">
        <f t="shared" si="25"/>
        <v>-1.7279729322476965E-3</v>
      </c>
      <c r="K29" s="116">
        <f t="shared" si="26"/>
        <v>0</v>
      </c>
      <c r="L29" s="173">
        <v>9312221800.1200008</v>
      </c>
      <c r="M29" s="169">
        <v>100</v>
      </c>
      <c r="N29" s="116">
        <f t="shared" si="27"/>
        <v>-3.2171458140291938E-2</v>
      </c>
      <c r="O29" s="116">
        <f t="shared" si="28"/>
        <v>0</v>
      </c>
      <c r="P29" s="173">
        <v>8542869895.3699999</v>
      </c>
      <c r="Q29" s="169">
        <v>100</v>
      </c>
      <c r="R29" s="116">
        <f t="shared" si="29"/>
        <v>-8.2617437735437824E-2</v>
      </c>
      <c r="S29" s="116">
        <f t="shared" si="30"/>
        <v>0</v>
      </c>
      <c r="T29" s="173">
        <v>8543841910.9099998</v>
      </c>
      <c r="U29" s="169">
        <v>100</v>
      </c>
      <c r="V29" s="116">
        <f t="shared" si="31"/>
        <v>1.1378091342895992E-4</v>
      </c>
      <c r="W29" s="116">
        <f t="shared" si="32"/>
        <v>0</v>
      </c>
      <c r="X29" s="173">
        <v>8580289889.6199999</v>
      </c>
      <c r="Y29" s="169">
        <v>100</v>
      </c>
      <c r="Z29" s="116">
        <f t="shared" si="33"/>
        <v>4.2659940446063312E-3</v>
      </c>
      <c r="AA29" s="116">
        <f t="shared" si="34"/>
        <v>0</v>
      </c>
      <c r="AB29" s="173">
        <v>8404338281.8800001</v>
      </c>
      <c r="AC29" s="169">
        <v>100</v>
      </c>
      <c r="AD29" s="116">
        <f t="shared" si="35"/>
        <v>-2.0506487543370429E-2</v>
      </c>
      <c r="AE29" s="116">
        <f t="shared" si="36"/>
        <v>0</v>
      </c>
      <c r="AF29" s="173">
        <v>8083342379.1599998</v>
      </c>
      <c r="AG29" s="169">
        <v>100</v>
      </c>
      <c r="AH29" s="116">
        <f t="shared" si="37"/>
        <v>-3.8194072151055226E-2</v>
      </c>
      <c r="AI29" s="116">
        <f t="shared" si="38"/>
        <v>0</v>
      </c>
      <c r="AJ29" s="117">
        <f t="shared" si="15"/>
        <v>-2.370963107939611E-2</v>
      </c>
      <c r="AK29" s="117">
        <f t="shared" si="16"/>
        <v>0</v>
      </c>
      <c r="AL29" s="118">
        <f t="shared" si="17"/>
        <v>-0.16134181472863746</v>
      </c>
      <c r="AM29" s="118">
        <f t="shared" si="18"/>
        <v>0</v>
      </c>
      <c r="AN29" s="119">
        <f t="shared" si="19"/>
        <v>2.8331946676716502E-2</v>
      </c>
      <c r="AO29" s="203">
        <f t="shared" si="20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1190679378.5</v>
      </c>
      <c r="C30" s="169">
        <v>10</v>
      </c>
      <c r="D30" s="173">
        <v>1138439507.1600001</v>
      </c>
      <c r="E30" s="169">
        <v>10</v>
      </c>
      <c r="F30" s="116">
        <f t="shared" si="23"/>
        <v>-4.387400360104575E-2</v>
      </c>
      <c r="G30" s="116">
        <f t="shared" si="24"/>
        <v>0</v>
      </c>
      <c r="H30" s="173">
        <v>1138441136.51</v>
      </c>
      <c r="I30" s="169">
        <v>10</v>
      </c>
      <c r="J30" s="116">
        <f t="shared" si="25"/>
        <v>1.4312135073116697E-6</v>
      </c>
      <c r="K30" s="116">
        <f t="shared" si="26"/>
        <v>0</v>
      </c>
      <c r="L30" s="173">
        <v>1101856842.1300001</v>
      </c>
      <c r="M30" s="169">
        <v>10</v>
      </c>
      <c r="N30" s="116">
        <f t="shared" si="27"/>
        <v>-3.2135429058855448E-2</v>
      </c>
      <c r="O30" s="116">
        <f t="shared" si="28"/>
        <v>0</v>
      </c>
      <c r="P30" s="173">
        <v>1056761887.48</v>
      </c>
      <c r="Q30" s="169">
        <v>10</v>
      </c>
      <c r="R30" s="116">
        <f t="shared" si="29"/>
        <v>-4.0926328108855783E-2</v>
      </c>
      <c r="S30" s="116">
        <f t="shared" si="30"/>
        <v>0</v>
      </c>
      <c r="T30" s="173">
        <v>1073249342.62</v>
      </c>
      <c r="U30" s="169">
        <v>10</v>
      </c>
      <c r="V30" s="116">
        <f t="shared" si="31"/>
        <v>1.5601863897000186E-2</v>
      </c>
      <c r="W30" s="116">
        <f t="shared" si="32"/>
        <v>0</v>
      </c>
      <c r="X30" s="173">
        <v>1071284349.41</v>
      </c>
      <c r="Y30" s="169">
        <v>10</v>
      </c>
      <c r="Z30" s="116">
        <f t="shared" si="33"/>
        <v>-1.8308822861266578E-3</v>
      </c>
      <c r="AA30" s="116">
        <f t="shared" si="34"/>
        <v>0</v>
      </c>
      <c r="AB30" s="173">
        <v>1046903220.91</v>
      </c>
      <c r="AC30" s="169">
        <v>10</v>
      </c>
      <c r="AD30" s="116">
        <f t="shared" si="35"/>
        <v>-2.2758783429840716E-2</v>
      </c>
      <c r="AE30" s="116">
        <f t="shared" si="36"/>
        <v>0</v>
      </c>
      <c r="AF30" s="173">
        <v>1041556793.8099999</v>
      </c>
      <c r="AG30" s="169">
        <v>10</v>
      </c>
      <c r="AH30" s="116">
        <f t="shared" si="37"/>
        <v>-5.1068971736974384E-3</v>
      </c>
      <c r="AI30" s="116">
        <f t="shared" si="38"/>
        <v>0</v>
      </c>
      <c r="AJ30" s="117">
        <f t="shared" si="15"/>
        <v>-1.6378628568489286E-2</v>
      </c>
      <c r="AK30" s="117">
        <f t="shared" si="16"/>
        <v>0</v>
      </c>
      <c r="AL30" s="118">
        <f t="shared" si="17"/>
        <v>-8.5101327510750141E-2</v>
      </c>
      <c r="AM30" s="118">
        <f t="shared" si="18"/>
        <v>0</v>
      </c>
      <c r="AN30" s="119">
        <f t="shared" si="19"/>
        <v>2.1637650539155822E-2</v>
      </c>
      <c r="AO30" s="203">
        <f t="shared" si="20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2597267112</v>
      </c>
      <c r="C31" s="169">
        <v>100</v>
      </c>
      <c r="D31" s="168">
        <v>2592560828</v>
      </c>
      <c r="E31" s="169">
        <v>100</v>
      </c>
      <c r="F31" s="116">
        <f t="shared" si="23"/>
        <v>-1.812013858049422E-3</v>
      </c>
      <c r="G31" s="116">
        <f t="shared" si="24"/>
        <v>0</v>
      </c>
      <c r="H31" s="168">
        <v>2599152193</v>
      </c>
      <c r="I31" s="169">
        <v>100</v>
      </c>
      <c r="J31" s="116">
        <f t="shared" si="25"/>
        <v>2.5424147926684636E-3</v>
      </c>
      <c r="K31" s="116">
        <f t="shared" si="26"/>
        <v>0</v>
      </c>
      <c r="L31" s="168">
        <v>2613600604</v>
      </c>
      <c r="M31" s="169">
        <v>100</v>
      </c>
      <c r="N31" s="116">
        <f t="shared" si="27"/>
        <v>5.5588937957970512E-3</v>
      </c>
      <c r="O31" s="116">
        <f t="shared" si="28"/>
        <v>0</v>
      </c>
      <c r="P31" s="168">
        <v>2613766983</v>
      </c>
      <c r="Q31" s="169">
        <v>100</v>
      </c>
      <c r="R31" s="116">
        <f t="shared" si="29"/>
        <v>6.3658923151978274E-5</v>
      </c>
      <c r="S31" s="116">
        <f t="shared" si="30"/>
        <v>0</v>
      </c>
      <c r="T31" s="168">
        <v>2764077182</v>
      </c>
      <c r="U31" s="169">
        <v>100</v>
      </c>
      <c r="V31" s="116">
        <f t="shared" si="31"/>
        <v>5.7507115201018665E-2</v>
      </c>
      <c r="W31" s="116">
        <f t="shared" si="32"/>
        <v>0</v>
      </c>
      <c r="X31" s="168">
        <v>2759716234</v>
      </c>
      <c r="Y31" s="169">
        <v>100</v>
      </c>
      <c r="Z31" s="116">
        <f t="shared" si="33"/>
        <v>-1.577722947969403E-3</v>
      </c>
      <c r="AA31" s="116">
        <f t="shared" si="34"/>
        <v>0</v>
      </c>
      <c r="AB31" s="168">
        <v>2754268644</v>
      </c>
      <c r="AC31" s="169">
        <v>100</v>
      </c>
      <c r="AD31" s="116">
        <f t="shared" si="35"/>
        <v>-1.9739674437846567E-3</v>
      </c>
      <c r="AE31" s="116">
        <f t="shared" si="36"/>
        <v>0</v>
      </c>
      <c r="AF31" s="168">
        <v>2773896262</v>
      </c>
      <c r="AG31" s="169">
        <v>100</v>
      </c>
      <c r="AH31" s="116">
        <f t="shared" si="37"/>
        <v>7.1262540212834805E-3</v>
      </c>
      <c r="AI31" s="116">
        <f t="shared" si="38"/>
        <v>0</v>
      </c>
      <c r="AJ31" s="117">
        <f t="shared" si="15"/>
        <v>8.4293290605145198E-3</v>
      </c>
      <c r="AK31" s="117">
        <f t="shared" si="16"/>
        <v>0</v>
      </c>
      <c r="AL31" s="118">
        <f t="shared" si="17"/>
        <v>6.9944524364309341E-2</v>
      </c>
      <c r="AM31" s="118">
        <f t="shared" si="18"/>
        <v>0</v>
      </c>
      <c r="AN31" s="119">
        <f t="shared" si="19"/>
        <v>2.0129798327342886E-2</v>
      </c>
      <c r="AO31" s="203">
        <f t="shared" si="20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11284442692.65</v>
      </c>
      <c r="C32" s="169">
        <v>100</v>
      </c>
      <c r="D32" s="168">
        <v>11337503952.379999</v>
      </c>
      <c r="E32" s="169">
        <v>100</v>
      </c>
      <c r="F32" s="116">
        <f t="shared" si="23"/>
        <v>4.7021604145821416E-3</v>
      </c>
      <c r="G32" s="116">
        <f t="shared" si="24"/>
        <v>0</v>
      </c>
      <c r="H32" s="168">
        <v>11023073376.09</v>
      </c>
      <c r="I32" s="169">
        <v>100</v>
      </c>
      <c r="J32" s="116">
        <f t="shared" si="25"/>
        <v>-2.7733668505049817E-2</v>
      </c>
      <c r="K32" s="116">
        <f t="shared" si="26"/>
        <v>0</v>
      </c>
      <c r="L32" s="168">
        <v>10810824405.09</v>
      </c>
      <c r="M32" s="169">
        <v>100</v>
      </c>
      <c r="N32" s="116">
        <f t="shared" si="27"/>
        <v>-1.9254972162335994E-2</v>
      </c>
      <c r="O32" s="116">
        <f t="shared" si="28"/>
        <v>0</v>
      </c>
      <c r="P32" s="168">
        <v>11341935982.93</v>
      </c>
      <c r="Q32" s="169">
        <v>100</v>
      </c>
      <c r="R32" s="116">
        <f t="shared" si="29"/>
        <v>4.9127759173476157E-2</v>
      </c>
      <c r="S32" s="116">
        <f t="shared" si="30"/>
        <v>0</v>
      </c>
      <c r="T32" s="168">
        <v>10977088503.959999</v>
      </c>
      <c r="U32" s="169">
        <v>100</v>
      </c>
      <c r="V32" s="116">
        <f t="shared" si="31"/>
        <v>-3.2168007253709517E-2</v>
      </c>
      <c r="W32" s="116">
        <f t="shared" si="32"/>
        <v>0</v>
      </c>
      <c r="X32" s="168">
        <v>10981090202.379999</v>
      </c>
      <c r="Y32" s="169">
        <v>100</v>
      </c>
      <c r="Z32" s="116">
        <f t="shared" si="33"/>
        <v>3.6455007341486392E-4</v>
      </c>
      <c r="AA32" s="116">
        <f t="shared" si="34"/>
        <v>0</v>
      </c>
      <c r="AB32" s="168">
        <v>10330016561.74</v>
      </c>
      <c r="AC32" s="169">
        <v>100</v>
      </c>
      <c r="AD32" s="116">
        <f t="shared" si="35"/>
        <v>-5.9290437346456566E-2</v>
      </c>
      <c r="AE32" s="116">
        <f t="shared" si="36"/>
        <v>0</v>
      </c>
      <c r="AF32" s="168">
        <v>9984002999.5200005</v>
      </c>
      <c r="AG32" s="169">
        <v>100</v>
      </c>
      <c r="AH32" s="116">
        <f t="shared" si="37"/>
        <v>-3.3495934895356683E-2</v>
      </c>
      <c r="AI32" s="116">
        <f t="shared" si="38"/>
        <v>0</v>
      </c>
      <c r="AJ32" s="117">
        <f t="shared" si="15"/>
        <v>-1.4718568812679427E-2</v>
      </c>
      <c r="AK32" s="117">
        <f t="shared" si="16"/>
        <v>0</v>
      </c>
      <c r="AL32" s="118">
        <f t="shared" si="17"/>
        <v>-0.11938262236070649</v>
      </c>
      <c r="AM32" s="118">
        <f t="shared" si="18"/>
        <v>0</v>
      </c>
      <c r="AN32" s="119">
        <f t="shared" si="19"/>
        <v>3.2764777288210027E-2</v>
      </c>
      <c r="AO32" s="203">
        <f t="shared" si="20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15258665456.110001</v>
      </c>
      <c r="C33" s="169">
        <v>100</v>
      </c>
      <c r="D33" s="168">
        <v>15201564857.93</v>
      </c>
      <c r="E33" s="169">
        <v>100</v>
      </c>
      <c r="F33" s="116">
        <f t="shared" si="23"/>
        <v>-3.7421751164441195E-3</v>
      </c>
      <c r="G33" s="116">
        <f t="shared" si="24"/>
        <v>0</v>
      </c>
      <c r="H33" s="168">
        <v>15435750179.959999</v>
      </c>
      <c r="I33" s="169">
        <v>100</v>
      </c>
      <c r="J33" s="116">
        <f t="shared" si="25"/>
        <v>1.5405343082678387E-2</v>
      </c>
      <c r="K33" s="116">
        <f t="shared" si="26"/>
        <v>0</v>
      </c>
      <c r="L33" s="168">
        <v>15256515880.1</v>
      </c>
      <c r="M33" s="169">
        <v>100</v>
      </c>
      <c r="N33" s="116">
        <f t="shared" si="27"/>
        <v>-1.161163518263569E-2</v>
      </c>
      <c r="O33" s="116">
        <f t="shared" si="28"/>
        <v>0</v>
      </c>
      <c r="P33" s="168">
        <v>15182618248.5</v>
      </c>
      <c r="Q33" s="169">
        <v>100</v>
      </c>
      <c r="R33" s="116">
        <f t="shared" si="29"/>
        <v>-4.843676772649616E-3</v>
      </c>
      <c r="S33" s="116">
        <f t="shared" si="30"/>
        <v>0</v>
      </c>
      <c r="T33" s="168">
        <v>15084606446.200001</v>
      </c>
      <c r="U33" s="169">
        <v>100</v>
      </c>
      <c r="V33" s="116">
        <f t="shared" si="31"/>
        <v>-6.4555270175275948E-3</v>
      </c>
      <c r="W33" s="116">
        <f t="shared" si="32"/>
        <v>0</v>
      </c>
      <c r="X33" s="168">
        <v>14927609839.67</v>
      </c>
      <c r="Y33" s="169">
        <v>100</v>
      </c>
      <c r="Z33" s="116">
        <f t="shared" si="33"/>
        <v>-1.0407736329743629E-2</v>
      </c>
      <c r="AA33" s="116">
        <f t="shared" si="34"/>
        <v>0</v>
      </c>
      <c r="AB33" s="168">
        <v>14672737361.209999</v>
      </c>
      <c r="AC33" s="169">
        <v>100</v>
      </c>
      <c r="AD33" s="116">
        <f t="shared" si="35"/>
        <v>-1.7073897375230126E-2</v>
      </c>
      <c r="AE33" s="116">
        <f t="shared" si="36"/>
        <v>0</v>
      </c>
      <c r="AF33" s="168">
        <v>14519474034.5</v>
      </c>
      <c r="AG33" s="169">
        <v>100</v>
      </c>
      <c r="AH33" s="116">
        <f t="shared" si="37"/>
        <v>-1.0445448789615635E-2</v>
      </c>
      <c r="AI33" s="116">
        <f t="shared" si="38"/>
        <v>0</v>
      </c>
      <c r="AJ33" s="117">
        <f t="shared" si="15"/>
        <v>-6.1468441876460032E-3</v>
      </c>
      <c r="AK33" s="117">
        <f t="shared" si="16"/>
        <v>0</v>
      </c>
      <c r="AL33" s="118">
        <f t="shared" si="17"/>
        <v>-4.4869776881830886E-2</v>
      </c>
      <c r="AM33" s="118">
        <f t="shared" si="18"/>
        <v>0</v>
      </c>
      <c r="AN33" s="119">
        <f t="shared" si="19"/>
        <v>9.695141457982049E-3</v>
      </c>
      <c r="AO33" s="203">
        <f t="shared" si="20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625034316.75</v>
      </c>
      <c r="C34" s="169">
        <v>1000000</v>
      </c>
      <c r="D34" s="168">
        <v>625198196.11000001</v>
      </c>
      <c r="E34" s="169">
        <v>1000000</v>
      </c>
      <c r="F34" s="116">
        <f t="shared" si="23"/>
        <v>2.621925798444799E-4</v>
      </c>
      <c r="G34" s="116">
        <f t="shared" si="24"/>
        <v>0</v>
      </c>
      <c r="H34" s="168">
        <v>615304072.55999994</v>
      </c>
      <c r="I34" s="169">
        <v>1000000</v>
      </c>
      <c r="J34" s="116">
        <f t="shared" si="25"/>
        <v>-1.5825579170831865E-2</v>
      </c>
      <c r="K34" s="116">
        <f t="shared" si="26"/>
        <v>0</v>
      </c>
      <c r="L34" s="168">
        <v>615464565.74000001</v>
      </c>
      <c r="M34" s="169">
        <v>1000000</v>
      </c>
      <c r="N34" s="116">
        <f t="shared" si="27"/>
        <v>2.6083555620285066E-4</v>
      </c>
      <c r="O34" s="116">
        <f t="shared" si="28"/>
        <v>0</v>
      </c>
      <c r="P34" s="168">
        <v>508761043.37</v>
      </c>
      <c r="Q34" s="169">
        <v>1000000</v>
      </c>
      <c r="R34" s="116">
        <f t="shared" si="29"/>
        <v>-0.17337069964654372</v>
      </c>
      <c r="S34" s="116">
        <f t="shared" si="30"/>
        <v>0</v>
      </c>
      <c r="T34" s="168">
        <v>488902816.22000003</v>
      </c>
      <c r="U34" s="169">
        <v>1000000</v>
      </c>
      <c r="V34" s="116">
        <f t="shared" si="31"/>
        <v>-3.9032523045515383E-2</v>
      </c>
      <c r="W34" s="116">
        <f t="shared" si="32"/>
        <v>0</v>
      </c>
      <c r="X34" s="168">
        <v>489021181.57999998</v>
      </c>
      <c r="Y34" s="169">
        <v>1000000</v>
      </c>
      <c r="Z34" s="116">
        <f t="shared" si="33"/>
        <v>2.421040666427493E-4</v>
      </c>
      <c r="AA34" s="116">
        <f t="shared" si="34"/>
        <v>0</v>
      </c>
      <c r="AB34" s="168">
        <v>488310131.99000001</v>
      </c>
      <c r="AC34" s="169">
        <v>1000000</v>
      </c>
      <c r="AD34" s="116">
        <f t="shared" si="35"/>
        <v>-1.454026158340652E-3</v>
      </c>
      <c r="AE34" s="116">
        <f t="shared" si="36"/>
        <v>0</v>
      </c>
      <c r="AF34" s="168">
        <v>483746216.48000002</v>
      </c>
      <c r="AG34" s="169">
        <v>1000000</v>
      </c>
      <c r="AH34" s="116">
        <f t="shared" si="37"/>
        <v>-9.3463461251577177E-3</v>
      </c>
      <c r="AI34" s="116">
        <f t="shared" si="38"/>
        <v>0</v>
      </c>
      <c r="AJ34" s="117">
        <f t="shared" si="15"/>
        <v>-2.9783005242962408E-2</v>
      </c>
      <c r="AK34" s="117">
        <f t="shared" si="16"/>
        <v>0</v>
      </c>
      <c r="AL34" s="118">
        <f t="shared" si="17"/>
        <v>-0.22625141996588924</v>
      </c>
      <c r="AM34" s="118">
        <f t="shared" si="18"/>
        <v>0</v>
      </c>
      <c r="AN34" s="119">
        <f t="shared" si="19"/>
        <v>5.955169527319485E-2</v>
      </c>
      <c r="AO34" s="203">
        <f t="shared" si="20"/>
        <v>0</v>
      </c>
      <c r="AP34" s="123"/>
      <c r="AQ34" s="131"/>
      <c r="AR34" s="128"/>
      <c r="AS34" s="122"/>
      <c r="AT34" s="122"/>
      <c r="AU34" s="309"/>
    </row>
    <row r="35" spans="1:47">
      <c r="A35" s="198" t="s">
        <v>139</v>
      </c>
      <c r="B35" s="168">
        <v>10424380086.1</v>
      </c>
      <c r="C35" s="169">
        <v>1</v>
      </c>
      <c r="D35" s="168">
        <v>10061569099.49</v>
      </c>
      <c r="E35" s="169">
        <v>1</v>
      </c>
      <c r="F35" s="116">
        <f t="shared" si="23"/>
        <v>-3.4804082699725937E-2</v>
      </c>
      <c r="G35" s="116">
        <f t="shared" si="24"/>
        <v>0</v>
      </c>
      <c r="H35" s="168">
        <v>10628390121.84</v>
      </c>
      <c r="I35" s="169">
        <v>1</v>
      </c>
      <c r="J35" s="116">
        <f t="shared" si="25"/>
        <v>5.6335251166612907E-2</v>
      </c>
      <c r="K35" s="116">
        <f t="shared" si="26"/>
        <v>0</v>
      </c>
      <c r="L35" s="168">
        <v>10626585611.049999</v>
      </c>
      <c r="M35" s="169">
        <v>1</v>
      </c>
      <c r="N35" s="116">
        <f t="shared" si="27"/>
        <v>-1.6978213721124835E-4</v>
      </c>
      <c r="O35" s="116">
        <f t="shared" si="28"/>
        <v>0</v>
      </c>
      <c r="P35" s="168">
        <v>10362422244.370001</v>
      </c>
      <c r="Q35" s="169">
        <v>1</v>
      </c>
      <c r="R35" s="116">
        <f t="shared" si="29"/>
        <v>-2.4858724744598069E-2</v>
      </c>
      <c r="S35" s="116">
        <f t="shared" si="30"/>
        <v>0</v>
      </c>
      <c r="T35" s="168">
        <v>10311335578</v>
      </c>
      <c r="U35" s="169">
        <v>1</v>
      </c>
      <c r="V35" s="116">
        <f t="shared" si="31"/>
        <v>-4.9299927338665138E-3</v>
      </c>
      <c r="W35" s="116">
        <f t="shared" si="32"/>
        <v>0</v>
      </c>
      <c r="X35" s="168">
        <v>10311335578</v>
      </c>
      <c r="Y35" s="169">
        <v>1</v>
      </c>
      <c r="Z35" s="116">
        <f t="shared" si="33"/>
        <v>0</v>
      </c>
      <c r="AA35" s="116">
        <f t="shared" si="34"/>
        <v>0</v>
      </c>
      <c r="AB35" s="168">
        <v>10208083416.5</v>
      </c>
      <c r="AC35" s="169">
        <v>1</v>
      </c>
      <c r="AD35" s="116">
        <f t="shared" si="35"/>
        <v>-1.0013461468589594E-2</v>
      </c>
      <c r="AE35" s="116">
        <f t="shared" si="36"/>
        <v>0</v>
      </c>
      <c r="AF35" s="168">
        <v>10000487019.48</v>
      </c>
      <c r="AG35" s="169">
        <v>1</v>
      </c>
      <c r="AH35" s="116">
        <f t="shared" si="37"/>
        <v>-2.0336471455988367E-2</v>
      </c>
      <c r="AI35" s="116">
        <f t="shared" si="38"/>
        <v>0</v>
      </c>
      <c r="AJ35" s="117">
        <f t="shared" si="15"/>
        <v>-4.8471580091708532E-3</v>
      </c>
      <c r="AK35" s="117">
        <f t="shared" si="16"/>
        <v>0</v>
      </c>
      <c r="AL35" s="118">
        <f t="shared" si="17"/>
        <v>-6.0708304446367468E-3</v>
      </c>
      <c r="AM35" s="118">
        <f t="shared" si="18"/>
        <v>0</v>
      </c>
      <c r="AN35" s="119">
        <f t="shared" si="19"/>
        <v>2.7653872119905776E-2</v>
      </c>
      <c r="AO35" s="203">
        <f t="shared" si="20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14717610460.120001</v>
      </c>
      <c r="C36" s="169">
        <v>1</v>
      </c>
      <c r="D36" s="168">
        <v>15097764714.25</v>
      </c>
      <c r="E36" s="169">
        <v>1</v>
      </c>
      <c r="F36" s="116">
        <f t="shared" si="23"/>
        <v>2.582988965227033E-2</v>
      </c>
      <c r="G36" s="116">
        <f t="shared" si="24"/>
        <v>0</v>
      </c>
      <c r="H36" s="168">
        <v>15017218002.459999</v>
      </c>
      <c r="I36" s="169">
        <v>1</v>
      </c>
      <c r="J36" s="116">
        <f t="shared" si="25"/>
        <v>-5.3350090768057232E-3</v>
      </c>
      <c r="K36" s="116">
        <f t="shared" si="26"/>
        <v>0</v>
      </c>
      <c r="L36" s="168">
        <v>15118593184.809999</v>
      </c>
      <c r="M36" s="169">
        <v>1</v>
      </c>
      <c r="N36" s="116">
        <f t="shared" si="27"/>
        <v>6.7505967039563465E-3</v>
      </c>
      <c r="O36" s="116">
        <f t="shared" si="28"/>
        <v>0</v>
      </c>
      <c r="P36" s="168">
        <v>15154561083.48</v>
      </c>
      <c r="Q36" s="169">
        <v>1</v>
      </c>
      <c r="R36" s="116">
        <f t="shared" si="29"/>
        <v>2.3790506319157959E-3</v>
      </c>
      <c r="S36" s="116">
        <f t="shared" si="30"/>
        <v>0</v>
      </c>
      <c r="T36" s="168">
        <v>14446163516.51</v>
      </c>
      <c r="U36" s="169">
        <v>1</v>
      </c>
      <c r="V36" s="116">
        <f t="shared" si="31"/>
        <v>-4.6744842233815941E-2</v>
      </c>
      <c r="W36" s="116">
        <f t="shared" si="32"/>
        <v>0</v>
      </c>
      <c r="X36" s="168">
        <v>14402139899.629999</v>
      </c>
      <c r="Y36" s="169">
        <v>1</v>
      </c>
      <c r="Z36" s="116">
        <f t="shared" si="33"/>
        <v>-3.0474261785620842E-3</v>
      </c>
      <c r="AA36" s="116">
        <f t="shared" si="34"/>
        <v>0</v>
      </c>
      <c r="AB36" s="168">
        <v>14396847298.959999</v>
      </c>
      <c r="AC36" s="169">
        <v>1</v>
      </c>
      <c r="AD36" s="116">
        <f t="shared" si="35"/>
        <v>-3.6748710308917684E-4</v>
      </c>
      <c r="AE36" s="116">
        <f t="shared" si="36"/>
        <v>0</v>
      </c>
      <c r="AF36" s="168">
        <v>13878281441.75</v>
      </c>
      <c r="AG36" s="169">
        <v>1</v>
      </c>
      <c r="AH36" s="116">
        <f t="shared" si="37"/>
        <v>-3.6019403862640076E-2</v>
      </c>
      <c r="AI36" s="116">
        <f t="shared" si="38"/>
        <v>0</v>
      </c>
      <c r="AJ36" s="117">
        <f t="shared" si="15"/>
        <v>-7.0693289333463166E-3</v>
      </c>
      <c r="AK36" s="117">
        <f t="shared" si="16"/>
        <v>0</v>
      </c>
      <c r="AL36" s="118">
        <f t="shared" si="17"/>
        <v>-8.0772438541779151E-2</v>
      </c>
      <c r="AM36" s="118">
        <f t="shared" si="18"/>
        <v>0</v>
      </c>
      <c r="AN36" s="119">
        <f t="shared" si="19"/>
        <v>2.3418467223518293E-2</v>
      </c>
      <c r="AO36" s="203">
        <f t="shared" si="20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631977387.33000004</v>
      </c>
      <c r="C37" s="169">
        <v>100</v>
      </c>
      <c r="D37" s="168">
        <v>632639726.87</v>
      </c>
      <c r="E37" s="169">
        <v>100</v>
      </c>
      <c r="F37" s="116">
        <f t="shared" si="23"/>
        <v>1.0480430997669662E-3</v>
      </c>
      <c r="G37" s="116">
        <f t="shared" si="24"/>
        <v>0</v>
      </c>
      <c r="H37" s="168">
        <v>614695365.20000005</v>
      </c>
      <c r="I37" s="169">
        <v>100</v>
      </c>
      <c r="J37" s="116">
        <f t="shared" si="25"/>
        <v>-2.8364266276447909E-2</v>
      </c>
      <c r="K37" s="116">
        <f t="shared" si="26"/>
        <v>0</v>
      </c>
      <c r="L37" s="168">
        <v>608735167.01999998</v>
      </c>
      <c r="M37" s="169">
        <v>100</v>
      </c>
      <c r="N37" s="116">
        <f t="shared" si="27"/>
        <v>-9.6961820723356681E-3</v>
      </c>
      <c r="O37" s="116">
        <f t="shared" si="28"/>
        <v>0</v>
      </c>
      <c r="P37" s="168">
        <v>864194751.28999996</v>
      </c>
      <c r="Q37" s="169">
        <v>100</v>
      </c>
      <c r="R37" s="116">
        <f t="shared" si="29"/>
        <v>0.41965635979366189</v>
      </c>
      <c r="S37" s="116">
        <f t="shared" si="30"/>
        <v>0</v>
      </c>
      <c r="T37" s="168">
        <v>593089432.24000001</v>
      </c>
      <c r="U37" s="169">
        <v>100</v>
      </c>
      <c r="V37" s="116">
        <f t="shared" si="31"/>
        <v>-0.31370859247330057</v>
      </c>
      <c r="W37" s="116">
        <f t="shared" si="32"/>
        <v>0</v>
      </c>
      <c r="X37" s="168">
        <v>598714312.26999998</v>
      </c>
      <c r="Y37" s="169">
        <v>100</v>
      </c>
      <c r="Z37" s="116">
        <f t="shared" si="33"/>
        <v>9.484033476630559E-3</v>
      </c>
      <c r="AA37" s="116">
        <f t="shared" si="34"/>
        <v>0</v>
      </c>
      <c r="AB37" s="168">
        <v>594846646.92999995</v>
      </c>
      <c r="AC37" s="169">
        <v>100</v>
      </c>
      <c r="AD37" s="116">
        <f t="shared" si="35"/>
        <v>-6.459951367015002E-3</v>
      </c>
      <c r="AE37" s="116">
        <f t="shared" si="36"/>
        <v>0</v>
      </c>
      <c r="AF37" s="168">
        <v>581445343.88999999</v>
      </c>
      <c r="AG37" s="169">
        <v>100</v>
      </c>
      <c r="AH37" s="116">
        <f t="shared" si="37"/>
        <v>-2.2529004927848224E-2</v>
      </c>
      <c r="AI37" s="116">
        <f t="shared" si="38"/>
        <v>0</v>
      </c>
      <c r="AJ37" s="117">
        <f t="shared" si="15"/>
        <v>6.1788049066390047E-3</v>
      </c>
      <c r="AK37" s="117">
        <f t="shared" si="16"/>
        <v>0</v>
      </c>
      <c r="AL37" s="118">
        <f t="shared" si="17"/>
        <v>-8.0921859323133935E-2</v>
      </c>
      <c r="AM37" s="118">
        <f t="shared" si="18"/>
        <v>0</v>
      </c>
      <c r="AN37" s="119">
        <f t="shared" si="19"/>
        <v>0.19847921810408459</v>
      </c>
      <c r="AO37" s="203">
        <f t="shared" si="20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16105046950.780001</v>
      </c>
      <c r="C38" s="169">
        <v>1</v>
      </c>
      <c r="D38" s="166">
        <v>16064502928.379999</v>
      </c>
      <c r="E38" s="169">
        <v>1</v>
      </c>
      <c r="F38" s="116">
        <f t="shared" si="23"/>
        <v>-2.5174730954781784E-3</v>
      </c>
      <c r="G38" s="116">
        <f t="shared" si="24"/>
        <v>0</v>
      </c>
      <c r="H38" s="166">
        <v>15962110974.77</v>
      </c>
      <c r="I38" s="169">
        <v>1</v>
      </c>
      <c r="J38" s="116">
        <f t="shared" si="25"/>
        <v>-6.3738015465831946E-3</v>
      </c>
      <c r="K38" s="116">
        <f t="shared" si="26"/>
        <v>0</v>
      </c>
      <c r="L38" s="166">
        <v>15560045833.190001</v>
      </c>
      <c r="M38" s="169">
        <v>1</v>
      </c>
      <c r="N38" s="116">
        <f t="shared" si="27"/>
        <v>-2.5188719851372499E-2</v>
      </c>
      <c r="O38" s="116">
        <f t="shared" si="28"/>
        <v>0</v>
      </c>
      <c r="P38" s="166">
        <v>15466115618.559999</v>
      </c>
      <c r="Q38" s="169">
        <v>1</v>
      </c>
      <c r="R38" s="116">
        <f t="shared" si="29"/>
        <v>-6.0366284030889785E-3</v>
      </c>
      <c r="S38" s="116">
        <f t="shared" si="30"/>
        <v>0</v>
      </c>
      <c r="T38" s="166">
        <v>13921595961.93</v>
      </c>
      <c r="U38" s="169">
        <v>1</v>
      </c>
      <c r="V38" s="116">
        <f t="shared" si="31"/>
        <v>-9.9864742687977168E-2</v>
      </c>
      <c r="W38" s="116">
        <f t="shared" si="32"/>
        <v>0</v>
      </c>
      <c r="X38" s="166">
        <v>13484503951.98</v>
      </c>
      <c r="Y38" s="169">
        <v>1</v>
      </c>
      <c r="Z38" s="116">
        <f t="shared" si="33"/>
        <v>-3.1396688364270349E-2</v>
      </c>
      <c r="AA38" s="116">
        <f t="shared" si="34"/>
        <v>0</v>
      </c>
      <c r="AB38" s="166">
        <v>13185330693.690001</v>
      </c>
      <c r="AC38" s="169">
        <v>1</v>
      </c>
      <c r="AD38" s="116">
        <f t="shared" si="35"/>
        <v>-2.2186448930964928E-2</v>
      </c>
      <c r="AE38" s="116">
        <f t="shared" si="36"/>
        <v>0</v>
      </c>
      <c r="AF38" s="166">
        <v>12971378982.48</v>
      </c>
      <c r="AG38" s="169">
        <v>1</v>
      </c>
      <c r="AH38" s="116">
        <f t="shared" si="37"/>
        <v>-1.6226495654931897E-2</v>
      </c>
      <c r="AI38" s="116">
        <f t="shared" si="38"/>
        <v>0</v>
      </c>
      <c r="AJ38" s="117">
        <f t="shared" si="15"/>
        <v>-2.6223874816833401E-2</v>
      </c>
      <c r="AK38" s="117">
        <f t="shared" si="16"/>
        <v>0</v>
      </c>
      <c r="AL38" s="118">
        <f t="shared" si="17"/>
        <v>-0.19254401830483037</v>
      </c>
      <c r="AM38" s="118">
        <f t="shared" si="18"/>
        <v>0</v>
      </c>
      <c r="AN38" s="119">
        <f t="shared" si="19"/>
        <v>3.1465625629254618E-2</v>
      </c>
      <c r="AO38" s="203">
        <f t="shared" si="20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801357992.13</v>
      </c>
      <c r="C39" s="169">
        <v>10</v>
      </c>
      <c r="D39" s="166">
        <v>815878275.42999995</v>
      </c>
      <c r="E39" s="169">
        <v>10</v>
      </c>
      <c r="F39" s="116">
        <f t="shared" si="23"/>
        <v>1.8119596288551653E-2</v>
      </c>
      <c r="G39" s="116">
        <f t="shared" si="24"/>
        <v>0</v>
      </c>
      <c r="H39" s="166">
        <v>797460338.50999999</v>
      </c>
      <c r="I39" s="169">
        <v>10</v>
      </c>
      <c r="J39" s="116">
        <f t="shared" si="25"/>
        <v>-2.2574368597194208E-2</v>
      </c>
      <c r="K39" s="116">
        <f t="shared" si="26"/>
        <v>0</v>
      </c>
      <c r="L39" s="166">
        <v>818413987.67999995</v>
      </c>
      <c r="M39" s="169">
        <v>10</v>
      </c>
      <c r="N39" s="116">
        <f t="shared" si="27"/>
        <v>2.6275474977414445E-2</v>
      </c>
      <c r="O39" s="116">
        <f t="shared" si="28"/>
        <v>0</v>
      </c>
      <c r="P39" s="166">
        <v>815823180.21000004</v>
      </c>
      <c r="Q39" s="169">
        <v>10</v>
      </c>
      <c r="R39" s="116">
        <f t="shared" si="29"/>
        <v>-3.1656441715325564E-3</v>
      </c>
      <c r="S39" s="116">
        <f t="shared" si="30"/>
        <v>0</v>
      </c>
      <c r="T39" s="166">
        <v>813901290.67999995</v>
      </c>
      <c r="U39" s="169">
        <v>10</v>
      </c>
      <c r="V39" s="116">
        <f t="shared" si="31"/>
        <v>-2.355767250331597E-3</v>
      </c>
      <c r="W39" s="116">
        <f t="shared" si="32"/>
        <v>0</v>
      </c>
      <c r="X39" s="166">
        <v>803939832.42999995</v>
      </c>
      <c r="Y39" s="169">
        <v>10</v>
      </c>
      <c r="Z39" s="116">
        <f t="shared" si="33"/>
        <v>-1.2239147872191455E-2</v>
      </c>
      <c r="AA39" s="116">
        <f t="shared" si="34"/>
        <v>0</v>
      </c>
      <c r="AB39" s="166">
        <v>806522985.38</v>
      </c>
      <c r="AC39" s="169">
        <v>10</v>
      </c>
      <c r="AD39" s="116">
        <f t="shared" si="35"/>
        <v>3.2131172580318265E-3</v>
      </c>
      <c r="AE39" s="116">
        <f t="shared" si="36"/>
        <v>0</v>
      </c>
      <c r="AF39" s="166">
        <v>800686623.62</v>
      </c>
      <c r="AG39" s="169">
        <v>10</v>
      </c>
      <c r="AH39" s="116">
        <f t="shared" si="37"/>
        <v>-7.2364481431984734E-3</v>
      </c>
      <c r="AI39" s="116">
        <f t="shared" si="38"/>
        <v>0</v>
      </c>
      <c r="AJ39" s="117">
        <f t="shared" si="15"/>
        <v>4.6015611937040481E-6</v>
      </c>
      <c r="AK39" s="117">
        <f t="shared" si="16"/>
        <v>0</v>
      </c>
      <c r="AL39" s="118">
        <f t="shared" si="17"/>
        <v>-1.8619997942699657E-2</v>
      </c>
      <c r="AM39" s="118">
        <f t="shared" si="18"/>
        <v>0</v>
      </c>
      <c r="AN39" s="119">
        <f t="shared" si="19"/>
        <v>1.5840185290920308E-2</v>
      </c>
      <c r="AO39" s="203">
        <f t="shared" si="20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1261688767.03</v>
      </c>
      <c r="C40" s="169">
        <v>1</v>
      </c>
      <c r="D40" s="166">
        <v>1248190308.03</v>
      </c>
      <c r="E40" s="169">
        <v>1</v>
      </c>
      <c r="F40" s="116">
        <f t="shared" si="23"/>
        <v>-1.0698723292730273E-2</v>
      </c>
      <c r="G40" s="116">
        <f t="shared" si="24"/>
        <v>0</v>
      </c>
      <c r="H40" s="166">
        <v>1238297710.5899999</v>
      </c>
      <c r="I40" s="169">
        <v>1</v>
      </c>
      <c r="J40" s="116">
        <f t="shared" si="25"/>
        <v>-7.9255521985372532E-3</v>
      </c>
      <c r="K40" s="116">
        <f t="shared" si="26"/>
        <v>0</v>
      </c>
      <c r="L40" s="166">
        <v>1235691834.8</v>
      </c>
      <c r="M40" s="169">
        <v>1</v>
      </c>
      <c r="N40" s="116">
        <f t="shared" si="27"/>
        <v>-2.1044016860520278E-3</v>
      </c>
      <c r="O40" s="116">
        <f t="shared" si="28"/>
        <v>0</v>
      </c>
      <c r="P40" s="166">
        <v>1223834262.8699999</v>
      </c>
      <c r="Q40" s="169">
        <v>1</v>
      </c>
      <c r="R40" s="116">
        <f t="shared" si="29"/>
        <v>-9.5958972909449113E-3</v>
      </c>
      <c r="S40" s="116">
        <f t="shared" si="30"/>
        <v>0</v>
      </c>
      <c r="T40" s="166">
        <v>1225907890.47</v>
      </c>
      <c r="U40" s="169">
        <v>1</v>
      </c>
      <c r="V40" s="116">
        <f t="shared" si="31"/>
        <v>1.6943696241493538E-3</v>
      </c>
      <c r="W40" s="116">
        <f t="shared" si="32"/>
        <v>0</v>
      </c>
      <c r="X40" s="166">
        <v>1226085757.51</v>
      </c>
      <c r="Y40" s="169">
        <v>1</v>
      </c>
      <c r="Z40" s="116">
        <f t="shared" si="33"/>
        <v>1.4509005234624074E-4</v>
      </c>
      <c r="AA40" s="116">
        <f t="shared" si="34"/>
        <v>0</v>
      </c>
      <c r="AB40" s="166">
        <v>1217886421.3699999</v>
      </c>
      <c r="AC40" s="169">
        <v>1</v>
      </c>
      <c r="AD40" s="116">
        <f t="shared" si="35"/>
        <v>-6.6874083560449736E-3</v>
      </c>
      <c r="AE40" s="116">
        <f t="shared" si="36"/>
        <v>0</v>
      </c>
      <c r="AF40" s="166">
        <v>1204029449.9100001</v>
      </c>
      <c r="AG40" s="169">
        <v>1</v>
      </c>
      <c r="AH40" s="116">
        <f t="shared" si="37"/>
        <v>-1.1377884847761172E-2</v>
      </c>
      <c r="AI40" s="116">
        <f t="shared" si="38"/>
        <v>0</v>
      </c>
      <c r="AJ40" s="117">
        <f t="shared" si="15"/>
        <v>-5.8188009994468767E-3</v>
      </c>
      <c r="AK40" s="117">
        <f t="shared" si="16"/>
        <v>0</v>
      </c>
      <c r="AL40" s="118">
        <f t="shared" si="17"/>
        <v>-3.5379907884157749E-2</v>
      </c>
      <c r="AM40" s="118">
        <f t="shared" si="18"/>
        <v>0</v>
      </c>
      <c r="AN40" s="119">
        <f t="shared" si="19"/>
        <v>5.0707689206639754E-3</v>
      </c>
      <c r="AO40" s="203">
        <f t="shared" si="20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9400342704.3299999</v>
      </c>
      <c r="C41" s="169">
        <v>100</v>
      </c>
      <c r="D41" s="166">
        <v>9201160050.7399998</v>
      </c>
      <c r="E41" s="169">
        <v>100</v>
      </c>
      <c r="F41" s="116">
        <f t="shared" si="23"/>
        <v>-2.1188871497020246E-2</v>
      </c>
      <c r="G41" s="116">
        <f t="shared" si="24"/>
        <v>0</v>
      </c>
      <c r="H41" s="166">
        <v>9261218856.7199993</v>
      </c>
      <c r="I41" s="169">
        <v>100</v>
      </c>
      <c r="J41" s="116">
        <f t="shared" si="25"/>
        <v>6.5273080403779448E-3</v>
      </c>
      <c r="K41" s="116">
        <f t="shared" si="26"/>
        <v>0</v>
      </c>
      <c r="L41" s="166">
        <v>9167773443.3899994</v>
      </c>
      <c r="M41" s="169">
        <v>100</v>
      </c>
      <c r="N41" s="116">
        <f t="shared" si="27"/>
        <v>-1.0089969233606368E-2</v>
      </c>
      <c r="O41" s="116">
        <f t="shared" si="28"/>
        <v>0</v>
      </c>
      <c r="P41" s="166">
        <v>8534010883.6599998</v>
      </c>
      <c r="Q41" s="169">
        <v>100</v>
      </c>
      <c r="R41" s="116">
        <f t="shared" si="29"/>
        <v>-6.9129387156370542E-2</v>
      </c>
      <c r="S41" s="116">
        <f t="shared" si="30"/>
        <v>0</v>
      </c>
      <c r="T41" s="166">
        <v>8470988079.6499996</v>
      </c>
      <c r="U41" s="169">
        <v>100</v>
      </c>
      <c r="V41" s="116">
        <f t="shared" si="31"/>
        <v>-7.3848984808150961E-3</v>
      </c>
      <c r="W41" s="116">
        <f t="shared" si="32"/>
        <v>0</v>
      </c>
      <c r="X41" s="166">
        <v>8543086501.6000004</v>
      </c>
      <c r="Y41" s="169">
        <v>100</v>
      </c>
      <c r="Z41" s="116">
        <f t="shared" si="33"/>
        <v>8.5112174957728999E-3</v>
      </c>
      <c r="AA41" s="116">
        <f t="shared" si="34"/>
        <v>0</v>
      </c>
      <c r="AB41" s="166">
        <v>9313708250.6000004</v>
      </c>
      <c r="AC41" s="169">
        <v>100</v>
      </c>
      <c r="AD41" s="116">
        <f t="shared" si="35"/>
        <v>9.0204137445602753E-2</v>
      </c>
      <c r="AE41" s="116">
        <f t="shared" si="36"/>
        <v>0</v>
      </c>
      <c r="AF41" s="166">
        <v>9097690556.5400009</v>
      </c>
      <c r="AG41" s="169">
        <v>100</v>
      </c>
      <c r="AH41" s="116">
        <f t="shared" si="37"/>
        <v>-2.3193521661587731E-2</v>
      </c>
      <c r="AI41" s="116">
        <f t="shared" si="38"/>
        <v>0</v>
      </c>
      <c r="AJ41" s="117">
        <f t="shared" si="15"/>
        <v>-3.2179981309557988E-3</v>
      </c>
      <c r="AK41" s="117">
        <f t="shared" si="16"/>
        <v>0</v>
      </c>
      <c r="AL41" s="118">
        <f t="shared" si="17"/>
        <v>-1.1245266208762162E-2</v>
      </c>
      <c r="AM41" s="118">
        <f t="shared" si="18"/>
        <v>0</v>
      </c>
      <c r="AN41" s="119">
        <f t="shared" si="19"/>
        <v>4.4866648424221785E-2</v>
      </c>
      <c r="AO41" s="203">
        <f t="shared" si="20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717815129</v>
      </c>
      <c r="C42" s="169">
        <v>1</v>
      </c>
      <c r="D42" s="166">
        <v>708691576.25999999</v>
      </c>
      <c r="E42" s="169">
        <v>1</v>
      </c>
      <c r="F42" s="116">
        <f t="shared" si="23"/>
        <v>-1.2710170587669531E-2</v>
      </c>
      <c r="G42" s="116">
        <f t="shared" si="24"/>
        <v>0</v>
      </c>
      <c r="H42" s="166">
        <v>708720791.27999997</v>
      </c>
      <c r="I42" s="169">
        <v>1</v>
      </c>
      <c r="J42" s="116">
        <f t="shared" si="25"/>
        <v>4.1223884943233352E-5</v>
      </c>
      <c r="K42" s="116">
        <f t="shared" si="26"/>
        <v>0</v>
      </c>
      <c r="L42" s="166">
        <v>708845416.75</v>
      </c>
      <c r="M42" s="169">
        <v>1</v>
      </c>
      <c r="N42" s="116">
        <f t="shared" si="27"/>
        <v>1.7584565252410075E-4</v>
      </c>
      <c r="O42" s="116">
        <f t="shared" si="28"/>
        <v>0</v>
      </c>
      <c r="P42" s="166">
        <v>703595439.63999999</v>
      </c>
      <c r="Q42" s="169">
        <v>1</v>
      </c>
      <c r="R42" s="116">
        <f t="shared" si="29"/>
        <v>-7.4063780140820306E-3</v>
      </c>
      <c r="S42" s="116">
        <f t="shared" si="30"/>
        <v>0</v>
      </c>
      <c r="T42" s="166">
        <v>702517026.86000001</v>
      </c>
      <c r="U42" s="169">
        <v>1</v>
      </c>
      <c r="V42" s="116">
        <f t="shared" si="31"/>
        <v>-1.5327171258411646E-3</v>
      </c>
      <c r="W42" s="116">
        <f t="shared" si="32"/>
        <v>0</v>
      </c>
      <c r="X42" s="166">
        <v>703923279.75</v>
      </c>
      <c r="Y42" s="169">
        <v>1</v>
      </c>
      <c r="Z42" s="116">
        <f t="shared" si="33"/>
        <v>2.0017349562122836E-3</v>
      </c>
      <c r="AA42" s="116">
        <f t="shared" si="34"/>
        <v>0</v>
      </c>
      <c r="AB42" s="166">
        <v>701492309.80999994</v>
      </c>
      <c r="AC42" s="169">
        <v>1</v>
      </c>
      <c r="AD42" s="116">
        <f t="shared" si="35"/>
        <v>-3.453458650868063E-3</v>
      </c>
      <c r="AE42" s="116">
        <f t="shared" si="36"/>
        <v>0</v>
      </c>
      <c r="AF42" s="166">
        <v>697245871.63999999</v>
      </c>
      <c r="AG42" s="169">
        <v>1</v>
      </c>
      <c r="AH42" s="116">
        <f t="shared" si="37"/>
        <v>-6.0534350991675303E-3</v>
      </c>
      <c r="AI42" s="116">
        <f t="shared" si="38"/>
        <v>0</v>
      </c>
      <c r="AJ42" s="117">
        <f t="shared" si="15"/>
        <v>-3.6171693729935878E-3</v>
      </c>
      <c r="AK42" s="117">
        <f t="shared" si="16"/>
        <v>0</v>
      </c>
      <c r="AL42" s="118">
        <f t="shared" si="17"/>
        <v>-1.615047363819784E-2</v>
      </c>
      <c r="AM42" s="118">
        <f t="shared" si="18"/>
        <v>0</v>
      </c>
      <c r="AN42" s="119">
        <f t="shared" si="19"/>
        <v>4.8798535743520303E-3</v>
      </c>
      <c r="AO42" s="203">
        <f t="shared" si="20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302036905.01999998</v>
      </c>
      <c r="C43" s="169">
        <v>100</v>
      </c>
      <c r="D43" s="166">
        <v>302706767.60000002</v>
      </c>
      <c r="E43" s="169">
        <v>100</v>
      </c>
      <c r="F43" s="116">
        <f t="shared" si="23"/>
        <v>2.2178169914556854E-3</v>
      </c>
      <c r="G43" s="116">
        <f t="shared" si="24"/>
        <v>0</v>
      </c>
      <c r="H43" s="166">
        <v>283885307.36000001</v>
      </c>
      <c r="I43" s="169">
        <v>100</v>
      </c>
      <c r="J43" s="116">
        <f t="shared" si="25"/>
        <v>-6.2177203335179114E-2</v>
      </c>
      <c r="K43" s="116">
        <f t="shared" si="26"/>
        <v>0</v>
      </c>
      <c r="L43" s="166">
        <v>283167400.50999999</v>
      </c>
      <c r="M43" s="169">
        <v>100</v>
      </c>
      <c r="N43" s="116">
        <f t="shared" si="27"/>
        <v>-2.5288622953974628E-3</v>
      </c>
      <c r="O43" s="116">
        <f t="shared" si="28"/>
        <v>0</v>
      </c>
      <c r="P43" s="166">
        <v>281385872.61000001</v>
      </c>
      <c r="Q43" s="169">
        <v>100</v>
      </c>
      <c r="R43" s="116">
        <f t="shared" si="29"/>
        <v>-6.2914300756066795E-3</v>
      </c>
      <c r="S43" s="116">
        <f t="shared" si="30"/>
        <v>0</v>
      </c>
      <c r="T43" s="166">
        <v>281717023.11000001</v>
      </c>
      <c r="U43" s="169">
        <v>100</v>
      </c>
      <c r="V43" s="116">
        <f t="shared" si="31"/>
        <v>1.1768554580526992E-3</v>
      </c>
      <c r="W43" s="116">
        <f t="shared" si="32"/>
        <v>0</v>
      </c>
      <c r="X43" s="166">
        <v>279786426.63</v>
      </c>
      <c r="Y43" s="169">
        <v>100</v>
      </c>
      <c r="Z43" s="116">
        <f t="shared" si="33"/>
        <v>-6.8529635117086729E-3</v>
      </c>
      <c r="AA43" s="116">
        <f t="shared" si="34"/>
        <v>0</v>
      </c>
      <c r="AB43" s="166">
        <v>279493260.72000003</v>
      </c>
      <c r="AC43" s="169">
        <v>100</v>
      </c>
      <c r="AD43" s="116">
        <f t="shared" si="35"/>
        <v>-1.047820344721941E-3</v>
      </c>
      <c r="AE43" s="116">
        <f t="shared" si="36"/>
        <v>0</v>
      </c>
      <c r="AF43" s="166">
        <v>279785516.75</v>
      </c>
      <c r="AG43" s="169">
        <v>100</v>
      </c>
      <c r="AH43" s="116">
        <f t="shared" si="37"/>
        <v>1.0456639607233939E-3</v>
      </c>
      <c r="AI43" s="116">
        <f t="shared" si="38"/>
        <v>0</v>
      </c>
      <c r="AJ43" s="117">
        <f t="shared" si="15"/>
        <v>-9.3072428940477615E-3</v>
      </c>
      <c r="AK43" s="117">
        <f t="shared" si="16"/>
        <v>0</v>
      </c>
      <c r="AL43" s="118">
        <f t="shared" si="17"/>
        <v>-7.572097258257672E-2</v>
      </c>
      <c r="AM43" s="118">
        <f t="shared" si="18"/>
        <v>0</v>
      </c>
      <c r="AN43" s="119">
        <f t="shared" si="19"/>
        <v>2.1628162327465009E-2</v>
      </c>
      <c r="AO43" s="203">
        <f t="shared" si="20"/>
        <v>0</v>
      </c>
      <c r="AP43" s="123"/>
      <c r="AQ43" s="131"/>
      <c r="AR43" s="128"/>
      <c r="AS43" s="122"/>
      <c r="AT43" s="122"/>
    </row>
    <row r="44" spans="1:47" s="380" customFormat="1">
      <c r="A44" s="198" t="s">
        <v>195</v>
      </c>
      <c r="B44" s="166">
        <v>98194471.665683061</v>
      </c>
      <c r="C44" s="169">
        <v>1</v>
      </c>
      <c r="D44" s="166">
        <v>98265503.248961747</v>
      </c>
      <c r="E44" s="169">
        <v>1</v>
      </c>
      <c r="F44" s="116">
        <f t="shared" si="23"/>
        <v>7.2337660230529946E-4</v>
      </c>
      <c r="G44" s="116">
        <f t="shared" si="24"/>
        <v>0</v>
      </c>
      <c r="H44" s="166">
        <v>98360196.963333338</v>
      </c>
      <c r="I44" s="169">
        <v>1</v>
      </c>
      <c r="J44" s="116">
        <f t="shared" ref="J44:J45" si="39">((H44-D44)/D44)</f>
        <v>9.6365165028137502E-4</v>
      </c>
      <c r="K44" s="116">
        <f t="shared" ref="K44:K45" si="40">((I44-E44)/E44)</f>
        <v>0</v>
      </c>
      <c r="L44" s="166">
        <v>98443044.17715846</v>
      </c>
      <c r="M44" s="169">
        <v>1</v>
      </c>
      <c r="N44" s="116">
        <f t="shared" ref="N44:N45" si="41">((L44-H44)/H44)</f>
        <v>8.4228393580794945E-4</v>
      </c>
      <c r="O44" s="116">
        <f t="shared" ref="O44:O45" si="42">((M44-I44)/I44)</f>
        <v>0</v>
      </c>
      <c r="P44" s="166">
        <v>98527464.49098362</v>
      </c>
      <c r="Q44" s="169">
        <v>1</v>
      </c>
      <c r="R44" s="116">
        <f t="shared" ref="R44:R45" si="43">((P44-L44)/L44)</f>
        <v>8.575548890304241E-4</v>
      </c>
      <c r="S44" s="116">
        <f t="shared" ref="S44:S45" si="44">((Q44-M44)/M44)</f>
        <v>0</v>
      </c>
      <c r="T44" s="166">
        <v>99623972.659999996</v>
      </c>
      <c r="U44" s="169">
        <v>1</v>
      </c>
      <c r="V44" s="116">
        <f t="shared" ref="V44:V45" si="45">((T44-P44)/P44)</f>
        <v>1.1128959571640241E-2</v>
      </c>
      <c r="W44" s="116">
        <f t="shared" ref="W44:W45" si="46">((U44-Q44)/Q44)</f>
        <v>0</v>
      </c>
      <c r="X44" s="166">
        <v>98655282.658633888</v>
      </c>
      <c r="Y44" s="169">
        <v>1</v>
      </c>
      <c r="Z44" s="116">
        <f t="shared" si="33"/>
        <v>-9.7234628925317607E-3</v>
      </c>
      <c r="AA44" s="116">
        <f t="shared" si="34"/>
        <v>0</v>
      </c>
      <c r="AB44" s="166">
        <v>98739680.042459011</v>
      </c>
      <c r="AC44" s="169">
        <v>1</v>
      </c>
      <c r="AD44" s="116">
        <f t="shared" si="35"/>
        <v>8.5547759380665272E-4</v>
      </c>
      <c r="AE44" s="116">
        <f t="shared" si="36"/>
        <v>0</v>
      </c>
      <c r="AF44" s="166">
        <v>98843005.649180338</v>
      </c>
      <c r="AG44" s="169">
        <v>1</v>
      </c>
      <c r="AH44" s="116">
        <f t="shared" si="37"/>
        <v>1.046444617573155E-3</v>
      </c>
      <c r="AI44" s="116">
        <f t="shared" si="38"/>
        <v>0</v>
      </c>
      <c r="AJ44" s="117">
        <f t="shared" si="15"/>
        <v>8.3678574598916719E-4</v>
      </c>
      <c r="AK44" s="117">
        <f t="shared" si="16"/>
        <v>0</v>
      </c>
      <c r="AL44" s="118">
        <f t="shared" si="17"/>
        <v>5.8769596768405387E-3</v>
      </c>
      <c r="AM44" s="118">
        <f t="shared" si="18"/>
        <v>0</v>
      </c>
      <c r="AN44" s="119">
        <f t="shared" si="19"/>
        <v>5.5744495919372522E-3</v>
      </c>
      <c r="AO44" s="203">
        <f t="shared" si="20"/>
        <v>0</v>
      </c>
      <c r="AP44" s="123"/>
      <c r="AQ44" s="131"/>
      <c r="AR44" s="128"/>
      <c r="AS44" s="122"/>
      <c r="AT44" s="122"/>
    </row>
    <row r="45" spans="1:47" s="380" customFormat="1">
      <c r="A45" s="198" t="s">
        <v>210</v>
      </c>
      <c r="B45" s="166">
        <v>0</v>
      </c>
      <c r="C45" s="169">
        <v>0</v>
      </c>
      <c r="D45" s="166">
        <v>0</v>
      </c>
      <c r="E45" s="169">
        <v>0</v>
      </c>
      <c r="F45" s="116" t="e">
        <f t="shared" si="23"/>
        <v>#DIV/0!</v>
      </c>
      <c r="G45" s="116" t="e">
        <f t="shared" si="24"/>
        <v>#DIV/0!</v>
      </c>
      <c r="H45" s="166">
        <v>0</v>
      </c>
      <c r="I45" s="169">
        <v>0</v>
      </c>
      <c r="J45" s="116" t="e">
        <f t="shared" si="39"/>
        <v>#DIV/0!</v>
      </c>
      <c r="K45" s="116" t="e">
        <f t="shared" si="40"/>
        <v>#DIV/0!</v>
      </c>
      <c r="L45" s="166">
        <v>0</v>
      </c>
      <c r="M45" s="169">
        <v>0</v>
      </c>
      <c r="N45" s="116" t="e">
        <f t="shared" si="41"/>
        <v>#DIV/0!</v>
      </c>
      <c r="O45" s="116" t="e">
        <f t="shared" si="42"/>
        <v>#DIV/0!</v>
      </c>
      <c r="P45" s="166">
        <v>0</v>
      </c>
      <c r="Q45" s="169">
        <v>0</v>
      </c>
      <c r="R45" s="116" t="e">
        <f t="shared" si="43"/>
        <v>#DIV/0!</v>
      </c>
      <c r="S45" s="116" t="e">
        <f t="shared" si="44"/>
        <v>#DIV/0!</v>
      </c>
      <c r="T45" s="166">
        <v>0</v>
      </c>
      <c r="U45" s="169">
        <v>0</v>
      </c>
      <c r="V45" s="116" t="e">
        <f t="shared" si="45"/>
        <v>#DIV/0!</v>
      </c>
      <c r="W45" s="116" t="e">
        <f t="shared" si="46"/>
        <v>#DIV/0!</v>
      </c>
      <c r="X45" s="166">
        <v>1938904307.1300001</v>
      </c>
      <c r="Y45" s="169">
        <v>1</v>
      </c>
      <c r="Z45" s="116" t="e">
        <f t="shared" ref="Z45" si="47">((X45-T45)/T45)</f>
        <v>#DIV/0!</v>
      </c>
      <c r="AA45" s="116" t="e">
        <f t="shared" ref="AA45" si="48">((Y45-U45)/U45)</f>
        <v>#DIV/0!</v>
      </c>
      <c r="AB45" s="166">
        <v>1929037330.55</v>
      </c>
      <c r="AC45" s="169">
        <v>1</v>
      </c>
      <c r="AD45" s="116">
        <f t="shared" ref="AD45" si="49">((AB45-X45)/X45)</f>
        <v>-5.0889445877839289E-3</v>
      </c>
      <c r="AE45" s="116">
        <f t="shared" ref="AE45" si="50">((AC45-Y45)/Y45)</f>
        <v>0</v>
      </c>
      <c r="AF45" s="166">
        <v>1902223856.52</v>
      </c>
      <c r="AG45" s="169">
        <v>1</v>
      </c>
      <c r="AH45" s="116">
        <f t="shared" si="37"/>
        <v>-1.3899924903140683E-2</v>
      </c>
      <c r="AI45" s="116">
        <f t="shared" si="38"/>
        <v>0</v>
      </c>
      <c r="AJ45" s="117" t="e">
        <f t="shared" si="15"/>
        <v>#DIV/0!</v>
      </c>
      <c r="AK45" s="117" t="e">
        <f t="shared" si="16"/>
        <v>#DIV/0!</v>
      </c>
      <c r="AL45" s="118" t="e">
        <f t="shared" si="17"/>
        <v>#DIV/0!</v>
      </c>
      <c r="AM45" s="118" t="e">
        <f t="shared" si="18"/>
        <v>#DIV/0!</v>
      </c>
      <c r="AN45" s="119" t="e">
        <f t="shared" si="19"/>
        <v>#DIV/0!</v>
      </c>
      <c r="AO45" s="203" t="e">
        <f t="shared" si="20"/>
        <v>#DIV/0!</v>
      </c>
      <c r="AP45" s="123"/>
      <c r="AQ45" s="131"/>
      <c r="AR45" s="128"/>
      <c r="AS45" s="122"/>
      <c r="AT45" s="122"/>
    </row>
    <row r="46" spans="1:47">
      <c r="A46" s="198" t="s">
        <v>221</v>
      </c>
      <c r="B46" s="166">
        <v>0</v>
      </c>
      <c r="C46" s="169">
        <v>0</v>
      </c>
      <c r="D46" s="166">
        <v>0</v>
      </c>
      <c r="E46" s="169">
        <v>0</v>
      </c>
      <c r="F46" s="116" t="e">
        <f t="shared" si="23"/>
        <v>#DIV/0!</v>
      </c>
      <c r="G46" s="116" t="e">
        <f t="shared" si="24"/>
        <v>#DIV/0!</v>
      </c>
      <c r="H46" s="166">
        <v>0</v>
      </c>
      <c r="I46" s="169">
        <v>0</v>
      </c>
      <c r="J46" s="116" t="e">
        <f t="shared" si="25"/>
        <v>#DIV/0!</v>
      </c>
      <c r="K46" s="116" t="e">
        <f t="shared" si="26"/>
        <v>#DIV/0!</v>
      </c>
      <c r="L46" s="166">
        <v>0</v>
      </c>
      <c r="M46" s="169">
        <v>0</v>
      </c>
      <c r="N46" s="116" t="e">
        <f t="shared" si="27"/>
        <v>#DIV/0!</v>
      </c>
      <c r="O46" s="116" t="e">
        <f t="shared" si="28"/>
        <v>#DIV/0!</v>
      </c>
      <c r="P46" s="166">
        <v>0</v>
      </c>
      <c r="Q46" s="169">
        <v>0</v>
      </c>
      <c r="R46" s="116" t="e">
        <f t="shared" si="29"/>
        <v>#DIV/0!</v>
      </c>
      <c r="S46" s="116" t="e">
        <f t="shared" si="30"/>
        <v>#DIV/0!</v>
      </c>
      <c r="T46" s="166">
        <v>0</v>
      </c>
      <c r="U46" s="169">
        <v>0</v>
      </c>
      <c r="V46" s="116" t="e">
        <f t="shared" si="31"/>
        <v>#DIV/0!</v>
      </c>
      <c r="W46" s="116" t="e">
        <f t="shared" si="32"/>
        <v>#DIV/0!</v>
      </c>
      <c r="X46" s="166">
        <v>1938904307.1300001</v>
      </c>
      <c r="Y46" s="169">
        <v>1</v>
      </c>
      <c r="Z46" s="116" t="e">
        <f t="shared" si="33"/>
        <v>#DIV/0!</v>
      </c>
      <c r="AA46" s="116" t="e">
        <f t="shared" si="34"/>
        <v>#DIV/0!</v>
      </c>
      <c r="AB46" s="166">
        <v>1929037330.55</v>
      </c>
      <c r="AC46" s="169">
        <v>1</v>
      </c>
      <c r="AD46" s="116">
        <f t="shared" si="35"/>
        <v>-5.0889445877839289E-3</v>
      </c>
      <c r="AE46" s="116">
        <f t="shared" si="36"/>
        <v>0</v>
      </c>
      <c r="AF46" s="166">
        <v>133425525.54000001</v>
      </c>
      <c r="AG46" s="169">
        <v>1</v>
      </c>
      <c r="AH46" s="116">
        <f t="shared" si="37"/>
        <v>-0.93083310342057601</v>
      </c>
      <c r="AI46" s="116">
        <f t="shared" si="38"/>
        <v>0</v>
      </c>
      <c r="AJ46" s="117" t="e">
        <f t="shared" si="15"/>
        <v>#DIV/0!</v>
      </c>
      <c r="AK46" s="117" t="e">
        <f t="shared" si="16"/>
        <v>#DIV/0!</v>
      </c>
      <c r="AL46" s="118" t="e">
        <f t="shared" si="17"/>
        <v>#DIV/0!</v>
      </c>
      <c r="AM46" s="118" t="e">
        <f t="shared" si="18"/>
        <v>#DIV/0!</v>
      </c>
      <c r="AN46" s="119" t="e">
        <f t="shared" si="19"/>
        <v>#DIV/0!</v>
      </c>
      <c r="AO46" s="203" t="e">
        <f t="shared" si="20"/>
        <v>#DIV/0!</v>
      </c>
      <c r="AP46" s="123"/>
      <c r="AQ46" s="132">
        <v>2266908745.4000001</v>
      </c>
      <c r="AR46" s="128">
        <v>1</v>
      </c>
      <c r="AS46" s="122" t="e">
        <f>(#REF!/AQ46)-1</f>
        <v>#REF!</v>
      </c>
      <c r="AT46" s="122" t="e">
        <f>(#REF!/AR46)-1</f>
        <v>#REF!</v>
      </c>
    </row>
    <row r="47" spans="1:47">
      <c r="A47" s="200" t="s">
        <v>56</v>
      </c>
      <c r="B47" s="174">
        <f>SUM(B21:B46)</f>
        <v>815165326720.50293</v>
      </c>
      <c r="C47" s="175"/>
      <c r="D47" s="174">
        <f>SUM(D21:D46)</f>
        <v>819910200359.48889</v>
      </c>
      <c r="E47" s="175"/>
      <c r="F47" s="116">
        <f>((D47-B47)/B47)</f>
        <v>5.8207500778708222E-3</v>
      </c>
      <c r="G47" s="116"/>
      <c r="H47" s="174">
        <f>SUM(H21:H46)</f>
        <v>811132173250.49231</v>
      </c>
      <c r="I47" s="175"/>
      <c r="J47" s="116">
        <f>((H47-D47)/D47)</f>
        <v>-1.0706083550549639E-2</v>
      </c>
      <c r="K47" s="116"/>
      <c r="L47" s="174">
        <f>SUM(L21:L46)</f>
        <v>795709860514.28735</v>
      </c>
      <c r="M47" s="175"/>
      <c r="N47" s="116">
        <f>((L47-H47)/H47)</f>
        <v>-1.9013316503526567E-2</v>
      </c>
      <c r="O47" s="116"/>
      <c r="P47" s="174">
        <f>SUM(P21:P46)</f>
        <v>780062936115.14832</v>
      </c>
      <c r="Q47" s="175"/>
      <c r="R47" s="116">
        <f>((P47-L47)/L47)</f>
        <v>-1.9664107705069829E-2</v>
      </c>
      <c r="S47" s="116"/>
      <c r="T47" s="174">
        <f>SUM(T21:T46)</f>
        <v>767677186154.91333</v>
      </c>
      <c r="U47" s="175"/>
      <c r="V47" s="116">
        <f>((T47-P47)/P47)</f>
        <v>-1.5877885471546969E-2</v>
      </c>
      <c r="W47" s="116"/>
      <c r="X47" s="174">
        <f>SUM(X21:X46)</f>
        <v>761084297605.44983</v>
      </c>
      <c r="Y47" s="175"/>
      <c r="Z47" s="116">
        <f>((X47-T47)/T47)</f>
        <v>-8.5881001394420616E-3</v>
      </c>
      <c r="AA47" s="116"/>
      <c r="AB47" s="174">
        <f>SUM(AB21:AB46)</f>
        <v>752533197229.85266</v>
      </c>
      <c r="AC47" s="175"/>
      <c r="AD47" s="116">
        <f>((AB47-X47)/X47)</f>
        <v>-1.123541820860178E-2</v>
      </c>
      <c r="AE47" s="116"/>
      <c r="AF47" s="174">
        <f>SUM(AF21:AF46)</f>
        <v>743448025468.94922</v>
      </c>
      <c r="AG47" s="175"/>
      <c r="AH47" s="116">
        <f>((AF47-AB47)/AB47)</f>
        <v>-1.2072785352655321E-2</v>
      </c>
      <c r="AI47" s="116"/>
      <c r="AJ47" s="117">
        <f t="shared" si="15"/>
        <v>-1.1417118356690169E-2</v>
      </c>
      <c r="AK47" s="117"/>
      <c r="AL47" s="118">
        <f t="shared" si="17"/>
        <v>-9.3256767456990908E-2</v>
      </c>
      <c r="AM47" s="118"/>
      <c r="AN47" s="119">
        <f t="shared" si="19"/>
        <v>8.0332295564022986E-3</v>
      </c>
      <c r="AO47" s="203"/>
      <c r="AP47" s="123"/>
      <c r="AQ47" s="136">
        <f>SUM(AQ21:AQ46)</f>
        <v>132930613532.55411</v>
      </c>
      <c r="AR47" s="137"/>
      <c r="AS47" s="122" t="e">
        <f>(#REF!/AQ47)-1</f>
        <v>#REF!</v>
      </c>
      <c r="AT47" s="122" t="e">
        <f>(#REF!/AR47)-1</f>
        <v>#REF!</v>
      </c>
    </row>
    <row r="48" spans="1:47">
      <c r="A48" s="201" t="s">
        <v>81</v>
      </c>
      <c r="B48" s="170"/>
      <c r="C48" s="172"/>
      <c r="D48" s="170"/>
      <c r="E48" s="172"/>
      <c r="F48" s="116"/>
      <c r="G48" s="116"/>
      <c r="H48" s="170"/>
      <c r="I48" s="172"/>
      <c r="J48" s="116"/>
      <c r="K48" s="116"/>
      <c r="L48" s="170"/>
      <c r="M48" s="172"/>
      <c r="N48" s="116"/>
      <c r="O48" s="116"/>
      <c r="P48" s="170"/>
      <c r="Q48" s="172"/>
      <c r="R48" s="116"/>
      <c r="S48" s="116"/>
      <c r="T48" s="170"/>
      <c r="U48" s="172"/>
      <c r="V48" s="116"/>
      <c r="W48" s="116"/>
      <c r="X48" s="170"/>
      <c r="Y48" s="172"/>
      <c r="Z48" s="116"/>
      <c r="AA48" s="116"/>
      <c r="AB48" s="170"/>
      <c r="AC48" s="172"/>
      <c r="AD48" s="116"/>
      <c r="AE48" s="116"/>
      <c r="AF48" s="170"/>
      <c r="AG48" s="172"/>
      <c r="AH48" s="116"/>
      <c r="AI48" s="116"/>
      <c r="AJ48" s="117"/>
      <c r="AK48" s="117"/>
      <c r="AL48" s="118"/>
      <c r="AM48" s="118"/>
      <c r="AN48" s="119"/>
      <c r="AO48" s="203"/>
      <c r="AP48" s="123"/>
      <c r="AQ48" s="133"/>
      <c r="AR48" s="99"/>
      <c r="AS48" s="122" t="e">
        <f>(#REF!/AQ48)-1</f>
        <v>#REF!</v>
      </c>
      <c r="AT48" s="122" t="e">
        <f>(#REF!/AR48)-1</f>
        <v>#REF!</v>
      </c>
    </row>
    <row r="49" spans="1:49">
      <c r="A49" s="198" t="s">
        <v>24</v>
      </c>
      <c r="B49" s="165">
        <v>127897960859.28999</v>
      </c>
      <c r="C49" s="177">
        <v>223.05</v>
      </c>
      <c r="D49" s="165">
        <v>129637358234.98</v>
      </c>
      <c r="E49" s="177">
        <v>223.29</v>
      </c>
      <c r="F49" s="116">
        <f t="shared" ref="F49:F58" si="51">((D49-B49)/B49)</f>
        <v>1.3599883563457607E-2</v>
      </c>
      <c r="G49" s="116">
        <f t="shared" ref="G49:G58" si="52">((E49-C49)/C49)</f>
        <v>1.0759919300604378E-3</v>
      </c>
      <c r="H49" s="165">
        <v>133459370506.53</v>
      </c>
      <c r="I49" s="177">
        <v>223.46</v>
      </c>
      <c r="J49" s="116">
        <f t="shared" ref="J49:J58" si="53">((H49-D49)/D49)</f>
        <v>2.9482336909567718E-2</v>
      </c>
      <c r="K49" s="116">
        <f t="shared" ref="K49:K58" si="54">((I49-E49)/E49)</f>
        <v>7.6134175287749528E-4</v>
      </c>
      <c r="L49" s="165">
        <v>137563846776.94</v>
      </c>
      <c r="M49" s="177">
        <v>223.65</v>
      </c>
      <c r="N49" s="116">
        <f t="shared" ref="N49:N58" si="55">((L49-H49)/H49)</f>
        <v>3.0754500450825794E-2</v>
      </c>
      <c r="O49" s="116">
        <f t="shared" ref="O49:O58" si="56">((M49-I49)/I49)</f>
        <v>8.5026402935647416E-4</v>
      </c>
      <c r="P49" s="165">
        <v>139179603918.85001</v>
      </c>
      <c r="Q49" s="177">
        <v>223.82</v>
      </c>
      <c r="R49" s="116">
        <f t="shared" ref="R49:R58" si="57">((P49-L49)/L49)</f>
        <v>1.1745507120994926E-2</v>
      </c>
      <c r="S49" s="116">
        <f t="shared" ref="S49:S58" si="58">((Q49-M49)/M49)</f>
        <v>7.6011625307394366E-4</v>
      </c>
      <c r="T49" s="165">
        <v>141044352366.57999</v>
      </c>
      <c r="U49" s="177">
        <v>224.01</v>
      </c>
      <c r="V49" s="116">
        <f t="shared" ref="V49:V58" si="59">((T49-P49)/P49)</f>
        <v>1.3398144521357021E-2</v>
      </c>
      <c r="W49" s="116">
        <f t="shared" ref="W49:W58" si="60">((U49-Q49)/Q49)</f>
        <v>8.4889643463496444E-4</v>
      </c>
      <c r="X49" s="165">
        <v>146656803320.64999</v>
      </c>
      <c r="Y49" s="177">
        <v>224.18</v>
      </c>
      <c r="Z49" s="116">
        <f t="shared" ref="Z49:Z58" si="61">((X49-T49)/T49)</f>
        <v>3.9792099860071109E-2</v>
      </c>
      <c r="AA49" s="116">
        <f t="shared" ref="AA49:AA58" si="62">((Y49-U49)/U49)</f>
        <v>7.5889469220131209E-4</v>
      </c>
      <c r="AB49" s="165">
        <v>149298621235.10999</v>
      </c>
      <c r="AC49" s="177">
        <v>224.34</v>
      </c>
      <c r="AD49" s="116">
        <f t="shared" ref="AD49:AD58" si="63">((AB49-X49)/X49)</f>
        <v>1.8013606287898751E-2</v>
      </c>
      <c r="AE49" s="116">
        <f t="shared" ref="AE49:AE58" si="64">((AC49-Y49)/Y49)</f>
        <v>7.137121955571264E-4</v>
      </c>
      <c r="AF49" s="165">
        <v>154552544293.17001</v>
      </c>
      <c r="AG49" s="177">
        <v>224.5</v>
      </c>
      <c r="AH49" s="116">
        <f t="shared" ref="AH49:AH58" si="65">((AF49-AB49)/AB49)</f>
        <v>3.5190700453866505E-2</v>
      </c>
      <c r="AI49" s="116">
        <f t="shared" ref="AI49:AI58" si="66">((AG49-AC49)/AC49)</f>
        <v>7.1320317375410803E-4</v>
      </c>
      <c r="AJ49" s="117">
        <f t="shared" si="15"/>
        <v>2.3997097396004925E-2</v>
      </c>
      <c r="AK49" s="117">
        <f t="shared" si="16"/>
        <v>8.1030255768948275E-4</v>
      </c>
      <c r="AL49" s="118">
        <f t="shared" si="17"/>
        <v>0.19219140529714346</v>
      </c>
      <c r="AM49" s="118">
        <f t="shared" si="18"/>
        <v>5.4189618881275827E-3</v>
      </c>
      <c r="AN49" s="119">
        <f t="shared" si="19"/>
        <v>1.1063922634590996E-2</v>
      </c>
      <c r="AO49" s="203">
        <f t="shared" si="20"/>
        <v>1.1951917465810777E-4</v>
      </c>
      <c r="AP49" s="123"/>
      <c r="AQ49" s="121">
        <v>1092437778.4100001</v>
      </c>
      <c r="AR49" s="125">
        <v>143.21</v>
      </c>
      <c r="AS49" s="122" t="e">
        <f>(#REF!/AQ49)-1</f>
        <v>#REF!</v>
      </c>
      <c r="AT49" s="122" t="e">
        <f>(#REF!/AR49)-1</f>
        <v>#REF!</v>
      </c>
    </row>
    <row r="50" spans="1:49">
      <c r="A50" s="198" t="s">
        <v>25</v>
      </c>
      <c r="B50" s="165">
        <v>2163764362.4499998</v>
      </c>
      <c r="C50" s="177">
        <v>419.32339999999999</v>
      </c>
      <c r="D50" s="165">
        <v>2340827668.5100002</v>
      </c>
      <c r="E50" s="177">
        <v>449.35140000000001</v>
      </c>
      <c r="F50" s="116">
        <f t="shared" si="51"/>
        <v>8.1831140734527186E-2</v>
      </c>
      <c r="G50" s="116">
        <f t="shared" si="52"/>
        <v>7.161059936077982E-2</v>
      </c>
      <c r="H50" s="165">
        <v>2297303056.25</v>
      </c>
      <c r="I50" s="177">
        <v>441.29399999999998</v>
      </c>
      <c r="J50" s="116">
        <f t="shared" si="53"/>
        <v>-1.8593684979682768E-2</v>
      </c>
      <c r="K50" s="116">
        <f t="shared" si="54"/>
        <v>-1.7931178138089764E-2</v>
      </c>
      <c r="L50" s="165">
        <v>2300339650.5</v>
      </c>
      <c r="M50" s="177">
        <v>441.87729999999999</v>
      </c>
      <c r="N50" s="116">
        <f t="shared" si="55"/>
        <v>1.3218083011462933E-3</v>
      </c>
      <c r="O50" s="116">
        <f t="shared" si="56"/>
        <v>1.3217945406010696E-3</v>
      </c>
      <c r="P50" s="165">
        <v>2285201530.73</v>
      </c>
      <c r="Q50" s="177">
        <v>439.35629999999998</v>
      </c>
      <c r="R50" s="116">
        <f t="shared" si="57"/>
        <v>-6.5808193875672109E-3</v>
      </c>
      <c r="S50" s="116">
        <f t="shared" si="58"/>
        <v>-5.7052036843712383E-3</v>
      </c>
      <c r="T50" s="165">
        <v>2293276821.6999998</v>
      </c>
      <c r="U50" s="177">
        <v>442.91399999999999</v>
      </c>
      <c r="V50" s="116">
        <f t="shared" si="59"/>
        <v>3.5337325226717162E-3</v>
      </c>
      <c r="W50" s="116">
        <f t="shared" si="60"/>
        <v>8.097528133772092E-3</v>
      </c>
      <c r="X50" s="165">
        <v>2346652291.3400002</v>
      </c>
      <c r="Y50" s="177">
        <v>443.43470000000002</v>
      </c>
      <c r="Z50" s="116">
        <f t="shared" si="61"/>
        <v>2.3274760872711936E-2</v>
      </c>
      <c r="AA50" s="116">
        <f t="shared" si="62"/>
        <v>1.1756232586913791E-3</v>
      </c>
      <c r="AB50" s="165">
        <v>2200740419.5599999</v>
      </c>
      <c r="AC50" s="177">
        <v>416.03179999999998</v>
      </c>
      <c r="AD50" s="116">
        <f t="shared" si="63"/>
        <v>-6.217873534927524E-2</v>
      </c>
      <c r="AE50" s="116">
        <f t="shared" si="64"/>
        <v>-6.179692297422832E-2</v>
      </c>
      <c r="AF50" s="165">
        <v>2182552832.54</v>
      </c>
      <c r="AG50" s="177">
        <v>416.56689999999998</v>
      </c>
      <c r="AH50" s="116">
        <f t="shared" si="65"/>
        <v>-8.2643036217948298E-3</v>
      </c>
      <c r="AI50" s="116">
        <f t="shared" si="66"/>
        <v>1.2861997568455103E-3</v>
      </c>
      <c r="AJ50" s="117">
        <f t="shared" si="15"/>
        <v>1.7929873865921364E-3</v>
      </c>
      <c r="AK50" s="117">
        <f t="shared" si="16"/>
        <v>-2.4269496824993168E-4</v>
      </c>
      <c r="AL50" s="118">
        <f t="shared" si="17"/>
        <v>-6.7614903095684298E-2</v>
      </c>
      <c r="AM50" s="118">
        <f t="shared" si="18"/>
        <v>-7.2959603553032298E-2</v>
      </c>
      <c r="AN50" s="119">
        <f t="shared" si="19"/>
        <v>4.0620354238271691E-2</v>
      </c>
      <c r="AO50" s="203">
        <f t="shared" si="20"/>
        <v>3.6588242498996594E-2</v>
      </c>
      <c r="AP50" s="123"/>
      <c r="AQ50" s="124">
        <v>1186217562.8099999</v>
      </c>
      <c r="AR50" s="128">
        <v>212.98</v>
      </c>
      <c r="AS50" s="122" t="e">
        <f>(#REF!/AQ50)-1</f>
        <v>#REF!</v>
      </c>
      <c r="AT50" s="122" t="e">
        <f>(#REF!/AR50)-1</f>
        <v>#REF!</v>
      </c>
      <c r="AU50" s="229"/>
      <c r="AV50" s="229"/>
    </row>
    <row r="51" spans="1:49">
      <c r="A51" s="198" t="s">
        <v>28</v>
      </c>
      <c r="B51" s="165">
        <v>20128243810.290001</v>
      </c>
      <c r="C51" s="177">
        <v>1527.26</v>
      </c>
      <c r="D51" s="165">
        <v>20705508789.400002</v>
      </c>
      <c r="E51" s="177">
        <v>1534.7</v>
      </c>
      <c r="F51" s="116">
        <f t="shared" si="51"/>
        <v>2.8679351489914389E-2</v>
      </c>
      <c r="G51" s="116">
        <f t="shared" si="52"/>
        <v>4.871469167004999E-3</v>
      </c>
      <c r="H51" s="165">
        <v>20909367051.91</v>
      </c>
      <c r="I51" s="176">
        <v>1489.58</v>
      </c>
      <c r="J51" s="116">
        <f t="shared" si="53"/>
        <v>9.8456050794734264E-3</v>
      </c>
      <c r="K51" s="116">
        <f t="shared" si="54"/>
        <v>-2.9399882713233932E-2</v>
      </c>
      <c r="L51" s="165">
        <v>21142592154.330002</v>
      </c>
      <c r="M51" s="177">
        <v>1481.65</v>
      </c>
      <c r="N51" s="116">
        <f t="shared" si="55"/>
        <v>1.1154096718518204E-2</v>
      </c>
      <c r="O51" s="116">
        <f t="shared" si="56"/>
        <v>-5.3236482766953344E-3</v>
      </c>
      <c r="P51" s="165">
        <v>21369369717.279999</v>
      </c>
      <c r="Q51" s="177">
        <v>1484.76</v>
      </c>
      <c r="R51" s="116">
        <f t="shared" si="57"/>
        <v>1.0726100248003551E-2</v>
      </c>
      <c r="S51" s="116">
        <f t="shared" si="58"/>
        <v>2.09901123747167E-3</v>
      </c>
      <c r="T51" s="165">
        <v>19593429845.869999</v>
      </c>
      <c r="U51" s="176">
        <v>1484.14</v>
      </c>
      <c r="V51" s="116">
        <f t="shared" si="59"/>
        <v>-8.3106797013948172E-2</v>
      </c>
      <c r="W51" s="116">
        <f t="shared" si="60"/>
        <v>-4.1757590452321647E-4</v>
      </c>
      <c r="X51" s="165">
        <v>19593429845.869999</v>
      </c>
      <c r="Y51" s="177">
        <v>1480.21</v>
      </c>
      <c r="Z51" s="116">
        <f t="shared" si="61"/>
        <v>0</v>
      </c>
      <c r="AA51" s="116">
        <f t="shared" si="62"/>
        <v>-2.6479981672888429E-3</v>
      </c>
      <c r="AB51" s="165">
        <v>19768069659.98</v>
      </c>
      <c r="AC51" s="176">
        <v>1460.14</v>
      </c>
      <c r="AD51" s="116">
        <f t="shared" si="63"/>
        <v>8.9131824026619857E-3</v>
      </c>
      <c r="AE51" s="116">
        <f t="shared" si="64"/>
        <v>-1.3558886914694493E-2</v>
      </c>
      <c r="AF51" s="165">
        <v>19661848049.759998</v>
      </c>
      <c r="AG51" s="176">
        <v>1441.63</v>
      </c>
      <c r="AH51" s="116">
        <f t="shared" si="65"/>
        <v>-5.3733931560876894E-3</v>
      </c>
      <c r="AI51" s="116">
        <f t="shared" si="66"/>
        <v>-1.2676866601832693E-2</v>
      </c>
      <c r="AJ51" s="117">
        <f t="shared" si="15"/>
        <v>-2.3952317789330381E-3</v>
      </c>
      <c r="AK51" s="117">
        <f t="shared" si="16"/>
        <v>-7.1317972717239806E-3</v>
      </c>
      <c r="AL51" s="118">
        <f t="shared" si="17"/>
        <v>-5.0404979189610441E-2</v>
      </c>
      <c r="AM51" s="118">
        <f t="shared" si="18"/>
        <v>-6.064377402749719E-2</v>
      </c>
      <c r="AN51" s="119">
        <f t="shared" si="19"/>
        <v>3.4075682665148682E-2</v>
      </c>
      <c r="AO51" s="203">
        <f t="shared" si="20"/>
        <v>1.1120532882159705E-2</v>
      </c>
      <c r="AP51" s="123"/>
      <c r="AQ51" s="124">
        <v>4662655514.79</v>
      </c>
      <c r="AR51" s="128">
        <v>1067.58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86</v>
      </c>
      <c r="B52" s="165">
        <v>4232911723.1500001</v>
      </c>
      <c r="C52" s="176">
        <v>46597.919999999998</v>
      </c>
      <c r="D52" s="165">
        <v>4240707774.02</v>
      </c>
      <c r="E52" s="176">
        <v>46489.84</v>
      </c>
      <c r="F52" s="116">
        <f t="shared" si="51"/>
        <v>1.841770247029463E-3</v>
      </c>
      <c r="G52" s="116">
        <f t="shared" si="52"/>
        <v>-2.319416832339335E-3</v>
      </c>
      <c r="H52" s="165">
        <v>4286161771.4400001</v>
      </c>
      <c r="I52" s="176">
        <v>46763.9</v>
      </c>
      <c r="J52" s="116">
        <f t="shared" si="53"/>
        <v>1.0718493195514798E-2</v>
      </c>
      <c r="K52" s="116">
        <f t="shared" si="54"/>
        <v>5.8950514779144208E-3</v>
      </c>
      <c r="L52" s="165">
        <v>4272976463.0599999</v>
      </c>
      <c r="M52" s="176">
        <v>47053.4</v>
      </c>
      <c r="N52" s="116">
        <f t="shared" si="55"/>
        <v>-3.0762507537297904E-3</v>
      </c>
      <c r="O52" s="116">
        <f t="shared" si="56"/>
        <v>6.1906727197688811E-3</v>
      </c>
      <c r="P52" s="165">
        <v>4327542583.8400002</v>
      </c>
      <c r="Q52" s="176">
        <v>47372.21</v>
      </c>
      <c r="R52" s="116">
        <f t="shared" si="57"/>
        <v>1.277004946124226E-2</v>
      </c>
      <c r="S52" s="116">
        <f t="shared" si="58"/>
        <v>6.7754933756114894E-3</v>
      </c>
      <c r="T52" s="165">
        <v>4344569315.3199997</v>
      </c>
      <c r="U52" s="176">
        <v>48235.55</v>
      </c>
      <c r="V52" s="116">
        <f t="shared" si="59"/>
        <v>3.9345035086612709E-3</v>
      </c>
      <c r="W52" s="116">
        <f t="shared" si="60"/>
        <v>1.8224608900450367E-2</v>
      </c>
      <c r="X52" s="165">
        <v>4344569315.3199997</v>
      </c>
      <c r="Y52" s="177">
        <v>48235.55</v>
      </c>
      <c r="Z52" s="116">
        <f t="shared" si="61"/>
        <v>0</v>
      </c>
      <c r="AA52" s="116">
        <f t="shared" si="62"/>
        <v>0</v>
      </c>
      <c r="AB52" s="165">
        <v>4477546908.0600004</v>
      </c>
      <c r="AC52" s="176">
        <v>48939.21</v>
      </c>
      <c r="AD52" s="116">
        <f t="shared" si="63"/>
        <v>3.0607773311635205E-2</v>
      </c>
      <c r="AE52" s="116">
        <f t="shared" si="64"/>
        <v>1.4587995783193022E-2</v>
      </c>
      <c r="AF52" s="165">
        <v>4505014352.5200005</v>
      </c>
      <c r="AG52" s="176">
        <v>49183.02</v>
      </c>
      <c r="AH52" s="116">
        <f t="shared" si="65"/>
        <v>6.1344850258421828E-3</v>
      </c>
      <c r="AI52" s="116">
        <f t="shared" si="66"/>
        <v>4.9818948855119994E-3</v>
      </c>
      <c r="AJ52" s="117">
        <f t="shared" si="15"/>
        <v>7.8663529995244234E-3</v>
      </c>
      <c r="AK52" s="117">
        <f t="shared" si="16"/>
        <v>6.7920375387638555E-3</v>
      </c>
      <c r="AL52" s="118">
        <f t="shared" si="17"/>
        <v>6.2326053240270726E-2</v>
      </c>
      <c r="AM52" s="118">
        <f t="shared" si="18"/>
        <v>5.7930506966683483E-2</v>
      </c>
      <c r="AN52" s="119">
        <f t="shared" si="19"/>
        <v>1.0594659243161286E-2</v>
      </c>
      <c r="AO52" s="203">
        <f t="shared" si="20"/>
        <v>6.8146286068695057E-3</v>
      </c>
      <c r="AP52" s="123"/>
      <c r="AQ52" s="124">
        <v>136891964.13</v>
      </c>
      <c r="AR52" s="124">
        <v>33401.089999999997</v>
      </c>
      <c r="AS52" s="122" t="e">
        <f>(#REF!/AQ52)-1</f>
        <v>#REF!</v>
      </c>
      <c r="AT52" s="122" t="e">
        <f>(#REF!/AR52)-1</f>
        <v>#REF!</v>
      </c>
    </row>
    <row r="53" spans="1:49">
      <c r="A53" s="198" t="s">
        <v>85</v>
      </c>
      <c r="B53" s="165">
        <v>533027151.82999998</v>
      </c>
      <c r="C53" s="176">
        <v>46594.06</v>
      </c>
      <c r="D53" s="165">
        <v>532319298.44</v>
      </c>
      <c r="E53" s="176">
        <v>46485.98</v>
      </c>
      <c r="F53" s="116">
        <f t="shared" si="51"/>
        <v>-1.3279874910119842E-3</v>
      </c>
      <c r="G53" s="116">
        <f t="shared" si="52"/>
        <v>-2.3196089802003618E-3</v>
      </c>
      <c r="H53" s="165">
        <v>535644966.36000001</v>
      </c>
      <c r="I53" s="176">
        <v>46763.9</v>
      </c>
      <c r="J53" s="116">
        <f t="shared" si="53"/>
        <v>6.2475058292008681E-3</v>
      </c>
      <c r="K53" s="116">
        <f t="shared" si="54"/>
        <v>5.9785767665863606E-3</v>
      </c>
      <c r="L53" s="165">
        <v>538911603.29999995</v>
      </c>
      <c r="M53" s="176">
        <v>47061.120000000003</v>
      </c>
      <c r="N53" s="116">
        <f t="shared" si="55"/>
        <v>6.0985114117631297E-3</v>
      </c>
      <c r="O53" s="116">
        <f t="shared" si="56"/>
        <v>6.3557573256294098E-3</v>
      </c>
      <c r="P53" s="165">
        <v>541740920.52999997</v>
      </c>
      <c r="Q53" s="176">
        <v>47298.9</v>
      </c>
      <c r="R53" s="116">
        <f t="shared" si="57"/>
        <v>5.2500581035457902E-3</v>
      </c>
      <c r="S53" s="116">
        <f t="shared" si="58"/>
        <v>5.0525784341723876E-3</v>
      </c>
      <c r="T53" s="165">
        <v>551736343.03999996</v>
      </c>
      <c r="U53" s="176">
        <v>48161.38</v>
      </c>
      <c r="V53" s="116">
        <f t="shared" si="59"/>
        <v>1.8450558433395055E-2</v>
      </c>
      <c r="W53" s="116">
        <f t="shared" si="60"/>
        <v>1.8234673533633887E-2</v>
      </c>
      <c r="X53" s="165">
        <v>551736343.03999996</v>
      </c>
      <c r="Y53" s="177">
        <v>48161.38</v>
      </c>
      <c r="Z53" s="116">
        <f t="shared" si="61"/>
        <v>0</v>
      </c>
      <c r="AA53" s="116">
        <f t="shared" si="62"/>
        <v>0</v>
      </c>
      <c r="AB53" s="165">
        <v>560155515.08000004</v>
      </c>
      <c r="AC53" s="176">
        <v>48868.55</v>
      </c>
      <c r="AD53" s="116">
        <f t="shared" si="63"/>
        <v>1.5259411757455509E-2</v>
      </c>
      <c r="AE53" s="116">
        <f t="shared" si="64"/>
        <v>1.4683341714876227E-2</v>
      </c>
      <c r="AF53" s="165">
        <v>562224615.82000005</v>
      </c>
      <c r="AG53" s="176">
        <v>49116.04</v>
      </c>
      <c r="AH53" s="116">
        <f t="shared" si="65"/>
        <v>3.6937969622677118E-3</v>
      </c>
      <c r="AI53" s="116">
        <f t="shared" si="66"/>
        <v>5.0644023610276539E-3</v>
      </c>
      <c r="AJ53" s="117">
        <f t="shared" si="15"/>
        <v>6.70898187582701E-3</v>
      </c>
      <c r="AK53" s="117">
        <f t="shared" si="16"/>
        <v>6.6312151444656965E-3</v>
      </c>
      <c r="AL53" s="118">
        <f t="shared" si="17"/>
        <v>5.617928462792865E-2</v>
      </c>
      <c r="AM53" s="118">
        <f t="shared" si="18"/>
        <v>5.657748852449701E-2</v>
      </c>
      <c r="AN53" s="119">
        <f t="shared" si="19"/>
        <v>6.8908139535486723E-3</v>
      </c>
      <c r="AO53" s="203">
        <f t="shared" si="20"/>
        <v>6.855821985954017E-3</v>
      </c>
      <c r="AP53" s="123"/>
      <c r="AQ53" s="124"/>
      <c r="AR53" s="124"/>
      <c r="AS53" s="122"/>
      <c r="AT53" s="122"/>
    </row>
    <row r="54" spans="1:49" s="265" customFormat="1">
      <c r="A54" s="198" t="s">
        <v>132</v>
      </c>
      <c r="B54" s="165">
        <v>23356700103.360001</v>
      </c>
      <c r="C54" s="176">
        <v>44547.8</v>
      </c>
      <c r="D54" s="165">
        <v>23348396953.860001</v>
      </c>
      <c r="E54" s="176">
        <v>44595.89</v>
      </c>
      <c r="F54" s="116">
        <f t="shared" si="51"/>
        <v>-3.5549326160186226E-4</v>
      </c>
      <c r="G54" s="116">
        <f t="shared" si="52"/>
        <v>1.079514588823612E-3</v>
      </c>
      <c r="H54" s="165">
        <v>23477942236.299999</v>
      </c>
      <c r="I54" s="176">
        <v>44639.66</v>
      </c>
      <c r="J54" s="116">
        <f t="shared" si="53"/>
        <v>5.5483587458273857E-3</v>
      </c>
      <c r="K54" s="116">
        <f t="shared" si="54"/>
        <v>9.8148058038541384E-4</v>
      </c>
      <c r="L54" s="165">
        <v>23505458597.560001</v>
      </c>
      <c r="M54" s="176">
        <v>44745.7</v>
      </c>
      <c r="N54" s="116">
        <f t="shared" si="55"/>
        <v>1.1720090706015202E-3</v>
      </c>
      <c r="O54" s="116">
        <f t="shared" si="56"/>
        <v>2.3754661213816054E-3</v>
      </c>
      <c r="P54" s="165">
        <v>23755971150.66</v>
      </c>
      <c r="Q54" s="176">
        <v>44788.46</v>
      </c>
      <c r="R54" s="116">
        <f t="shared" si="57"/>
        <v>1.0657633079577655E-2</v>
      </c>
      <c r="S54" s="116">
        <f t="shared" si="58"/>
        <v>9.5562255144074273E-4</v>
      </c>
      <c r="T54" s="165">
        <v>26540789409.450001</v>
      </c>
      <c r="U54" s="176">
        <v>45445.120000000003</v>
      </c>
      <c r="V54" s="116">
        <f t="shared" si="59"/>
        <v>0.11722603303096837</v>
      </c>
      <c r="W54" s="116">
        <f t="shared" si="60"/>
        <v>1.4661365896483236E-2</v>
      </c>
      <c r="X54" s="165">
        <v>27843507798.200001</v>
      </c>
      <c r="Y54" s="176">
        <v>46035.28</v>
      </c>
      <c r="Z54" s="116">
        <f t="shared" si="61"/>
        <v>4.9083633823120559E-2</v>
      </c>
      <c r="AA54" s="116">
        <f t="shared" si="62"/>
        <v>1.2986212821090498E-2</v>
      </c>
      <c r="AB54" s="165">
        <v>27899218941.84</v>
      </c>
      <c r="AC54" s="176">
        <v>45970.3</v>
      </c>
      <c r="AD54" s="116">
        <f t="shared" si="63"/>
        <v>2.0008665590475977E-3</v>
      </c>
      <c r="AE54" s="116">
        <f t="shared" si="64"/>
        <v>-1.4115261164914371E-3</v>
      </c>
      <c r="AF54" s="165">
        <v>27962727920.040001</v>
      </c>
      <c r="AG54" s="176">
        <v>46038.23</v>
      </c>
      <c r="AH54" s="116">
        <f t="shared" si="65"/>
        <v>2.2763711891861387E-3</v>
      </c>
      <c r="AI54" s="116">
        <f t="shared" si="66"/>
        <v>1.4776932062657909E-3</v>
      </c>
      <c r="AJ54" s="117">
        <f t="shared" si="15"/>
        <v>2.345117652959092E-2</v>
      </c>
      <c r="AK54" s="117">
        <f t="shared" si="16"/>
        <v>4.1382287061724329E-3</v>
      </c>
      <c r="AL54" s="118">
        <f t="shared" si="17"/>
        <v>0.19762945504561291</v>
      </c>
      <c r="AM54" s="118">
        <f t="shared" si="18"/>
        <v>3.2342442319236227E-2</v>
      </c>
      <c r="AN54" s="119">
        <f t="shared" si="19"/>
        <v>4.1242383237243385E-2</v>
      </c>
      <c r="AO54" s="203">
        <f t="shared" si="20"/>
        <v>6.088145056579718E-3</v>
      </c>
      <c r="AP54" s="123"/>
      <c r="AQ54" s="124"/>
      <c r="AR54" s="124"/>
      <c r="AS54" s="122"/>
      <c r="AT54" s="122"/>
    </row>
    <row r="55" spans="1:49" s="279" customFormat="1">
      <c r="A55" s="198" t="s">
        <v>156</v>
      </c>
      <c r="B55" s="165">
        <v>3786085298.3200002</v>
      </c>
      <c r="C55" s="176">
        <v>379.5</v>
      </c>
      <c r="D55" s="165">
        <v>3792810243.25</v>
      </c>
      <c r="E55" s="176">
        <v>379.5</v>
      </c>
      <c r="F55" s="116">
        <f t="shared" si="51"/>
        <v>1.7762264714384244E-3</v>
      </c>
      <c r="G55" s="116">
        <f t="shared" si="52"/>
        <v>0</v>
      </c>
      <c r="H55" s="165">
        <v>3803966378.1900001</v>
      </c>
      <c r="I55" s="176">
        <v>379.5</v>
      </c>
      <c r="J55" s="116">
        <f t="shared" si="53"/>
        <v>2.9413902158312404E-3</v>
      </c>
      <c r="K55" s="116">
        <f t="shared" si="54"/>
        <v>0</v>
      </c>
      <c r="L55" s="165">
        <v>3824718910.6300001</v>
      </c>
      <c r="M55" s="176">
        <v>379.5</v>
      </c>
      <c r="N55" s="116">
        <f t="shared" si="55"/>
        <v>5.4554983868901879E-3</v>
      </c>
      <c r="O55" s="116">
        <f t="shared" si="56"/>
        <v>0</v>
      </c>
      <c r="P55" s="165">
        <v>3858703826.3400002</v>
      </c>
      <c r="Q55" s="176">
        <v>379.5</v>
      </c>
      <c r="R55" s="116">
        <f t="shared" si="57"/>
        <v>8.8855982633249536E-3</v>
      </c>
      <c r="S55" s="116">
        <f t="shared" si="58"/>
        <v>0</v>
      </c>
      <c r="T55" s="165">
        <v>3851026689.3400002</v>
      </c>
      <c r="U55" s="176">
        <v>379.5</v>
      </c>
      <c r="V55" s="116">
        <f t="shared" si="59"/>
        <v>-1.9895636839487117E-3</v>
      </c>
      <c r="W55" s="116">
        <f t="shared" si="60"/>
        <v>0</v>
      </c>
      <c r="X55" s="165">
        <v>3856286950.23</v>
      </c>
      <c r="Y55" s="176">
        <v>379.5</v>
      </c>
      <c r="Z55" s="116">
        <f t="shared" si="61"/>
        <v>1.3659372718866783E-3</v>
      </c>
      <c r="AA55" s="116">
        <f t="shared" si="62"/>
        <v>0</v>
      </c>
      <c r="AB55" s="165">
        <v>3872333223.4899998</v>
      </c>
      <c r="AC55" s="176">
        <v>379.5</v>
      </c>
      <c r="AD55" s="116">
        <f t="shared" si="63"/>
        <v>4.161068267765371E-3</v>
      </c>
      <c r="AE55" s="116">
        <f t="shared" si="64"/>
        <v>0</v>
      </c>
      <c r="AF55" s="165">
        <v>3915409395.6399999</v>
      </c>
      <c r="AG55" s="176">
        <v>379.5</v>
      </c>
      <c r="AH55" s="116">
        <f t="shared" si="65"/>
        <v>1.1124087123673989E-2</v>
      </c>
      <c r="AI55" s="116">
        <f t="shared" si="66"/>
        <v>0</v>
      </c>
      <c r="AJ55" s="117">
        <f t="shared" si="15"/>
        <v>4.2150302896077664E-3</v>
      </c>
      <c r="AK55" s="117">
        <f t="shared" si="16"/>
        <v>0</v>
      </c>
      <c r="AL55" s="118">
        <f t="shared" si="17"/>
        <v>3.232409335747484E-2</v>
      </c>
      <c r="AM55" s="118">
        <f t="shared" si="18"/>
        <v>0</v>
      </c>
      <c r="AN55" s="119">
        <f t="shared" si="19"/>
        <v>4.2304201924870284E-3</v>
      </c>
      <c r="AO55" s="203">
        <f t="shared" si="20"/>
        <v>0</v>
      </c>
      <c r="AP55" s="123"/>
      <c r="AQ55" s="124"/>
      <c r="AR55" s="124"/>
      <c r="AS55" s="122"/>
      <c r="AT55" s="122"/>
    </row>
    <row r="56" spans="1:49" s="279" customFormat="1">
      <c r="A56" s="198" t="s">
        <v>164</v>
      </c>
      <c r="B56" s="165">
        <v>562637545.60000002</v>
      </c>
      <c r="C56" s="176">
        <v>42372.945</v>
      </c>
      <c r="D56" s="165">
        <v>560902712.60000002</v>
      </c>
      <c r="E56" s="176">
        <v>42249.46</v>
      </c>
      <c r="F56" s="116">
        <f t="shared" si="51"/>
        <v>-3.0833935871626976E-3</v>
      </c>
      <c r="G56" s="116">
        <f t="shared" si="52"/>
        <v>-2.9142416228090961E-3</v>
      </c>
      <c r="H56" s="165">
        <v>561453883.60000002</v>
      </c>
      <c r="I56" s="176">
        <v>42299.046399999999</v>
      </c>
      <c r="J56" s="116">
        <f t="shared" si="53"/>
        <v>9.8264990990168367E-4</v>
      </c>
      <c r="K56" s="116">
        <f t="shared" si="54"/>
        <v>1.1736576041445296E-3</v>
      </c>
      <c r="L56" s="165">
        <v>562473484.39999998</v>
      </c>
      <c r="M56" s="176">
        <v>42356.61</v>
      </c>
      <c r="N56" s="116">
        <f t="shared" si="55"/>
        <v>1.8160009749373337E-3</v>
      </c>
      <c r="O56" s="116">
        <f t="shared" si="56"/>
        <v>1.3608722867095491E-3</v>
      </c>
      <c r="P56" s="165">
        <v>558469633.39999998</v>
      </c>
      <c r="Q56" s="176">
        <v>42079.29</v>
      </c>
      <c r="R56" s="116">
        <f t="shared" si="57"/>
        <v>-7.1182928814341817E-3</v>
      </c>
      <c r="S56" s="116">
        <f t="shared" si="58"/>
        <v>-6.5472661764007954E-3</v>
      </c>
      <c r="T56" s="165">
        <v>553391723.79999995</v>
      </c>
      <c r="U56" s="176">
        <v>41675.5</v>
      </c>
      <c r="V56" s="116">
        <f t="shared" si="59"/>
        <v>-9.0925437952380245E-3</v>
      </c>
      <c r="W56" s="116">
        <f t="shared" si="60"/>
        <v>-9.5959318705235008E-3</v>
      </c>
      <c r="X56" s="165">
        <v>553981339.39999998</v>
      </c>
      <c r="Y56" s="176">
        <v>41684.019999999997</v>
      </c>
      <c r="Z56" s="116">
        <f t="shared" si="61"/>
        <v>1.0654579290620462E-3</v>
      </c>
      <c r="AA56" s="116">
        <f t="shared" si="62"/>
        <v>2.0443665942812442E-4</v>
      </c>
      <c r="AB56" s="165">
        <v>565826551.20000005</v>
      </c>
      <c r="AC56" s="176">
        <v>42215.73</v>
      </c>
      <c r="AD56" s="116">
        <f t="shared" si="63"/>
        <v>2.1381968953736338E-2</v>
      </c>
      <c r="AE56" s="116">
        <f t="shared" si="64"/>
        <v>1.2755727494613197E-2</v>
      </c>
      <c r="AF56" s="165">
        <v>563141946.20000005</v>
      </c>
      <c r="AG56" s="176">
        <v>42034.5</v>
      </c>
      <c r="AH56" s="116">
        <f t="shared" si="65"/>
        <v>-4.7445723328226877E-3</v>
      </c>
      <c r="AI56" s="116">
        <f t="shared" si="66"/>
        <v>-4.2929495711670311E-3</v>
      </c>
      <c r="AJ56" s="117">
        <f t="shared" si="15"/>
        <v>1.5090939637247625E-4</v>
      </c>
      <c r="AK56" s="117">
        <f t="shared" si="16"/>
        <v>-9.8196189950062779E-4</v>
      </c>
      <c r="AL56" s="118">
        <f t="shared" si="17"/>
        <v>3.9921960612747153E-3</v>
      </c>
      <c r="AM56" s="118">
        <f t="shared" si="18"/>
        <v>-5.0878756793577744E-3</v>
      </c>
      <c r="AN56" s="119">
        <f t="shared" si="19"/>
        <v>9.4700112913281721E-3</v>
      </c>
      <c r="AO56" s="203">
        <f t="shared" si="20"/>
        <v>6.7626775503024077E-3</v>
      </c>
      <c r="AP56" s="123"/>
      <c r="AQ56" s="124"/>
      <c r="AR56" s="124"/>
      <c r="AS56" s="122"/>
      <c r="AT56" s="122"/>
    </row>
    <row r="57" spans="1:49" s="279" customFormat="1">
      <c r="A57" s="198" t="s">
        <v>188</v>
      </c>
      <c r="B57" s="165">
        <v>579034634.63999999</v>
      </c>
      <c r="C57" s="176">
        <v>39291.078179999997</v>
      </c>
      <c r="D57" s="165">
        <v>707066699.20000005</v>
      </c>
      <c r="E57" s="176">
        <v>44932.264000000003</v>
      </c>
      <c r="F57" s="116">
        <f t="shared" si="51"/>
        <v>0.22111296440773484</v>
      </c>
      <c r="G57" s="116">
        <f t="shared" si="52"/>
        <v>0.14357421789640507</v>
      </c>
      <c r="H57" s="165">
        <v>627161876.20000005</v>
      </c>
      <c r="I57" s="176">
        <v>40003.777999999998</v>
      </c>
      <c r="J57" s="116">
        <f t="shared" si="53"/>
        <v>-0.11300889023681515</v>
      </c>
      <c r="K57" s="116">
        <f t="shared" si="54"/>
        <v>-0.10968701688390338</v>
      </c>
      <c r="L57" s="165">
        <v>629866084.40999997</v>
      </c>
      <c r="M57" s="176">
        <v>39921.623899999999</v>
      </c>
      <c r="N57" s="116">
        <f t="shared" si="55"/>
        <v>4.3118185473658395E-3</v>
      </c>
      <c r="O57" s="116">
        <f t="shared" si="56"/>
        <v>-2.053658531951651E-3</v>
      </c>
      <c r="P57" s="165">
        <v>645797494.20000005</v>
      </c>
      <c r="Q57" s="176">
        <v>40060.550000000003</v>
      </c>
      <c r="R57" s="116">
        <f t="shared" si="57"/>
        <v>2.5293328509540476E-2</v>
      </c>
      <c r="S57" s="116">
        <f t="shared" si="58"/>
        <v>3.4799711641991657E-3</v>
      </c>
      <c r="T57" s="165">
        <v>650065775.79999995</v>
      </c>
      <c r="U57" s="176">
        <v>39865.305999999997</v>
      </c>
      <c r="V57" s="116">
        <f t="shared" si="59"/>
        <v>6.609318924792917E-3</v>
      </c>
      <c r="W57" s="116">
        <f t="shared" si="60"/>
        <v>-4.8737224027130439E-3</v>
      </c>
      <c r="X57" s="165">
        <v>653667166.91999996</v>
      </c>
      <c r="Y57" s="176">
        <v>39966.080600000001</v>
      </c>
      <c r="Z57" s="116">
        <f t="shared" si="61"/>
        <v>5.5400411067141201E-3</v>
      </c>
      <c r="AA57" s="116">
        <f t="shared" si="62"/>
        <v>2.5278772474493058E-3</v>
      </c>
      <c r="AB57" s="165">
        <v>702516700.52999997</v>
      </c>
      <c r="AC57" s="176">
        <v>43155.214</v>
      </c>
      <c r="AD57" s="116">
        <f t="shared" si="63"/>
        <v>7.4731508758766427E-2</v>
      </c>
      <c r="AE57" s="116">
        <f t="shared" si="64"/>
        <v>7.9796000811748313E-2</v>
      </c>
      <c r="AF57" s="165">
        <v>705082764.79999995</v>
      </c>
      <c r="AG57" s="176">
        <v>43312.856</v>
      </c>
      <c r="AH57" s="116">
        <f t="shared" si="65"/>
        <v>3.6526736916916908E-3</v>
      </c>
      <c r="AI57" s="116">
        <f t="shared" si="66"/>
        <v>3.6529073868107761E-3</v>
      </c>
      <c r="AJ57" s="117">
        <f t="shared" si="15"/>
        <v>2.8530345463723898E-2</v>
      </c>
      <c r="AK57" s="117">
        <f t="shared" si="16"/>
        <v>1.4552072086005568E-2</v>
      </c>
      <c r="AL57" s="118">
        <f t="shared" si="17"/>
        <v>-2.8058659844181432E-3</v>
      </c>
      <c r="AM57" s="118">
        <f t="shared" si="18"/>
        <v>-3.6041095102619422E-2</v>
      </c>
      <c r="AN57" s="119">
        <f t="shared" si="19"/>
        <v>9.3717636111541783E-2</v>
      </c>
      <c r="AO57" s="203">
        <f t="shared" si="20"/>
        <v>7.3073262479235998E-2</v>
      </c>
      <c r="AP57" s="123"/>
      <c r="AQ57" s="124"/>
      <c r="AR57" s="124"/>
      <c r="AS57" s="122"/>
      <c r="AT57" s="122"/>
    </row>
    <row r="58" spans="1:49">
      <c r="A58" s="198" t="s">
        <v>189</v>
      </c>
      <c r="B58" s="165">
        <v>4561374383.1899996</v>
      </c>
      <c r="C58" s="176">
        <v>442.06560000000002</v>
      </c>
      <c r="D58" s="165">
        <v>4659936857.8900003</v>
      </c>
      <c r="E58" s="176">
        <v>441.72449999999998</v>
      </c>
      <c r="F58" s="116">
        <f t="shared" si="51"/>
        <v>2.1608065118099568E-2</v>
      </c>
      <c r="G58" s="116">
        <f t="shared" si="52"/>
        <v>-7.7160493827169521E-4</v>
      </c>
      <c r="H58" s="165">
        <v>4794990392.5100002</v>
      </c>
      <c r="I58" s="176">
        <v>445.17340000000002</v>
      </c>
      <c r="J58" s="116">
        <f t="shared" si="53"/>
        <v>2.8981837895793196E-2</v>
      </c>
      <c r="K58" s="116">
        <f t="shared" si="54"/>
        <v>7.8078078078078926E-3</v>
      </c>
      <c r="L58" s="165">
        <v>4923278640.6899996</v>
      </c>
      <c r="M58" s="176">
        <v>449.49400000000003</v>
      </c>
      <c r="N58" s="116">
        <f t="shared" si="55"/>
        <v>2.675464133992669E-2</v>
      </c>
      <c r="O58" s="116">
        <f t="shared" si="56"/>
        <v>9.7054316363017496E-3</v>
      </c>
      <c r="P58" s="165">
        <v>4937431812.0299997</v>
      </c>
      <c r="Q58" s="176">
        <v>450.25200000000001</v>
      </c>
      <c r="R58" s="116">
        <f t="shared" si="57"/>
        <v>2.8747451389459808E-3</v>
      </c>
      <c r="S58" s="116">
        <f t="shared" si="58"/>
        <v>1.686340640809402E-3</v>
      </c>
      <c r="T58" s="165">
        <v>5015312283.2600002</v>
      </c>
      <c r="U58" s="176">
        <v>457.49090000000001</v>
      </c>
      <c r="V58" s="116">
        <f t="shared" si="59"/>
        <v>1.5773477831176434E-2</v>
      </c>
      <c r="W58" s="116">
        <f t="shared" si="60"/>
        <v>1.6077441077441079E-2</v>
      </c>
      <c r="X58" s="165">
        <v>5015312283.2600002</v>
      </c>
      <c r="Y58" s="176">
        <v>457.49090000000001</v>
      </c>
      <c r="Z58" s="116">
        <f t="shared" si="61"/>
        <v>0</v>
      </c>
      <c r="AA58" s="116">
        <f t="shared" si="62"/>
        <v>0</v>
      </c>
      <c r="AB58" s="165">
        <v>5079067037.9099998</v>
      </c>
      <c r="AC58" s="176">
        <v>462.64530000000002</v>
      </c>
      <c r="AD58" s="116">
        <f t="shared" si="63"/>
        <v>1.2712020916982347E-2</v>
      </c>
      <c r="AE58" s="116">
        <f t="shared" si="64"/>
        <v>1.1266672189545211E-2</v>
      </c>
      <c r="AF58" s="165">
        <v>5199259182.8400002</v>
      </c>
      <c r="AG58" s="176">
        <v>463.1001</v>
      </c>
      <c r="AH58" s="116">
        <f t="shared" si="65"/>
        <v>2.3664217076264173E-2</v>
      </c>
      <c r="AI58" s="116">
        <f t="shared" si="66"/>
        <v>9.830425165887936E-4</v>
      </c>
      <c r="AJ58" s="117">
        <f t="shared" si="15"/>
        <v>1.654612566464855E-2</v>
      </c>
      <c r="AK58" s="117">
        <f t="shared" si="16"/>
        <v>5.8443913662778041E-3</v>
      </c>
      <c r="AL58" s="118">
        <f t="shared" si="17"/>
        <v>0.11573597269603406</v>
      </c>
      <c r="AM58" s="118">
        <f t="shared" si="18"/>
        <v>4.8391248391248441E-2</v>
      </c>
      <c r="AN58" s="119">
        <f t="shared" si="19"/>
        <v>1.0764554607217067E-2</v>
      </c>
      <c r="AO58" s="203">
        <f t="shared" si="20"/>
        <v>6.2304492824136991E-3</v>
      </c>
      <c r="AP58" s="123"/>
      <c r="AQ58" s="124">
        <v>165890525.49000001</v>
      </c>
      <c r="AR58" s="124">
        <v>33407.480000000003</v>
      </c>
      <c r="AS58" s="122" t="e">
        <f>(#REF!/AQ58)-1</f>
        <v>#REF!</v>
      </c>
      <c r="AT58" s="122" t="e">
        <f>(#REF!/AR58)-1</f>
        <v>#REF!</v>
      </c>
      <c r="AV58" s="228"/>
      <c r="AW58" s="229"/>
    </row>
    <row r="59" spans="1:49">
      <c r="A59" s="200" t="s">
        <v>56</v>
      </c>
      <c r="B59" s="181">
        <f>SUM(B49:B58)</f>
        <v>187801739872.12003</v>
      </c>
      <c r="C59" s="175"/>
      <c r="D59" s="181">
        <f>SUM(D49:D58)</f>
        <v>190525835232.14999</v>
      </c>
      <c r="E59" s="175"/>
      <c r="F59" s="116">
        <f>((D59-B59)/B59)</f>
        <v>1.4505165723623693E-2</v>
      </c>
      <c r="G59" s="116"/>
      <c r="H59" s="181">
        <f>SUM(H49:H58)</f>
        <v>194753362119.29001</v>
      </c>
      <c r="I59" s="175"/>
      <c r="J59" s="116">
        <f>((H59-D59)/D59)</f>
        <v>2.2188732997752775E-2</v>
      </c>
      <c r="K59" s="116"/>
      <c r="L59" s="181">
        <f>SUM(L49:L58)</f>
        <v>199264462365.82001</v>
      </c>
      <c r="M59" s="175"/>
      <c r="N59" s="116">
        <f>((L59-H59)/H59)</f>
        <v>2.3163144386523438E-2</v>
      </c>
      <c r="O59" s="116"/>
      <c r="P59" s="181">
        <f>SUM(P49:P58)</f>
        <v>201459832587.86002</v>
      </c>
      <c r="Q59" s="175"/>
      <c r="R59" s="116">
        <f>((P59-L59)/L59)</f>
        <v>1.1017369559904939E-2</v>
      </c>
      <c r="S59" s="116"/>
      <c r="T59" s="181">
        <f>SUM(T49:T58)</f>
        <v>204437950574.16</v>
      </c>
      <c r="U59" s="175"/>
      <c r="V59" s="116">
        <f>((T59-P59)/P59)</f>
        <v>1.4782688678157123E-2</v>
      </c>
      <c r="W59" s="116"/>
      <c r="X59" s="181">
        <f>SUM(X49:X58)</f>
        <v>211415946654.23004</v>
      </c>
      <c r="Y59" s="175"/>
      <c r="Z59" s="116">
        <f>((X59-T59)/T59)</f>
        <v>3.4132586735840735E-2</v>
      </c>
      <c r="AA59" s="116"/>
      <c r="AB59" s="181">
        <f>SUM(AB49:AB58)</f>
        <v>214424096192.75998</v>
      </c>
      <c r="AC59" s="175"/>
      <c r="AD59" s="116">
        <f>((AB59-X59)/X59)</f>
        <v>1.4228583917795731E-2</v>
      </c>
      <c r="AE59" s="116"/>
      <c r="AF59" s="181">
        <f>SUM(AF49:AF58)</f>
        <v>219809805353.33005</v>
      </c>
      <c r="AG59" s="175"/>
      <c r="AH59" s="116">
        <f>((AF59-AB59)/AB59)</f>
        <v>2.5117089246016917E-2</v>
      </c>
      <c r="AI59" s="116"/>
      <c r="AJ59" s="117">
        <f t="shared" si="15"/>
        <v>1.9891920155701917E-2</v>
      </c>
      <c r="AK59" s="117"/>
      <c r="AL59" s="118">
        <f t="shared" si="17"/>
        <v>0.15370078333732753</v>
      </c>
      <c r="AM59" s="118"/>
      <c r="AN59" s="119">
        <f t="shared" si="19"/>
        <v>7.672098140035756E-3</v>
      </c>
      <c r="AO59" s="203"/>
      <c r="AP59" s="123"/>
      <c r="AQ59" s="136">
        <f>SUM(AQ49:AQ58)</f>
        <v>7244093345.6300001</v>
      </c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201" t="s">
        <v>62</v>
      </c>
      <c r="B60" s="175"/>
      <c r="C60" s="175"/>
      <c r="D60" s="175"/>
      <c r="E60" s="175"/>
      <c r="F60" s="116"/>
      <c r="G60" s="116"/>
      <c r="H60" s="175"/>
      <c r="I60" s="175"/>
      <c r="J60" s="116"/>
      <c r="K60" s="116"/>
      <c r="L60" s="175"/>
      <c r="M60" s="175"/>
      <c r="N60" s="116"/>
      <c r="O60" s="116"/>
      <c r="P60" s="175"/>
      <c r="Q60" s="175"/>
      <c r="R60" s="116"/>
      <c r="S60" s="116"/>
      <c r="T60" s="175"/>
      <c r="U60" s="175"/>
      <c r="V60" s="116"/>
      <c r="W60" s="116"/>
      <c r="X60" s="175"/>
      <c r="Y60" s="175"/>
      <c r="Z60" s="116"/>
      <c r="AA60" s="116"/>
      <c r="AB60" s="175"/>
      <c r="AC60" s="175"/>
      <c r="AD60" s="116"/>
      <c r="AE60" s="116"/>
      <c r="AF60" s="175"/>
      <c r="AG60" s="175"/>
      <c r="AH60" s="116"/>
      <c r="AI60" s="116"/>
      <c r="AJ60" s="117"/>
      <c r="AK60" s="117"/>
      <c r="AL60" s="118"/>
      <c r="AM60" s="118"/>
      <c r="AN60" s="119"/>
      <c r="AO60" s="203"/>
      <c r="AP60" s="123"/>
      <c r="AQ60" s="133"/>
      <c r="AR60" s="137"/>
      <c r="AS60" s="122" t="e">
        <f>(#REF!/AQ60)-1</f>
        <v>#REF!</v>
      </c>
      <c r="AT60" s="122" t="e">
        <f>(#REF!/AR60)-1</f>
        <v>#REF!</v>
      </c>
    </row>
    <row r="61" spans="1:49">
      <c r="A61" s="199" t="s">
        <v>26</v>
      </c>
      <c r="B61" s="169">
        <v>10142745462.42</v>
      </c>
      <c r="C61" s="169">
        <v>3211.39</v>
      </c>
      <c r="D61" s="169">
        <v>11265582956.27</v>
      </c>
      <c r="E61" s="169">
        <v>3212.95</v>
      </c>
      <c r="F61" s="116">
        <f t="shared" ref="F61:F86" si="67">((D61-B61)/B61)</f>
        <v>0.11070350705440042</v>
      </c>
      <c r="G61" s="116">
        <f t="shared" ref="G61:G86" si="68">((E61-C61)/C61)</f>
        <v>4.8577095899281789E-4</v>
      </c>
      <c r="H61" s="169">
        <v>11545809505.16</v>
      </c>
      <c r="I61" s="169">
        <v>3215.4100008949326</v>
      </c>
      <c r="J61" s="116">
        <f t="shared" ref="J61:J86" si="69">((H61-D61)/D61)</f>
        <v>2.4874571513765813E-2</v>
      </c>
      <c r="K61" s="116">
        <f t="shared" ref="K61:K86" si="70">((I61-E61)/E61)</f>
        <v>7.65651782608761E-4</v>
      </c>
      <c r="L61" s="169">
        <v>12702203114.43</v>
      </c>
      <c r="M61" s="169">
        <v>3222.67</v>
      </c>
      <c r="N61" s="116">
        <f t="shared" ref="N61:N86" si="71">((L61-H61)/H61)</f>
        <v>0.10015699711251864</v>
      </c>
      <c r="O61" s="116">
        <f t="shared" ref="O61:O86" si="72">((M61-I61)/I61)</f>
        <v>2.2578766325435291E-3</v>
      </c>
      <c r="P61" s="169">
        <v>13430368409.790001</v>
      </c>
      <c r="Q61" s="169">
        <v>3228.55</v>
      </c>
      <c r="R61" s="116">
        <f t="shared" ref="R61:R86" si="73">((P61-L61)/L61)</f>
        <v>5.732590549845544E-2</v>
      </c>
      <c r="S61" s="116">
        <f t="shared" ref="S61:S86" si="74">((Q61-M61)/M61)</f>
        <v>1.8245740333326431E-3</v>
      </c>
      <c r="T61" s="169">
        <v>13140853607</v>
      </c>
      <c r="U61" s="169">
        <v>3235.02</v>
      </c>
      <c r="V61" s="116">
        <f t="shared" ref="V61:V86" si="75">((T61-P61)/P61)</f>
        <v>-2.1556728300838011E-2</v>
      </c>
      <c r="W61" s="116">
        <f t="shared" ref="W61:W86" si="76">((U61-Q61)/Q61)</f>
        <v>2.0039956017406575E-3</v>
      </c>
      <c r="X61" s="165">
        <v>12992135882.01</v>
      </c>
      <c r="Y61" s="176">
        <v>3246.49</v>
      </c>
      <c r="Z61" s="116">
        <f t="shared" ref="Z61" si="77">((X61-T61)/T61)</f>
        <v>-1.131720430328661E-2</v>
      </c>
      <c r="AA61" s="116">
        <f t="shared" ref="AA61" si="78">((Y61-U61)/U61)</f>
        <v>3.5455731340145657E-3</v>
      </c>
      <c r="AB61" s="165">
        <v>14458364996.549999</v>
      </c>
      <c r="AC61" s="176">
        <v>3260.2</v>
      </c>
      <c r="AD61" s="116">
        <f t="shared" ref="AD61" si="79">((AB61-X61)/X61)</f>
        <v>0.11285512465816053</v>
      </c>
      <c r="AE61" s="116">
        <f t="shared" ref="AE61" si="80">((AC61-Y61)/Y61)</f>
        <v>4.2230224026564185E-3</v>
      </c>
      <c r="AF61" s="165">
        <v>14748480087.219999</v>
      </c>
      <c r="AG61" s="176">
        <v>3281.18</v>
      </c>
      <c r="AH61" s="116">
        <f t="shared" ref="AH61" si="81">((AF61-AB61)/AB61)</f>
        <v>2.0065553106400777E-2</v>
      </c>
      <c r="AI61" s="116">
        <f t="shared" ref="AI61" si="82">((AG61-AC61)/AC61)</f>
        <v>6.4351880252745287E-3</v>
      </c>
      <c r="AJ61" s="117">
        <f t="shared" si="15"/>
        <v>4.9138465792447128E-2</v>
      </c>
      <c r="AK61" s="117">
        <f t="shared" si="16"/>
        <v>2.6927065713954904E-3</v>
      </c>
      <c r="AL61" s="118">
        <f t="shared" si="17"/>
        <v>0.30916261896696157</v>
      </c>
      <c r="AM61" s="118">
        <f t="shared" si="18"/>
        <v>2.1235935822219464E-2</v>
      </c>
      <c r="AN61" s="119">
        <f t="shared" si="19"/>
        <v>5.4256877064862596E-2</v>
      </c>
      <c r="AO61" s="203">
        <f t="shared" si="20"/>
        <v>1.9667440201305677E-3</v>
      </c>
      <c r="AP61" s="123"/>
      <c r="AQ61" s="138">
        <v>1198249163.9190199</v>
      </c>
      <c r="AR61" s="138">
        <v>1987.7461478934799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208</v>
      </c>
      <c r="B62" s="165">
        <v>91364881443.910004</v>
      </c>
      <c r="C62" s="177">
        <v>1.8660000000000001</v>
      </c>
      <c r="D62" s="165">
        <v>106748323973.81</v>
      </c>
      <c r="E62" s="177">
        <v>1.8683000000000001</v>
      </c>
      <c r="F62" s="116">
        <f t="shared" si="67"/>
        <v>0.16837369333581495</v>
      </c>
      <c r="G62" s="116">
        <f t="shared" si="68"/>
        <v>1.2325830653804762E-3</v>
      </c>
      <c r="H62" s="165">
        <v>111261503224.14</v>
      </c>
      <c r="I62" s="177">
        <v>1.8708</v>
      </c>
      <c r="J62" s="116">
        <f>((H62-D62)/D62)</f>
        <v>4.2278689559915532E-2</v>
      </c>
      <c r="K62" s="116">
        <f>((I62-E62)/E62)</f>
        <v>1.3381148637798782E-3</v>
      </c>
      <c r="L62" s="165">
        <v>115775326589.72</v>
      </c>
      <c r="M62" s="177">
        <v>1.8732</v>
      </c>
      <c r="N62" s="116">
        <f>((L62-H62)/H62)</f>
        <v>4.0569498297059269E-2</v>
      </c>
      <c r="O62" s="116">
        <f>((M62-I62)/I62)</f>
        <v>1.2828736369467381E-3</v>
      </c>
      <c r="P62" s="165">
        <v>119975690932.75</v>
      </c>
      <c r="Q62" s="177">
        <v>1.8752</v>
      </c>
      <c r="R62" s="116">
        <f>((P62-L62)/L62)</f>
        <v>3.6280306579614174E-2</v>
      </c>
      <c r="S62" s="116">
        <f>((Q62-M62)/M62)</f>
        <v>1.0676916506512928E-3</v>
      </c>
      <c r="T62" s="165">
        <v>111732004146.03</v>
      </c>
      <c r="U62" s="177">
        <v>1.8771</v>
      </c>
      <c r="V62" s="116">
        <f>((T62-P62)/P62)</f>
        <v>-6.8711309121285549E-2</v>
      </c>
      <c r="W62" s="116">
        <f>((U62-Q62)/Q62)</f>
        <v>1.0132252559727031E-3</v>
      </c>
      <c r="X62" s="165">
        <v>114425187770.27</v>
      </c>
      <c r="Y62" s="177">
        <v>1.8791</v>
      </c>
      <c r="Z62" s="116">
        <f>((X62-T62)/T62)</f>
        <v>2.4103958796980893E-2</v>
      </c>
      <c r="AA62" s="116">
        <f>((Y62-U62)/U62)</f>
        <v>1.0654733365297543E-3</v>
      </c>
      <c r="AB62" s="165">
        <v>112619505710.63</v>
      </c>
      <c r="AC62" s="177">
        <v>1.8809</v>
      </c>
      <c r="AD62" s="116">
        <f>((AB62-X62)/X62)</f>
        <v>-1.5780459659504725E-2</v>
      </c>
      <c r="AE62" s="116">
        <f>((AC62-Y62)/Y62)</f>
        <v>9.5790538023523164E-4</v>
      </c>
      <c r="AF62" s="165">
        <v>111912809450.35001</v>
      </c>
      <c r="AG62" s="176">
        <v>1.8855</v>
      </c>
      <c r="AH62" s="116">
        <f>((AF62-AB62)/AB62)</f>
        <v>-6.275078689262038E-3</v>
      </c>
      <c r="AI62" s="116">
        <f>((AG62-AC62)/AC62)</f>
        <v>2.4456377266202016E-3</v>
      </c>
      <c r="AJ62" s="117">
        <f t="shared" si="15"/>
        <v>2.760491238741657E-2</v>
      </c>
      <c r="AK62" s="117">
        <f t="shared" si="16"/>
        <v>1.3004381145145347E-3</v>
      </c>
      <c r="AL62" s="118">
        <f t="shared" si="17"/>
        <v>4.8380014638984697E-2</v>
      </c>
      <c r="AM62" s="118">
        <f t="shared" si="18"/>
        <v>9.2062302628056966E-3</v>
      </c>
      <c r="AN62" s="119">
        <f t="shared" si="19"/>
        <v>6.8236697168402832E-2</v>
      </c>
      <c r="AO62" s="203">
        <f t="shared" si="20"/>
        <v>4.8211050468098749E-4</v>
      </c>
      <c r="AP62" s="123"/>
      <c r="AQ62" s="121">
        <v>609639394.97000003</v>
      </c>
      <c r="AR62" s="125">
        <v>1.1629</v>
      </c>
      <c r="AS62" s="122" t="e">
        <f>(#REF!/AQ62)-1</f>
        <v>#REF!</v>
      </c>
      <c r="AT62" s="122" t="e">
        <f>(#REF!/AR62)-1</f>
        <v>#REF!</v>
      </c>
    </row>
    <row r="63" spans="1:49">
      <c r="A63" s="198" t="s">
        <v>68</v>
      </c>
      <c r="B63" s="169">
        <v>11467301046.6</v>
      </c>
      <c r="C63" s="169">
        <v>1</v>
      </c>
      <c r="D63" s="169">
        <v>11477783090.889999</v>
      </c>
      <c r="E63" s="169">
        <v>1</v>
      </c>
      <c r="F63" s="116">
        <f t="shared" si="67"/>
        <v>9.1408119900252243E-4</v>
      </c>
      <c r="G63" s="116">
        <f t="shared" si="68"/>
        <v>0</v>
      </c>
      <c r="H63" s="169">
        <v>11749682813.459999</v>
      </c>
      <c r="I63" s="169">
        <v>1</v>
      </c>
      <c r="J63" s="116">
        <f t="shared" si="69"/>
        <v>2.3689219461361707E-2</v>
      </c>
      <c r="K63" s="116">
        <f t="shared" si="70"/>
        <v>0</v>
      </c>
      <c r="L63" s="169">
        <v>12083490806.950001</v>
      </c>
      <c r="M63" s="169">
        <v>1</v>
      </c>
      <c r="N63" s="116">
        <f t="shared" si="71"/>
        <v>2.8409957850743312E-2</v>
      </c>
      <c r="O63" s="116">
        <f t="shared" si="72"/>
        <v>0</v>
      </c>
      <c r="P63" s="169">
        <v>14258448555.719999</v>
      </c>
      <c r="Q63" s="169">
        <v>1</v>
      </c>
      <c r="R63" s="116">
        <f t="shared" si="73"/>
        <v>0.17999415760874657</v>
      </c>
      <c r="S63" s="116">
        <f t="shared" si="74"/>
        <v>0</v>
      </c>
      <c r="T63" s="169">
        <v>11438526408.67</v>
      </c>
      <c r="U63" s="169">
        <v>1</v>
      </c>
      <c r="V63" s="116">
        <f t="shared" si="75"/>
        <v>-0.19777201818487772</v>
      </c>
      <c r="W63" s="116">
        <f t="shared" si="76"/>
        <v>0</v>
      </c>
      <c r="X63" s="165">
        <v>11424513408.67</v>
      </c>
      <c r="Y63" s="169">
        <v>1</v>
      </c>
      <c r="Z63" s="116">
        <f t="shared" ref="Z63:Z86" si="83">((X63-T63)/T63)</f>
        <v>-1.2250703892573644E-3</v>
      </c>
      <c r="AA63" s="116">
        <f t="shared" ref="AA63:AA86" si="84">((Y63-U63)/U63)</f>
        <v>0</v>
      </c>
      <c r="AB63" s="165">
        <v>10743285874.969999</v>
      </c>
      <c r="AC63" s="169">
        <v>1</v>
      </c>
      <c r="AD63" s="116">
        <f t="shared" ref="AD63:AD86" si="85">((AB63-X63)/X63)</f>
        <v>-5.9628581921311499E-2</v>
      </c>
      <c r="AE63" s="116">
        <f t="shared" ref="AE63:AE86" si="86">((AC63-Y63)/Y63)</f>
        <v>0</v>
      </c>
      <c r="AF63" s="165">
        <v>13523458748.85</v>
      </c>
      <c r="AG63" s="169">
        <v>1</v>
      </c>
      <c r="AH63" s="116">
        <f t="shared" ref="AH63:AH86" si="87">((AF63-AB63)/AB63)</f>
        <v>0.25878236009313721</v>
      </c>
      <c r="AI63" s="116">
        <f t="shared" ref="AI63:AI86" si="88">((AG63-AC63)/AC63)</f>
        <v>0</v>
      </c>
      <c r="AJ63" s="117">
        <f t="shared" si="15"/>
        <v>2.9145513214693091E-2</v>
      </c>
      <c r="AK63" s="117">
        <f t="shared" si="16"/>
        <v>0</v>
      </c>
      <c r="AL63" s="118">
        <f t="shared" si="17"/>
        <v>0.17822916165611011</v>
      </c>
      <c r="AM63" s="118">
        <f t="shared" si="18"/>
        <v>0</v>
      </c>
      <c r="AN63" s="119">
        <f t="shared" si="19"/>
        <v>0.13969891055348099</v>
      </c>
      <c r="AO63" s="203">
        <f t="shared" si="20"/>
        <v>0</v>
      </c>
      <c r="AP63" s="123"/>
      <c r="AQ63" s="121">
        <v>4056683843.0900002</v>
      </c>
      <c r="AR63" s="128">
        <v>1</v>
      </c>
      <c r="AS63" s="122" t="e">
        <f>(#REF!/AQ63)-1</f>
        <v>#REF!</v>
      </c>
      <c r="AT63" s="122" t="e">
        <f>(#REF!/AR63)-1</f>
        <v>#REF!</v>
      </c>
    </row>
    <row r="64" spans="1:49" ht="15" customHeight="1">
      <c r="A64" s="198" t="s">
        <v>27</v>
      </c>
      <c r="B64" s="165">
        <v>21129716683.630001</v>
      </c>
      <c r="C64" s="177">
        <v>24.5824</v>
      </c>
      <c r="D64" s="169">
        <v>21777996180.93</v>
      </c>
      <c r="E64" s="169">
        <v>24.597799999999999</v>
      </c>
      <c r="F64" s="116">
        <f t="shared" si="67"/>
        <v>3.0680936569407301E-2</v>
      </c>
      <c r="G64" s="116">
        <f t="shared" si="68"/>
        <v>6.2646446237957384E-4</v>
      </c>
      <c r="H64" s="169">
        <v>22392356007.360001</v>
      </c>
      <c r="I64" s="177">
        <v>24.8187</v>
      </c>
      <c r="J64" s="116">
        <f t="shared" si="69"/>
        <v>2.8210117281954859E-2</v>
      </c>
      <c r="K64" s="116">
        <f t="shared" si="70"/>
        <v>8.9804779289204863E-3</v>
      </c>
      <c r="L64" s="169">
        <v>24135906043.130001</v>
      </c>
      <c r="M64" s="169">
        <v>24.8306</v>
      </c>
      <c r="N64" s="116">
        <f t="shared" si="71"/>
        <v>7.7863626105128203E-2</v>
      </c>
      <c r="O64" s="116">
        <f t="shared" si="72"/>
        <v>4.794771684254489E-4</v>
      </c>
      <c r="P64" s="169">
        <v>24420603255.459999</v>
      </c>
      <c r="Q64" s="169">
        <v>24.8431</v>
      </c>
      <c r="R64" s="116">
        <f t="shared" si="73"/>
        <v>1.179558835791183E-2</v>
      </c>
      <c r="S64" s="116">
        <f t="shared" si="74"/>
        <v>5.0341111370644643E-4</v>
      </c>
      <c r="T64" s="169">
        <v>25275368432.82</v>
      </c>
      <c r="U64" s="169">
        <v>24.855599999999999</v>
      </c>
      <c r="V64" s="116">
        <f t="shared" si="75"/>
        <v>3.5001804354234813E-2</v>
      </c>
      <c r="W64" s="116">
        <f t="shared" si="76"/>
        <v>5.0315781846868102E-4</v>
      </c>
      <c r="X64" s="165">
        <v>25787883102.98</v>
      </c>
      <c r="Y64" s="169">
        <v>24.894400000000001</v>
      </c>
      <c r="Z64" s="116">
        <f t="shared" si="83"/>
        <v>2.0277238352517976E-2</v>
      </c>
      <c r="AA64" s="116">
        <f t="shared" si="84"/>
        <v>1.561016430904985E-3</v>
      </c>
      <c r="AB64" s="165">
        <v>26246505147.200001</v>
      </c>
      <c r="AC64" s="169">
        <v>24.985199999999999</v>
      </c>
      <c r="AD64" s="116">
        <f t="shared" si="85"/>
        <v>1.7784400619025753E-2</v>
      </c>
      <c r="AE64" s="116">
        <f t="shared" si="86"/>
        <v>3.647406645671235E-3</v>
      </c>
      <c r="AF64" s="165">
        <v>25950966856.27</v>
      </c>
      <c r="AG64" s="169">
        <v>24.995200000000001</v>
      </c>
      <c r="AH64" s="116">
        <f t="shared" si="87"/>
        <v>-1.1260100698074409E-2</v>
      </c>
      <c r="AI64" s="116">
        <f t="shared" si="88"/>
        <v>4.002369402687016E-4</v>
      </c>
      <c r="AJ64" s="117">
        <f t="shared" si="15"/>
        <v>2.6294201367763292E-2</v>
      </c>
      <c r="AK64" s="117">
        <f t="shared" si="16"/>
        <v>2.0877060635931949E-3</v>
      </c>
      <c r="AL64" s="118">
        <f t="shared" si="17"/>
        <v>0.19161407875505462</v>
      </c>
      <c r="AM64" s="118">
        <f t="shared" si="18"/>
        <v>1.6155916382765981E-2</v>
      </c>
      <c r="AN64" s="119">
        <f t="shared" si="19"/>
        <v>2.531881861553352E-2</v>
      </c>
      <c r="AO64" s="203">
        <f t="shared" si="20"/>
        <v>2.9954807563172909E-3</v>
      </c>
      <c r="AP64" s="123"/>
      <c r="AQ64" s="121">
        <v>739078842.02999997</v>
      </c>
      <c r="AR64" s="125">
        <v>16.871500000000001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136</v>
      </c>
      <c r="B65" s="165">
        <v>527936211.41000003</v>
      </c>
      <c r="C65" s="177">
        <v>2.2831999999999999</v>
      </c>
      <c r="D65" s="165">
        <v>530692342.88999999</v>
      </c>
      <c r="E65" s="177">
        <v>2.2951000000000001</v>
      </c>
      <c r="F65" s="116">
        <f t="shared" si="67"/>
        <v>5.2205766917161186E-3</v>
      </c>
      <c r="G65" s="116">
        <f t="shared" si="68"/>
        <v>5.211983181499757E-3</v>
      </c>
      <c r="H65" s="169">
        <v>534007913.13</v>
      </c>
      <c r="I65" s="177">
        <v>2.3094000000000001</v>
      </c>
      <c r="J65" s="116">
        <f t="shared" si="69"/>
        <v>6.2476315786739152E-3</v>
      </c>
      <c r="K65" s="116">
        <f t="shared" si="70"/>
        <v>6.2306653304866795E-3</v>
      </c>
      <c r="L65" s="169">
        <v>1344780375.47</v>
      </c>
      <c r="M65" s="169">
        <v>2.3866000000000001</v>
      </c>
      <c r="N65" s="116">
        <f t="shared" si="71"/>
        <v>1.518277992525972</v>
      </c>
      <c r="O65" s="116">
        <f t="shared" si="72"/>
        <v>3.3428596172165898E-2</v>
      </c>
      <c r="P65" s="169">
        <v>547017818.83000004</v>
      </c>
      <c r="Q65" s="169">
        <v>2.3083999999999998</v>
      </c>
      <c r="R65" s="116">
        <f t="shared" si="73"/>
        <v>-0.59322888048628941</v>
      </c>
      <c r="S65" s="116">
        <f t="shared" si="74"/>
        <v>-3.276627838766457E-2</v>
      </c>
      <c r="T65" s="169">
        <v>563838477.63</v>
      </c>
      <c r="U65" s="169">
        <v>2.3020999999999998</v>
      </c>
      <c r="V65" s="116">
        <f t="shared" si="75"/>
        <v>3.0749745659066744E-2</v>
      </c>
      <c r="W65" s="116">
        <f t="shared" si="76"/>
        <v>-2.7291630566626118E-3</v>
      </c>
      <c r="X65" s="169">
        <v>551256363.69000006</v>
      </c>
      <c r="Y65" s="169">
        <v>2.2503000000000002</v>
      </c>
      <c r="Z65" s="116">
        <f t="shared" si="83"/>
        <v>-2.2315103419132964E-2</v>
      </c>
      <c r="AA65" s="116">
        <f t="shared" si="84"/>
        <v>-2.2501194561487175E-2</v>
      </c>
      <c r="AB65" s="165">
        <v>550549139.97000003</v>
      </c>
      <c r="AC65" s="169">
        <v>2.2383999999999999</v>
      </c>
      <c r="AD65" s="116">
        <f t="shared" si="85"/>
        <v>-1.2829307135177801E-3</v>
      </c>
      <c r="AE65" s="116">
        <f t="shared" si="86"/>
        <v>-5.2881837977159681E-3</v>
      </c>
      <c r="AF65" s="165">
        <v>570962220.24000001</v>
      </c>
      <c r="AG65" s="177">
        <v>2.1993</v>
      </c>
      <c r="AH65" s="116">
        <f t="shared" si="87"/>
        <v>3.7077671706311828E-2</v>
      </c>
      <c r="AI65" s="116">
        <f t="shared" si="88"/>
        <v>-1.7467834167262292E-2</v>
      </c>
      <c r="AJ65" s="117">
        <f t="shared" si="15"/>
        <v>0.12259333794285004</v>
      </c>
      <c r="AK65" s="117">
        <f t="shared" si="16"/>
        <v>-4.4851761608300355E-3</v>
      </c>
      <c r="AL65" s="118">
        <f t="shared" si="17"/>
        <v>7.5881775739784926E-2</v>
      </c>
      <c r="AM65" s="118">
        <f t="shared" si="18"/>
        <v>-4.174110060563814E-2</v>
      </c>
      <c r="AN65" s="119">
        <f t="shared" si="19"/>
        <v>0.60234562371240108</v>
      </c>
      <c r="AO65" s="203">
        <f t="shared" si="20"/>
        <v>2.0504333218239409E-2</v>
      </c>
      <c r="AP65" s="123"/>
      <c r="AQ65" s="129">
        <v>0</v>
      </c>
      <c r="AR65" s="130">
        <v>0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87</v>
      </c>
      <c r="B66" s="165">
        <v>26190993451.970001</v>
      </c>
      <c r="C66" s="177">
        <v>292.39</v>
      </c>
      <c r="D66" s="165">
        <v>26332210307</v>
      </c>
      <c r="E66" s="177">
        <v>292.81</v>
      </c>
      <c r="F66" s="116">
        <f t="shared" si="67"/>
        <v>5.3918097948047446E-3</v>
      </c>
      <c r="G66" s="116">
        <f t="shared" si="68"/>
        <v>1.4364376346660828E-3</v>
      </c>
      <c r="H66" s="165">
        <v>27424915137.189999</v>
      </c>
      <c r="I66" s="177">
        <v>293.14999999999998</v>
      </c>
      <c r="J66" s="116">
        <f t="shared" si="69"/>
        <v>4.149688983379874E-2</v>
      </c>
      <c r="K66" s="116">
        <f t="shared" si="70"/>
        <v>1.1611625286020797E-3</v>
      </c>
      <c r="L66" s="165">
        <v>28685663360.169998</v>
      </c>
      <c r="M66" s="177">
        <v>293.56</v>
      </c>
      <c r="N66" s="116">
        <f t="shared" si="71"/>
        <v>4.5970906989985232E-2</v>
      </c>
      <c r="O66" s="116">
        <f t="shared" si="72"/>
        <v>1.398601398601484E-3</v>
      </c>
      <c r="P66" s="165">
        <v>30001251064.84</v>
      </c>
      <c r="Q66" s="177">
        <v>293.79000000000002</v>
      </c>
      <c r="R66" s="116">
        <f t="shared" si="73"/>
        <v>4.5862202597576798E-2</v>
      </c>
      <c r="S66" s="116">
        <f t="shared" si="74"/>
        <v>7.8348548848623171E-4</v>
      </c>
      <c r="T66" s="165">
        <v>31520550840.25</v>
      </c>
      <c r="U66" s="177">
        <v>294.01</v>
      </c>
      <c r="V66" s="116">
        <f t="shared" si="75"/>
        <v>5.0641213998923698E-2</v>
      </c>
      <c r="W66" s="116">
        <f t="shared" si="76"/>
        <v>7.4883420130014786E-4</v>
      </c>
      <c r="X66" s="165">
        <v>33029123348.889999</v>
      </c>
      <c r="Y66" s="177">
        <v>294.14</v>
      </c>
      <c r="Z66" s="116">
        <f t="shared" si="83"/>
        <v>4.7859966543276129E-2</v>
      </c>
      <c r="AA66" s="116">
        <f t="shared" si="84"/>
        <v>4.4216183123021481E-4</v>
      </c>
      <c r="AB66" s="165">
        <v>34598531797.209999</v>
      </c>
      <c r="AC66" s="177">
        <v>294.27</v>
      </c>
      <c r="AD66" s="116">
        <f t="shared" si="85"/>
        <v>4.7515897765198857E-2</v>
      </c>
      <c r="AE66" s="116">
        <f t="shared" si="86"/>
        <v>4.4196641055278254E-4</v>
      </c>
      <c r="AF66" s="165">
        <v>34246010352.009998</v>
      </c>
      <c r="AG66" s="177">
        <v>294.38</v>
      </c>
      <c r="AH66" s="116">
        <f t="shared" si="87"/>
        <v>-1.0188913427489078E-2</v>
      </c>
      <c r="AI66" s="116">
        <f t="shared" si="88"/>
        <v>3.7380636830126635E-4</v>
      </c>
      <c r="AJ66" s="117">
        <f t="shared" si="15"/>
        <v>3.431874676200939E-2</v>
      </c>
      <c r="AK66" s="117">
        <f t="shared" si="16"/>
        <v>8.483069827175362E-4</v>
      </c>
      <c r="AL66" s="118">
        <f t="shared" si="17"/>
        <v>0.30053686920866801</v>
      </c>
      <c r="AM66" s="118">
        <f t="shared" si="18"/>
        <v>5.3618387350158571E-3</v>
      </c>
      <c r="AN66" s="119">
        <f t="shared" si="19"/>
        <v>2.3183127518827097E-2</v>
      </c>
      <c r="AO66" s="203">
        <f t="shared" si="20"/>
        <v>4.3357553940753427E-4</v>
      </c>
      <c r="AP66" s="123"/>
      <c r="AQ66" s="121">
        <v>3320655667.8400002</v>
      </c>
      <c r="AR66" s="125">
        <v>177.09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49</v>
      </c>
      <c r="B67" s="165">
        <v>5126211584.5500002</v>
      </c>
      <c r="C67" s="177">
        <v>1</v>
      </c>
      <c r="D67" s="165">
        <v>5267488065.1199999</v>
      </c>
      <c r="E67" s="177">
        <v>1.01</v>
      </c>
      <c r="F67" s="116">
        <f t="shared" si="67"/>
        <v>2.7559627268565333E-2</v>
      </c>
      <c r="G67" s="116">
        <f t="shared" si="68"/>
        <v>1.0000000000000009E-2</v>
      </c>
      <c r="H67" s="166">
        <v>5054021064.4200001</v>
      </c>
      <c r="I67" s="177">
        <v>1.01</v>
      </c>
      <c r="J67" s="116">
        <f t="shared" si="69"/>
        <v>-4.0525388583891694E-2</v>
      </c>
      <c r="K67" s="116">
        <f t="shared" si="70"/>
        <v>0</v>
      </c>
      <c r="L67" s="165">
        <v>4989067264.2200003</v>
      </c>
      <c r="M67" s="177">
        <v>1.01</v>
      </c>
      <c r="N67" s="116">
        <f t="shared" si="71"/>
        <v>-1.285190531896881E-2</v>
      </c>
      <c r="O67" s="116">
        <f t="shared" si="72"/>
        <v>0</v>
      </c>
      <c r="P67" s="165">
        <v>5032754251.3699999</v>
      </c>
      <c r="Q67" s="177">
        <v>1.01</v>
      </c>
      <c r="R67" s="116">
        <f t="shared" si="73"/>
        <v>8.7565440264373191E-3</v>
      </c>
      <c r="S67" s="116">
        <f t="shared" si="74"/>
        <v>0</v>
      </c>
      <c r="T67" s="165">
        <v>5117523643.5799999</v>
      </c>
      <c r="U67" s="177">
        <v>1.01</v>
      </c>
      <c r="V67" s="116">
        <f t="shared" si="75"/>
        <v>1.6843538940317697E-2</v>
      </c>
      <c r="W67" s="116">
        <f t="shared" si="76"/>
        <v>0</v>
      </c>
      <c r="X67" s="165">
        <v>5105837207.4700003</v>
      </c>
      <c r="Y67" s="177">
        <v>1.01</v>
      </c>
      <c r="Z67" s="116">
        <f t="shared" si="83"/>
        <v>-2.2836115519779656E-3</v>
      </c>
      <c r="AA67" s="116">
        <f t="shared" si="84"/>
        <v>0</v>
      </c>
      <c r="AB67" s="165">
        <v>5099187517.75</v>
      </c>
      <c r="AC67" s="177">
        <v>1.02</v>
      </c>
      <c r="AD67" s="116">
        <f t="shared" si="85"/>
        <v>-1.3023701010818681E-3</v>
      </c>
      <c r="AE67" s="116">
        <f t="shared" si="86"/>
        <v>9.9009900990099098E-3</v>
      </c>
      <c r="AF67" s="165">
        <v>5118516043.4499998</v>
      </c>
      <c r="AG67" s="177">
        <v>1.02</v>
      </c>
      <c r="AH67" s="116">
        <f t="shared" si="87"/>
        <v>3.7905108672152653E-3</v>
      </c>
      <c r="AI67" s="116">
        <f t="shared" si="88"/>
        <v>0</v>
      </c>
      <c r="AJ67" s="117">
        <f t="shared" si="15"/>
        <v>-1.6318066730905065E-6</v>
      </c>
      <c r="AK67" s="117">
        <f t="shared" si="16"/>
        <v>2.4876237623762398E-3</v>
      </c>
      <c r="AL67" s="118">
        <f t="shared" si="17"/>
        <v>-2.8281416080741761E-2</v>
      </c>
      <c r="AM67" s="118">
        <f t="shared" si="18"/>
        <v>9.9009900990099098E-3</v>
      </c>
      <c r="AN67" s="119">
        <f t="shared" si="19"/>
        <v>2.0524106083331776E-2</v>
      </c>
      <c r="AO67" s="203">
        <f t="shared" si="20"/>
        <v>4.6062601668905995E-3</v>
      </c>
      <c r="AP67" s="123"/>
      <c r="AQ67" s="139">
        <v>1300500308</v>
      </c>
      <c r="AR67" s="125">
        <v>1.19</v>
      </c>
      <c r="AS67" s="122" t="e">
        <f>(#REF!/AQ67)-1</f>
        <v>#REF!</v>
      </c>
      <c r="AT67" s="122" t="e">
        <f>(#REF!/AR67)-1</f>
        <v>#REF!</v>
      </c>
    </row>
    <row r="68" spans="1:46">
      <c r="A68" s="198" t="s">
        <v>66</v>
      </c>
      <c r="B68" s="166">
        <v>23597234128.040001</v>
      </c>
      <c r="C68" s="177">
        <v>3.84</v>
      </c>
      <c r="D68" s="166">
        <v>23964917125.23</v>
      </c>
      <c r="E68" s="177">
        <v>3.84</v>
      </c>
      <c r="F68" s="116">
        <f t="shared" si="67"/>
        <v>1.5581614149985915E-2</v>
      </c>
      <c r="G68" s="116">
        <f t="shared" si="68"/>
        <v>0</v>
      </c>
      <c r="H68" s="166">
        <v>24557716134.080002</v>
      </c>
      <c r="I68" s="177">
        <v>3.85</v>
      </c>
      <c r="J68" s="116">
        <f t="shared" si="69"/>
        <v>2.4736117623620324E-2</v>
      </c>
      <c r="K68" s="116">
        <f t="shared" si="70"/>
        <v>2.6041666666667268E-3</v>
      </c>
      <c r="L68" s="166">
        <v>24662972970.189999</v>
      </c>
      <c r="M68" s="177">
        <v>3.85</v>
      </c>
      <c r="N68" s="116">
        <f t="shared" si="71"/>
        <v>4.2861003659834017E-3</v>
      </c>
      <c r="O68" s="116">
        <f t="shared" si="72"/>
        <v>0</v>
      </c>
      <c r="P68" s="166">
        <v>24826383082.66</v>
      </c>
      <c r="Q68" s="177">
        <v>3.85</v>
      </c>
      <c r="R68" s="116">
        <f t="shared" si="73"/>
        <v>6.6257264550998833E-3</v>
      </c>
      <c r="S68" s="116">
        <f t="shared" si="74"/>
        <v>0</v>
      </c>
      <c r="T68" s="166">
        <v>25858113299.93</v>
      </c>
      <c r="U68" s="177">
        <v>3.86</v>
      </c>
      <c r="V68" s="116">
        <f t="shared" si="75"/>
        <v>4.1557814275032794E-2</v>
      </c>
      <c r="W68" s="116">
        <f t="shared" si="76"/>
        <v>2.5974025974025419E-3</v>
      </c>
      <c r="X68" s="166">
        <v>26573567396.68</v>
      </c>
      <c r="Y68" s="177">
        <v>3.86</v>
      </c>
      <c r="Z68" s="116">
        <f t="shared" si="83"/>
        <v>2.7668457031315458E-2</v>
      </c>
      <c r="AA68" s="116">
        <f t="shared" si="84"/>
        <v>0</v>
      </c>
      <c r="AB68" s="166">
        <v>26543637287.75</v>
      </c>
      <c r="AC68" s="177">
        <v>3.86</v>
      </c>
      <c r="AD68" s="116">
        <f t="shared" si="85"/>
        <v>-1.1263112883270485E-3</v>
      </c>
      <c r="AE68" s="116">
        <f t="shared" si="86"/>
        <v>0</v>
      </c>
      <c r="AF68" s="166">
        <v>26798503396.290001</v>
      </c>
      <c r="AG68" s="177">
        <v>3.86</v>
      </c>
      <c r="AH68" s="116">
        <f t="shared" si="87"/>
        <v>9.6017778489469758E-3</v>
      </c>
      <c r="AI68" s="116">
        <f t="shared" si="88"/>
        <v>0</v>
      </c>
      <c r="AJ68" s="117">
        <f t="shared" si="15"/>
        <v>1.6116412057707214E-2</v>
      </c>
      <c r="AK68" s="117">
        <f t="shared" si="16"/>
        <v>6.5019615800865859E-4</v>
      </c>
      <c r="AL68" s="118">
        <f t="shared" si="17"/>
        <v>0.11823893469995909</v>
      </c>
      <c r="AM68" s="118">
        <f t="shared" si="18"/>
        <v>5.2083333333333382E-3</v>
      </c>
      <c r="AN68" s="119">
        <f t="shared" si="19"/>
        <v>1.4268253361390615E-2</v>
      </c>
      <c r="AO68" s="203">
        <f t="shared" si="20"/>
        <v>1.20393070099913E-3</v>
      </c>
      <c r="AP68" s="123"/>
      <c r="AQ68" s="124">
        <v>776682398.99000001</v>
      </c>
      <c r="AR68" s="128">
        <v>2.4700000000000002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92</v>
      </c>
      <c r="B69" s="165">
        <v>35697415725.300003</v>
      </c>
      <c r="C69" s="165">
        <v>3910.55</v>
      </c>
      <c r="D69" s="165">
        <v>35658270322.690002</v>
      </c>
      <c r="E69" s="165">
        <v>3914.97</v>
      </c>
      <c r="F69" s="116">
        <f t="shared" si="67"/>
        <v>-1.0965892576435695E-3</v>
      </c>
      <c r="G69" s="116">
        <f t="shared" si="68"/>
        <v>1.1302757924076198E-3</v>
      </c>
      <c r="H69" s="165">
        <v>35787176560.75</v>
      </c>
      <c r="I69" s="165">
        <v>3918.06</v>
      </c>
      <c r="J69" s="116">
        <f t="shared" si="69"/>
        <v>3.6150446135905863E-3</v>
      </c>
      <c r="K69" s="116">
        <f t="shared" si="70"/>
        <v>7.892780787592614E-4</v>
      </c>
      <c r="L69" s="165">
        <v>34119469989.700001</v>
      </c>
      <c r="M69" s="165">
        <v>3921.56</v>
      </c>
      <c r="N69" s="116">
        <f t="shared" si="71"/>
        <v>-4.6600674636039202E-2</v>
      </c>
      <c r="O69" s="116">
        <f t="shared" si="72"/>
        <v>8.9329923482539834E-4</v>
      </c>
      <c r="P69" s="165">
        <v>34087461661.360001</v>
      </c>
      <c r="Q69" s="165">
        <v>3925.09</v>
      </c>
      <c r="R69" s="116">
        <f t="shared" si="73"/>
        <v>-9.3812501629312651E-4</v>
      </c>
      <c r="S69" s="116">
        <f t="shared" si="74"/>
        <v>9.001519803344078E-4</v>
      </c>
      <c r="T69" s="165">
        <v>34715804287.699997</v>
      </c>
      <c r="U69" s="165">
        <v>3928.37</v>
      </c>
      <c r="V69" s="116">
        <f t="shared" si="75"/>
        <v>1.8433247760781701E-2</v>
      </c>
      <c r="W69" s="116">
        <f t="shared" si="76"/>
        <v>8.3564962841609883E-4</v>
      </c>
      <c r="X69" s="165">
        <v>35077575059.940002</v>
      </c>
      <c r="Y69" s="165">
        <v>3931.49</v>
      </c>
      <c r="Z69" s="116">
        <f t="shared" si="83"/>
        <v>1.0420924407854866E-2</v>
      </c>
      <c r="AA69" s="116">
        <f t="shared" si="84"/>
        <v>7.9422254013748479E-4</v>
      </c>
      <c r="AB69" s="165">
        <v>36107394454.779999</v>
      </c>
      <c r="AC69" s="165">
        <v>3934.27</v>
      </c>
      <c r="AD69" s="116">
        <f t="shared" si="85"/>
        <v>2.9358340566024228E-2</v>
      </c>
      <c r="AE69" s="116">
        <f t="shared" si="86"/>
        <v>7.071110444132378E-4</v>
      </c>
      <c r="AF69" s="165">
        <v>36193541701.949997</v>
      </c>
      <c r="AG69" s="165">
        <v>3937.01</v>
      </c>
      <c r="AH69" s="116">
        <f t="shared" si="87"/>
        <v>2.3858616350145904E-3</v>
      </c>
      <c r="AI69" s="116">
        <f t="shared" si="88"/>
        <v>6.9644432130998551E-4</v>
      </c>
      <c r="AJ69" s="117">
        <f t="shared" si="15"/>
        <v>1.9472537591612596E-3</v>
      </c>
      <c r="AK69" s="117">
        <f t="shared" si="16"/>
        <v>8.4330407757543687E-4</v>
      </c>
      <c r="AL69" s="118">
        <f t="shared" si="17"/>
        <v>1.5011142560086311E-2</v>
      </c>
      <c r="AM69" s="118">
        <f t="shared" si="18"/>
        <v>5.6296727688846708E-3</v>
      </c>
      <c r="AN69" s="119">
        <f t="shared" si="19"/>
        <v>2.2272418619303746E-2</v>
      </c>
      <c r="AO69" s="203">
        <f t="shared" si="20"/>
        <v>1.3814417502834003E-4</v>
      </c>
      <c r="AP69" s="123"/>
      <c r="AQ69" s="121">
        <v>8144502990.9799995</v>
      </c>
      <c r="AR69" s="121">
        <v>2263.5700000000002</v>
      </c>
      <c r="AS69" s="122" t="e">
        <f>(#REF!/AQ69)-1</f>
        <v>#REF!</v>
      </c>
      <c r="AT69" s="122" t="e">
        <f>(#REF!/AR69)-1</f>
        <v>#REF!</v>
      </c>
    </row>
    <row r="70" spans="1:46">
      <c r="A70" s="199" t="s">
        <v>93</v>
      </c>
      <c r="B70" s="165">
        <v>364938681.77999997</v>
      </c>
      <c r="C70" s="165">
        <v>3272.53</v>
      </c>
      <c r="D70" s="165">
        <v>375182386.44</v>
      </c>
      <c r="E70" s="165">
        <v>3364.87</v>
      </c>
      <c r="F70" s="116">
        <f t="shared" si="67"/>
        <v>2.806965983993813E-2</v>
      </c>
      <c r="G70" s="116">
        <f t="shared" si="68"/>
        <v>2.821670084002276E-2</v>
      </c>
      <c r="H70" s="165">
        <v>376233397.13</v>
      </c>
      <c r="I70" s="165">
        <v>3374.63</v>
      </c>
      <c r="J70" s="116">
        <f t="shared" si="69"/>
        <v>2.8013327064011244E-3</v>
      </c>
      <c r="K70" s="116">
        <f t="shared" si="70"/>
        <v>2.9005578224419425E-3</v>
      </c>
      <c r="L70" s="165">
        <v>390529213.44999999</v>
      </c>
      <c r="M70" s="165">
        <v>3503.66</v>
      </c>
      <c r="N70" s="116">
        <f t="shared" si="71"/>
        <v>3.7997201814224793E-2</v>
      </c>
      <c r="O70" s="116">
        <f t="shared" si="72"/>
        <v>3.8235302833199418E-2</v>
      </c>
      <c r="P70" s="165">
        <v>385395897.95999998</v>
      </c>
      <c r="Q70" s="165">
        <v>3456.78</v>
      </c>
      <c r="R70" s="116">
        <f t="shared" si="73"/>
        <v>-1.3144510866809289E-2</v>
      </c>
      <c r="S70" s="116">
        <f t="shared" si="74"/>
        <v>-1.3380293749964224E-2</v>
      </c>
      <c r="T70" s="165">
        <v>387665158.42000002</v>
      </c>
      <c r="U70" s="165">
        <v>3477.2</v>
      </c>
      <c r="V70" s="116">
        <f t="shared" si="75"/>
        <v>5.8881282131227133E-3</v>
      </c>
      <c r="W70" s="116">
        <f t="shared" si="76"/>
        <v>5.9072315854638178E-3</v>
      </c>
      <c r="X70" s="165">
        <v>384386968.69999999</v>
      </c>
      <c r="Y70" s="165">
        <v>3447.4</v>
      </c>
      <c r="Z70" s="116">
        <f t="shared" si="83"/>
        <v>-8.456240259921444E-3</v>
      </c>
      <c r="AA70" s="116">
        <f t="shared" si="84"/>
        <v>-8.5701138847347653E-3</v>
      </c>
      <c r="AB70" s="165">
        <v>383185610.99000001</v>
      </c>
      <c r="AC70" s="165">
        <v>3436.57</v>
      </c>
      <c r="AD70" s="116">
        <f t="shared" si="85"/>
        <v>-3.1253861546424963E-3</v>
      </c>
      <c r="AE70" s="116">
        <f t="shared" si="86"/>
        <v>-3.1414979404768601E-3</v>
      </c>
      <c r="AF70" s="165">
        <v>388044927.95999998</v>
      </c>
      <c r="AG70" s="165">
        <v>3480.37</v>
      </c>
      <c r="AH70" s="116">
        <f t="shared" si="87"/>
        <v>1.2681365976779286E-2</v>
      </c>
      <c r="AI70" s="116">
        <f t="shared" si="88"/>
        <v>1.2745266355697607E-2</v>
      </c>
      <c r="AJ70" s="117">
        <f t="shared" ref="AJ70:AJ123" si="89">AVERAGE(F70,J70,N70,R70,V70,Z70,AD70,AH70)</f>
        <v>7.8389439086366027E-3</v>
      </c>
      <c r="AK70" s="117">
        <f t="shared" ref="AK70:AK121" si="90">AVERAGE(G70,K70,O70,S70,W70,AA70,AE70,AI70)</f>
        <v>7.8641442327062119E-3</v>
      </c>
      <c r="AL70" s="118">
        <f t="shared" ref="AL70:AL123" si="91">((AF70-D70)/D70)</f>
        <v>3.4283436496177273E-2</v>
      </c>
      <c r="AM70" s="118">
        <f t="shared" ref="AM70:AM121" si="92">((AG70-E70)/E70)</f>
        <v>3.4325248820905416E-2</v>
      </c>
      <c r="AN70" s="119">
        <f t="shared" ref="AN70:AN123" si="93">STDEV(F70,J70,N70,R70,V70,Z70,AD70,AH70)</f>
        <v>1.7717987559534399E-2</v>
      </c>
      <c r="AO70" s="203">
        <f t="shared" ref="AO70:AO121" si="94">STDEV(G70,K70,O70,S70,W70,AA70,AE70,AI70)</f>
        <v>1.7854415341251189E-2</v>
      </c>
      <c r="AP70" s="123"/>
      <c r="AQ70" s="121"/>
      <c r="AR70" s="121"/>
      <c r="AS70" s="122"/>
      <c r="AT70" s="122"/>
    </row>
    <row r="71" spans="1:46">
      <c r="A71" s="199" t="s">
        <v>116</v>
      </c>
      <c r="B71" s="165">
        <v>55293247.140000001</v>
      </c>
      <c r="C71" s="165">
        <v>11.852827</v>
      </c>
      <c r="D71" s="165">
        <v>55326369.079999998</v>
      </c>
      <c r="E71" s="165">
        <v>11.861037</v>
      </c>
      <c r="F71" s="116">
        <f t="shared" si="67"/>
        <v>5.9902323906089951E-4</v>
      </c>
      <c r="G71" s="116">
        <f t="shared" si="68"/>
        <v>6.926617590892072E-4</v>
      </c>
      <c r="H71" s="165">
        <v>56495959.140000001</v>
      </c>
      <c r="I71" s="165">
        <v>12.127506</v>
      </c>
      <c r="J71" s="116">
        <f t="shared" si="69"/>
        <v>2.1139830418092611E-2</v>
      </c>
      <c r="K71" s="116">
        <f t="shared" si="70"/>
        <v>2.2465910864286211E-2</v>
      </c>
      <c r="L71" s="165">
        <v>56571910.549999997</v>
      </c>
      <c r="M71" s="165">
        <v>12.141792000000001</v>
      </c>
      <c r="N71" s="116">
        <f t="shared" si="71"/>
        <v>1.3443688921500523E-3</v>
      </c>
      <c r="O71" s="116">
        <f t="shared" si="72"/>
        <v>1.1779833380416585E-3</v>
      </c>
      <c r="P71" s="165">
        <v>56724881.149999999</v>
      </c>
      <c r="Q71" s="165">
        <v>12.163701</v>
      </c>
      <c r="R71" s="116">
        <f t="shared" si="73"/>
        <v>2.7040027199505905E-3</v>
      </c>
      <c r="S71" s="116">
        <f t="shared" si="74"/>
        <v>1.8044288684898463E-3</v>
      </c>
      <c r="T71" s="165">
        <v>56823772.060000002</v>
      </c>
      <c r="U71" s="165">
        <v>12.191265</v>
      </c>
      <c r="V71" s="116">
        <f t="shared" si="75"/>
        <v>1.7433427447560879E-3</v>
      </c>
      <c r="W71" s="116">
        <f t="shared" si="76"/>
        <v>2.2660866129478128E-3</v>
      </c>
      <c r="X71" s="165">
        <v>56918710.049999997</v>
      </c>
      <c r="Y71" s="165">
        <v>12.199476000000001</v>
      </c>
      <c r="Z71" s="116">
        <f t="shared" si="83"/>
        <v>1.6707442423876749E-3</v>
      </c>
      <c r="AA71" s="116">
        <f t="shared" si="84"/>
        <v>6.7351501259312128E-4</v>
      </c>
      <c r="AB71" s="165">
        <v>56900550.219999999</v>
      </c>
      <c r="AC71" s="165">
        <v>12.221107</v>
      </c>
      <c r="AD71" s="116">
        <f t="shared" si="85"/>
        <v>-3.1904851645523567E-4</v>
      </c>
      <c r="AE71" s="116">
        <f t="shared" si="86"/>
        <v>1.7731089433676733E-3</v>
      </c>
      <c r="AF71" s="165">
        <v>57012676.359999999</v>
      </c>
      <c r="AG71" s="165">
        <v>12.269648999999999</v>
      </c>
      <c r="AH71" s="116">
        <f t="shared" si="87"/>
        <v>1.9705633700636753E-3</v>
      </c>
      <c r="AI71" s="116">
        <f t="shared" si="88"/>
        <v>3.9719806069940652E-3</v>
      </c>
      <c r="AJ71" s="117">
        <f t="shared" si="89"/>
        <v>3.8566033887507947E-3</v>
      </c>
      <c r="AK71" s="117">
        <f t="shared" si="90"/>
        <v>4.3532095007261995E-3</v>
      </c>
      <c r="AL71" s="118">
        <f t="shared" si="91"/>
        <v>3.0479268891867091E-2</v>
      </c>
      <c r="AM71" s="118">
        <f t="shared" si="92"/>
        <v>3.4449938905004661E-2</v>
      </c>
      <c r="AN71" s="119">
        <f t="shared" si="93"/>
        <v>7.0427129714721133E-3</v>
      </c>
      <c r="AO71" s="203">
        <f t="shared" si="94"/>
        <v>7.3944611721009045E-3</v>
      </c>
      <c r="AP71" s="123"/>
      <c r="AQ71" s="121">
        <v>421796041.39999998</v>
      </c>
      <c r="AR71" s="121">
        <v>2004.5</v>
      </c>
      <c r="AS71" s="122" t="e">
        <f>(#REF!/AQ71)-1</f>
        <v>#REF!</v>
      </c>
      <c r="AT71" s="122" t="e">
        <f>(#REF!/AR71)-1</f>
        <v>#REF!</v>
      </c>
    </row>
    <row r="72" spans="1:46">
      <c r="A72" s="198" t="s">
        <v>110</v>
      </c>
      <c r="B72" s="165">
        <v>10578433416.67</v>
      </c>
      <c r="C72" s="165">
        <v>1127.3699999999999</v>
      </c>
      <c r="D72" s="165">
        <v>11099169176.17</v>
      </c>
      <c r="E72" s="165">
        <v>1128.94</v>
      </c>
      <c r="F72" s="116">
        <f t="shared" si="67"/>
        <v>4.922616979177652E-2</v>
      </c>
      <c r="G72" s="116">
        <f t="shared" si="68"/>
        <v>1.392621765702621E-3</v>
      </c>
      <c r="H72" s="165">
        <v>11229694736.67</v>
      </c>
      <c r="I72" s="165">
        <v>1131.6300000000001</v>
      </c>
      <c r="J72" s="116">
        <f t="shared" si="69"/>
        <v>1.1759939724158756E-2</v>
      </c>
      <c r="K72" s="116">
        <f t="shared" si="70"/>
        <v>2.3827661346041903E-3</v>
      </c>
      <c r="L72" s="165">
        <v>11267360562.799999</v>
      </c>
      <c r="M72" s="165">
        <v>1142.08</v>
      </c>
      <c r="N72" s="116">
        <f t="shared" si="71"/>
        <v>3.3541273394550354E-3</v>
      </c>
      <c r="O72" s="116">
        <f t="shared" si="72"/>
        <v>9.2344670961355003E-3</v>
      </c>
      <c r="P72" s="165">
        <v>11496881496.51</v>
      </c>
      <c r="Q72" s="165">
        <v>1143.9100000000001</v>
      </c>
      <c r="R72" s="116">
        <f t="shared" si="73"/>
        <v>2.0370425924575525E-2</v>
      </c>
      <c r="S72" s="116">
        <f t="shared" si="74"/>
        <v>1.6023395909219623E-3</v>
      </c>
      <c r="T72" s="165">
        <v>11703770812.870001</v>
      </c>
      <c r="U72" s="165">
        <v>1145.6400000000001</v>
      </c>
      <c r="V72" s="116">
        <f t="shared" si="75"/>
        <v>1.7995255184878094E-2</v>
      </c>
      <c r="W72" s="116">
        <f t="shared" si="76"/>
        <v>1.5123567413520451E-3</v>
      </c>
      <c r="X72" s="165">
        <v>11825350934.52</v>
      </c>
      <c r="Y72" s="165">
        <v>1147.25</v>
      </c>
      <c r="Z72" s="116">
        <f t="shared" si="83"/>
        <v>1.0388115385539212E-2</v>
      </c>
      <c r="AA72" s="116">
        <f t="shared" si="84"/>
        <v>1.4053280262559791E-3</v>
      </c>
      <c r="AB72" s="165">
        <v>12367229224.809999</v>
      </c>
      <c r="AC72" s="165">
        <v>1148.43</v>
      </c>
      <c r="AD72" s="116">
        <f t="shared" si="85"/>
        <v>4.5823442643733621E-2</v>
      </c>
      <c r="AE72" s="116">
        <f t="shared" si="86"/>
        <v>1.0285465242972881E-3</v>
      </c>
      <c r="AF72" s="165">
        <v>12585739442.1</v>
      </c>
      <c r="AG72" s="165">
        <v>1152.07</v>
      </c>
      <c r="AH72" s="116">
        <f t="shared" si="87"/>
        <v>1.7668486070561852E-2</v>
      </c>
      <c r="AI72" s="116">
        <f t="shared" si="88"/>
        <v>3.1695445085898771E-3</v>
      </c>
      <c r="AJ72" s="117">
        <f t="shared" si="89"/>
        <v>2.2073245258084826E-2</v>
      </c>
      <c r="AK72" s="117">
        <f t="shared" si="90"/>
        <v>2.7159962984824332E-3</v>
      </c>
      <c r="AL72" s="118">
        <f t="shared" si="91"/>
        <v>0.13393527410336964</v>
      </c>
      <c r="AM72" s="118">
        <f t="shared" si="92"/>
        <v>2.0488245610926957E-2</v>
      </c>
      <c r="AN72" s="119">
        <f t="shared" si="93"/>
        <v>1.6620110854174672E-2</v>
      </c>
      <c r="AO72" s="203">
        <f t="shared" si="94"/>
        <v>2.7206314267326677E-3</v>
      </c>
      <c r="AP72" s="123"/>
      <c r="AQ72" s="121"/>
      <c r="AR72" s="121"/>
      <c r="AS72" s="122"/>
      <c r="AT72" s="122"/>
    </row>
    <row r="73" spans="1:46">
      <c r="A73" s="198" t="s">
        <v>118</v>
      </c>
      <c r="B73" s="165">
        <v>107977853094.06</v>
      </c>
      <c r="C73" s="165">
        <v>468.18</v>
      </c>
      <c r="D73" s="165">
        <v>108200564587.14</v>
      </c>
      <c r="E73" s="165">
        <v>468.76</v>
      </c>
      <c r="F73" s="116">
        <f t="shared" si="67"/>
        <v>2.0625664124475306E-3</v>
      </c>
      <c r="G73" s="116">
        <f t="shared" si="68"/>
        <v>1.2388397624844805E-3</v>
      </c>
      <c r="H73" s="165">
        <v>108563665515.42</v>
      </c>
      <c r="I73" s="165">
        <v>469.18</v>
      </c>
      <c r="J73" s="116">
        <f t="shared" si="69"/>
        <v>3.3558136195081792E-3</v>
      </c>
      <c r="K73" s="116">
        <f t="shared" si="70"/>
        <v>8.959808857411382E-4</v>
      </c>
      <c r="L73" s="165">
        <v>108426853956.67999</v>
      </c>
      <c r="M73" s="165">
        <v>469.68</v>
      </c>
      <c r="N73" s="116">
        <f t="shared" si="71"/>
        <v>-1.2601965684418907E-3</v>
      </c>
      <c r="O73" s="116">
        <f t="shared" si="72"/>
        <v>1.0656890745556077E-3</v>
      </c>
      <c r="P73" s="165">
        <v>108677272600.47</v>
      </c>
      <c r="Q73" s="165">
        <v>470.13</v>
      </c>
      <c r="R73" s="116">
        <f t="shared" si="73"/>
        <v>2.3095629417603397E-3</v>
      </c>
      <c r="S73" s="116">
        <f t="shared" si="74"/>
        <v>9.5809913132343001E-4</v>
      </c>
      <c r="T73" s="165">
        <v>109957965693.55</v>
      </c>
      <c r="U73" s="165">
        <v>476.15</v>
      </c>
      <c r="V73" s="116">
        <f t="shared" si="75"/>
        <v>1.1784369099767629E-2</v>
      </c>
      <c r="W73" s="116">
        <f t="shared" si="76"/>
        <v>1.280496883840636E-2</v>
      </c>
      <c r="X73" s="165">
        <v>111472457703.60001</v>
      </c>
      <c r="Y73" s="165">
        <v>482.33</v>
      </c>
      <c r="Z73" s="116">
        <f t="shared" si="83"/>
        <v>1.3773372401876304E-2</v>
      </c>
      <c r="AA73" s="116">
        <f t="shared" si="84"/>
        <v>1.2979103223774036E-2</v>
      </c>
      <c r="AB73" s="165">
        <v>111325820157.75999</v>
      </c>
      <c r="AC73" s="165">
        <v>481.63</v>
      </c>
      <c r="AD73" s="116">
        <f t="shared" si="85"/>
        <v>-1.3154598800531867E-3</v>
      </c>
      <c r="AE73" s="116">
        <f t="shared" si="86"/>
        <v>-1.4512885368938044E-3</v>
      </c>
      <c r="AF73" s="165">
        <v>110961359240.02</v>
      </c>
      <c r="AG73" s="165">
        <v>482.14</v>
      </c>
      <c r="AH73" s="116">
        <f t="shared" si="87"/>
        <v>-3.2738219868806004E-3</v>
      </c>
      <c r="AI73" s="116">
        <f t="shared" si="88"/>
        <v>1.0589041380312499E-3</v>
      </c>
      <c r="AJ73" s="117">
        <f t="shared" si="89"/>
        <v>3.4295257549980373E-3</v>
      </c>
      <c r="AK73" s="117">
        <f t="shared" si="90"/>
        <v>3.6937870646778117E-3</v>
      </c>
      <c r="AL73" s="118">
        <f t="shared" si="91"/>
        <v>2.5515529086325438E-2</v>
      </c>
      <c r="AM73" s="118">
        <f t="shared" si="92"/>
        <v>2.8543391074323739E-2</v>
      </c>
      <c r="AN73" s="119">
        <f t="shared" si="93"/>
        <v>6.2033418861158806E-3</v>
      </c>
      <c r="AO73" s="203">
        <f t="shared" si="94"/>
        <v>5.7432011190518082E-3</v>
      </c>
      <c r="AP73" s="123"/>
      <c r="AQ73" s="121"/>
      <c r="AR73" s="121"/>
      <c r="AS73" s="122"/>
      <c r="AT73" s="122"/>
    </row>
    <row r="74" spans="1:46">
      <c r="A74" s="198" t="s">
        <v>125</v>
      </c>
      <c r="B74" s="165">
        <v>198608484.62</v>
      </c>
      <c r="C74" s="165">
        <v>0.85299999999999998</v>
      </c>
      <c r="D74" s="165">
        <v>199383687.38999999</v>
      </c>
      <c r="E74" s="165">
        <v>0.85350000000000004</v>
      </c>
      <c r="F74" s="116">
        <f t="shared" si="67"/>
        <v>3.9031704586195582E-3</v>
      </c>
      <c r="G74" s="116">
        <f t="shared" si="68"/>
        <v>5.8616647127790857E-4</v>
      </c>
      <c r="H74" s="165">
        <v>182948146.68000001</v>
      </c>
      <c r="I74" s="165">
        <v>0.85389999999999999</v>
      </c>
      <c r="J74" s="116">
        <f t="shared" si="69"/>
        <v>-8.2431722098967944E-2</v>
      </c>
      <c r="K74" s="116">
        <f t="shared" si="70"/>
        <v>4.68658465143475E-4</v>
      </c>
      <c r="L74" s="165">
        <v>183989867.86000001</v>
      </c>
      <c r="M74" s="165">
        <v>0.85429999999999995</v>
      </c>
      <c r="N74" s="116">
        <f t="shared" si="71"/>
        <v>5.694078890135533E-3</v>
      </c>
      <c r="O74" s="116">
        <f t="shared" si="72"/>
        <v>4.6843892727480496E-4</v>
      </c>
      <c r="P74" s="165">
        <v>184384310.69</v>
      </c>
      <c r="Q74" s="165">
        <v>0.85470000000000002</v>
      </c>
      <c r="R74" s="116">
        <f t="shared" si="73"/>
        <v>2.1438290846543754E-3</v>
      </c>
      <c r="S74" s="116">
        <f t="shared" si="74"/>
        <v>4.6821959499012875E-4</v>
      </c>
      <c r="T74" s="165">
        <v>183944352.19999999</v>
      </c>
      <c r="U74" s="165">
        <v>0.85470000000000002</v>
      </c>
      <c r="V74" s="116">
        <f t="shared" si="75"/>
        <v>-2.3860950443863904E-3</v>
      </c>
      <c r="W74" s="116">
        <f t="shared" si="76"/>
        <v>0</v>
      </c>
      <c r="X74" s="165">
        <v>183730623.37</v>
      </c>
      <c r="Y74" s="165">
        <v>0.85540000000000005</v>
      </c>
      <c r="Z74" s="116">
        <f t="shared" si="83"/>
        <v>-1.1619211323628958E-3</v>
      </c>
      <c r="AA74" s="116">
        <f t="shared" si="84"/>
        <v>8.1900081900085873E-4</v>
      </c>
      <c r="AB74" s="165">
        <v>179559253.09999999</v>
      </c>
      <c r="AC74" s="165">
        <v>0.85570000000000002</v>
      </c>
      <c r="AD74" s="116">
        <f t="shared" si="85"/>
        <v>-2.2703728934722171E-2</v>
      </c>
      <c r="AE74" s="116">
        <f t="shared" si="86"/>
        <v>3.5071311667052486E-4</v>
      </c>
      <c r="AF74" s="165">
        <v>177747319.84999999</v>
      </c>
      <c r="AG74" s="165">
        <v>0.85609999999999997</v>
      </c>
      <c r="AH74" s="116">
        <f t="shared" si="87"/>
        <v>-1.0091004605543217E-2</v>
      </c>
      <c r="AI74" s="116">
        <f t="shared" si="88"/>
        <v>4.6745354680373488E-4</v>
      </c>
      <c r="AJ74" s="117">
        <f t="shared" si="89"/>
        <v>-1.3379174172821641E-2</v>
      </c>
      <c r="AK74" s="117">
        <f t="shared" si="90"/>
        <v>4.5358136764517943E-4</v>
      </c>
      <c r="AL74" s="118">
        <f t="shared" si="91"/>
        <v>-0.10851623732727272</v>
      </c>
      <c r="AM74" s="118">
        <f t="shared" si="92"/>
        <v>3.0462800234328478E-3</v>
      </c>
      <c r="AN74" s="119">
        <f t="shared" si="93"/>
        <v>2.9373347649034653E-2</v>
      </c>
      <c r="AO74" s="203">
        <f t="shared" si="94"/>
        <v>2.2937271610988261E-4</v>
      </c>
      <c r="AP74" s="123"/>
      <c r="AQ74" s="121"/>
      <c r="AR74" s="121"/>
      <c r="AS74" s="122"/>
      <c r="AT74" s="122"/>
    </row>
    <row r="75" spans="1:46">
      <c r="A75" s="198" t="s">
        <v>129</v>
      </c>
      <c r="B75" s="165">
        <v>729948687.44000006</v>
      </c>
      <c r="C75" s="165">
        <v>1200.08</v>
      </c>
      <c r="D75" s="165">
        <v>732653932.83000004</v>
      </c>
      <c r="E75" s="165">
        <v>1202.3399999999999</v>
      </c>
      <c r="F75" s="116">
        <f t="shared" si="67"/>
        <v>3.7060761071953433E-3</v>
      </c>
      <c r="G75" s="116">
        <f t="shared" si="68"/>
        <v>1.8832077861475826E-3</v>
      </c>
      <c r="H75" s="165">
        <v>734535497.53999996</v>
      </c>
      <c r="I75" s="165">
        <v>1204.46</v>
      </c>
      <c r="J75" s="116">
        <f t="shared" si="69"/>
        <v>2.5681493344778157E-3</v>
      </c>
      <c r="K75" s="116">
        <f t="shared" si="70"/>
        <v>1.7632283713426471E-3</v>
      </c>
      <c r="L75" s="165">
        <v>735771900.38999999</v>
      </c>
      <c r="M75" s="165">
        <v>1206.68</v>
      </c>
      <c r="N75" s="116">
        <f t="shared" si="71"/>
        <v>1.6832445186662937E-3</v>
      </c>
      <c r="O75" s="116">
        <f t="shared" si="72"/>
        <v>1.8431496272188592E-3</v>
      </c>
      <c r="P75" s="165">
        <v>736041968.02999997</v>
      </c>
      <c r="Q75" s="165">
        <v>1208.8399999999999</v>
      </c>
      <c r="R75" s="116">
        <f t="shared" si="73"/>
        <v>3.6705348472377761E-4</v>
      </c>
      <c r="S75" s="116">
        <f t="shared" si="74"/>
        <v>1.7900354692212139E-3</v>
      </c>
      <c r="T75" s="165">
        <v>738551496.87</v>
      </c>
      <c r="U75" s="165">
        <v>1211.0899999999999</v>
      </c>
      <c r="V75" s="116">
        <f t="shared" si="75"/>
        <v>3.409491508638742E-3</v>
      </c>
      <c r="W75" s="116">
        <f t="shared" si="76"/>
        <v>1.861288507991132E-3</v>
      </c>
      <c r="X75" s="165">
        <v>756340686.90999997</v>
      </c>
      <c r="Y75" s="165">
        <v>1229.46</v>
      </c>
      <c r="Z75" s="116">
        <f t="shared" si="83"/>
        <v>2.4086593982127178E-2</v>
      </c>
      <c r="AA75" s="116">
        <f t="shared" si="84"/>
        <v>1.5168154307277014E-2</v>
      </c>
      <c r="AB75" s="165">
        <v>748807287.76999998</v>
      </c>
      <c r="AC75" s="165">
        <v>1221.82</v>
      </c>
      <c r="AD75" s="116">
        <f t="shared" si="85"/>
        <v>-9.9603251158910822E-3</v>
      </c>
      <c r="AE75" s="116">
        <f t="shared" si="86"/>
        <v>-6.2141102597889318E-3</v>
      </c>
      <c r="AF75" s="165">
        <v>950674558.03999996</v>
      </c>
      <c r="AG75" s="165">
        <v>1223.6500000000001</v>
      </c>
      <c r="AH75" s="116">
        <f t="shared" si="87"/>
        <v>0.26958507691768696</v>
      </c>
      <c r="AI75" s="116">
        <f t="shared" si="88"/>
        <v>1.4977656283250845E-3</v>
      </c>
      <c r="AJ75" s="117">
        <f t="shared" si="89"/>
        <v>3.6930670092203133E-2</v>
      </c>
      <c r="AK75" s="117">
        <f t="shared" si="90"/>
        <v>2.4490899297168254E-3</v>
      </c>
      <c r="AL75" s="118">
        <f t="shared" si="91"/>
        <v>0.297576543905058</v>
      </c>
      <c r="AM75" s="118">
        <f t="shared" si="92"/>
        <v>1.7723771977976425E-2</v>
      </c>
      <c r="AN75" s="119">
        <f t="shared" si="93"/>
        <v>9.4475555189802843E-2</v>
      </c>
      <c r="AO75" s="203">
        <f t="shared" si="94"/>
        <v>5.8513528315074382E-3</v>
      </c>
      <c r="AP75" s="123"/>
      <c r="AQ75" s="121"/>
      <c r="AR75" s="121"/>
      <c r="AS75" s="122"/>
      <c r="AT75" s="122"/>
    </row>
    <row r="76" spans="1:46" s="279" customFormat="1">
      <c r="A76" s="198" t="s">
        <v>130</v>
      </c>
      <c r="B76" s="165">
        <v>283588696.74000001</v>
      </c>
      <c r="C76" s="165">
        <v>153.5</v>
      </c>
      <c r="D76" s="165">
        <v>285893864.58999997</v>
      </c>
      <c r="E76" s="165">
        <v>154.80000000000001</v>
      </c>
      <c r="F76" s="116">
        <f t="shared" si="67"/>
        <v>8.1285603992651018E-3</v>
      </c>
      <c r="G76" s="116">
        <f t="shared" si="68"/>
        <v>8.4690553745929084E-3</v>
      </c>
      <c r="H76" s="165">
        <v>286921914.16000003</v>
      </c>
      <c r="I76" s="165">
        <v>155.36000000000001</v>
      </c>
      <c r="J76" s="116">
        <f t="shared" si="69"/>
        <v>3.5959133697198329E-3</v>
      </c>
      <c r="K76" s="116">
        <f t="shared" si="70"/>
        <v>3.6175710594315391E-3</v>
      </c>
      <c r="L76" s="165">
        <v>290826020.31</v>
      </c>
      <c r="M76" s="165">
        <v>157.51</v>
      </c>
      <c r="N76" s="116">
        <f t="shared" si="71"/>
        <v>1.3606859418283674E-2</v>
      </c>
      <c r="O76" s="116">
        <f t="shared" si="72"/>
        <v>1.3838825952626012E-2</v>
      </c>
      <c r="P76" s="165">
        <v>290826020.31</v>
      </c>
      <c r="Q76" s="165">
        <v>156.99</v>
      </c>
      <c r="R76" s="116">
        <f t="shared" si="73"/>
        <v>0</v>
      </c>
      <c r="S76" s="116">
        <f t="shared" si="74"/>
        <v>-3.301377690305262E-3</v>
      </c>
      <c r="T76" s="165">
        <v>287194279.06</v>
      </c>
      <c r="U76" s="165">
        <v>156.79</v>
      </c>
      <c r="V76" s="116">
        <f t="shared" si="75"/>
        <v>-1.248767646763113E-2</v>
      </c>
      <c r="W76" s="116">
        <f t="shared" si="76"/>
        <v>-1.2739664946812984E-3</v>
      </c>
      <c r="X76" s="165">
        <v>288641322.69</v>
      </c>
      <c r="Y76" s="165">
        <v>156.49</v>
      </c>
      <c r="Z76" s="116">
        <f t="shared" si="83"/>
        <v>5.038553117200785E-3</v>
      </c>
      <c r="AA76" s="116">
        <f t="shared" si="84"/>
        <v>-1.9133873333757444E-3</v>
      </c>
      <c r="AB76" s="165">
        <v>287609433.94</v>
      </c>
      <c r="AC76" s="165">
        <v>156.91999999999999</v>
      </c>
      <c r="AD76" s="116">
        <f t="shared" si="85"/>
        <v>-3.5749862160528059E-3</v>
      </c>
      <c r="AE76" s="116">
        <f t="shared" si="86"/>
        <v>2.7477794108248348E-3</v>
      </c>
      <c r="AF76" s="165">
        <v>289901294.92000002</v>
      </c>
      <c r="AG76" s="165">
        <v>157.18</v>
      </c>
      <c r="AH76" s="116">
        <f t="shared" si="87"/>
        <v>7.9686571772125472E-3</v>
      </c>
      <c r="AI76" s="116">
        <f t="shared" si="88"/>
        <v>1.6568952332399907E-3</v>
      </c>
      <c r="AJ76" s="117">
        <f t="shared" si="89"/>
        <v>2.7844850997497503E-3</v>
      </c>
      <c r="AK76" s="117">
        <f t="shared" si="90"/>
        <v>2.9801744390441226E-3</v>
      </c>
      <c r="AL76" s="118">
        <f t="shared" si="91"/>
        <v>1.4017195981967271E-2</v>
      </c>
      <c r="AM76" s="118">
        <f t="shared" si="92"/>
        <v>1.5374677002583948E-2</v>
      </c>
      <c r="AN76" s="119">
        <f t="shared" si="93"/>
        <v>8.1040814842022624E-3</v>
      </c>
      <c r="AO76" s="203">
        <f t="shared" si="94"/>
        <v>5.7539059458225203E-3</v>
      </c>
      <c r="AP76" s="123"/>
      <c r="AQ76" s="121"/>
      <c r="AR76" s="121"/>
      <c r="AS76" s="122"/>
      <c r="AT76" s="122"/>
    </row>
    <row r="77" spans="1:46">
      <c r="A77" s="198" t="s">
        <v>135</v>
      </c>
      <c r="B77" s="165">
        <v>503773116.75999999</v>
      </c>
      <c r="C77" s="165">
        <v>160.28812600000001</v>
      </c>
      <c r="D77" s="165">
        <v>551954474.75999999</v>
      </c>
      <c r="E77" s="165">
        <v>170.98478299999999</v>
      </c>
      <c r="F77" s="116">
        <f t="shared" si="67"/>
        <v>9.564098677967732E-2</v>
      </c>
      <c r="G77" s="116">
        <f t="shared" si="68"/>
        <v>6.673393261831502E-2</v>
      </c>
      <c r="H77" s="165">
        <v>691098549.21000004</v>
      </c>
      <c r="I77" s="165">
        <v>169.606381</v>
      </c>
      <c r="J77" s="116">
        <f t="shared" si="69"/>
        <v>0.25209338960518884</v>
      </c>
      <c r="K77" s="116">
        <f t="shared" si="70"/>
        <v>-8.0615477928231444E-3</v>
      </c>
      <c r="L77" s="165">
        <v>591391929.57000005</v>
      </c>
      <c r="M77" s="165">
        <v>170.005729</v>
      </c>
      <c r="N77" s="116">
        <f t="shared" si="71"/>
        <v>-0.1442726507731428</v>
      </c>
      <c r="O77" s="116">
        <f t="shared" si="72"/>
        <v>2.3545576389605491E-3</v>
      </c>
      <c r="P77" s="165">
        <v>591940182.67999995</v>
      </c>
      <c r="Q77" s="165">
        <v>170.49059500000001</v>
      </c>
      <c r="R77" s="116">
        <f t="shared" si="73"/>
        <v>9.2705544764286666E-4</v>
      </c>
      <c r="S77" s="116">
        <f t="shared" si="74"/>
        <v>2.8520568268614694E-3</v>
      </c>
      <c r="T77" s="165">
        <v>601644448.16999996</v>
      </c>
      <c r="U77" s="165">
        <v>170.93919299999999</v>
      </c>
      <c r="V77" s="116">
        <f t="shared" si="75"/>
        <v>1.6393996849587231E-2</v>
      </c>
      <c r="W77" s="116">
        <f t="shared" si="76"/>
        <v>2.6312184551879566E-3</v>
      </c>
      <c r="X77" s="165">
        <v>607823547.36000001</v>
      </c>
      <c r="Y77" s="165">
        <v>171.40900099999999</v>
      </c>
      <c r="Z77" s="116">
        <f t="shared" si="83"/>
        <v>1.0270350218962044E-2</v>
      </c>
      <c r="AA77" s="116">
        <f t="shared" si="84"/>
        <v>2.7483925234162098E-3</v>
      </c>
      <c r="AB77" s="165">
        <v>609077500.62</v>
      </c>
      <c r="AC77" s="165">
        <v>171.30969099999999</v>
      </c>
      <c r="AD77" s="116">
        <f t="shared" si="85"/>
        <v>2.0630218514013947E-3</v>
      </c>
      <c r="AE77" s="116">
        <f t="shared" si="86"/>
        <v>-5.7937447520625056E-4</v>
      </c>
      <c r="AF77" s="165">
        <v>611226949.89999998</v>
      </c>
      <c r="AG77" s="165">
        <v>170.568027</v>
      </c>
      <c r="AH77" s="116">
        <f t="shared" si="87"/>
        <v>3.5290242667180716E-3</v>
      </c>
      <c r="AI77" s="116">
        <f t="shared" si="88"/>
        <v>-4.3293756218379144E-3</v>
      </c>
      <c r="AJ77" s="117">
        <f t="shared" si="89"/>
        <v>2.9580646780754373E-2</v>
      </c>
      <c r="AK77" s="117">
        <f t="shared" si="90"/>
        <v>8.0437325216092381E-3</v>
      </c>
      <c r="AL77" s="118">
        <f t="shared" si="91"/>
        <v>0.10738652887228201</v>
      </c>
      <c r="AM77" s="118">
        <f t="shared" si="92"/>
        <v>-2.4373864895333545E-3</v>
      </c>
      <c r="AN77" s="119">
        <f t="shared" si="93"/>
        <v>0.11142234234386425</v>
      </c>
      <c r="AO77" s="203">
        <f t="shared" si="94"/>
        <v>2.4047653768496061E-2</v>
      </c>
      <c r="AP77" s="123"/>
      <c r="AQ77" s="121"/>
      <c r="AR77" s="121"/>
      <c r="AS77" s="122"/>
      <c r="AT77" s="122"/>
    </row>
    <row r="78" spans="1:46" s="279" customFormat="1">
      <c r="A78" s="198" t="s">
        <v>141</v>
      </c>
      <c r="B78" s="165">
        <v>3791164580.8299999</v>
      </c>
      <c r="C78" s="165">
        <v>1.7433000000000001</v>
      </c>
      <c r="D78" s="165">
        <v>3797440523.8899999</v>
      </c>
      <c r="E78" s="165">
        <v>1.7444999999999999</v>
      </c>
      <c r="F78" s="116">
        <f t="shared" si="67"/>
        <v>1.6554129809436947E-3</v>
      </c>
      <c r="G78" s="116">
        <f t="shared" si="68"/>
        <v>6.883496816381964E-4</v>
      </c>
      <c r="H78" s="165">
        <v>3701556387.54</v>
      </c>
      <c r="I78" s="165">
        <v>1.7502</v>
      </c>
      <c r="J78" s="116">
        <f t="shared" si="69"/>
        <v>-2.5249674286347657E-2</v>
      </c>
      <c r="K78" s="116">
        <f t="shared" si="70"/>
        <v>3.2674118658641664E-3</v>
      </c>
      <c r="L78" s="165">
        <v>3819001515.2600002</v>
      </c>
      <c r="M78" s="165">
        <v>1.746</v>
      </c>
      <c r="N78" s="116">
        <f t="shared" si="71"/>
        <v>3.17285799333865E-2</v>
      </c>
      <c r="O78" s="116">
        <f t="shared" si="72"/>
        <v>-2.3997257456290604E-3</v>
      </c>
      <c r="P78" s="165">
        <v>3822334372.6100001</v>
      </c>
      <c r="Q78" s="165">
        <v>1.7475000000000001</v>
      </c>
      <c r="R78" s="116">
        <f t="shared" si="73"/>
        <v>8.7270385640918018E-4</v>
      </c>
      <c r="S78" s="116">
        <f t="shared" si="74"/>
        <v>8.591065292096545E-4</v>
      </c>
      <c r="T78" s="165">
        <v>3659831993.8600001</v>
      </c>
      <c r="U78" s="165">
        <v>1.7430000000000001</v>
      </c>
      <c r="V78" s="116">
        <f t="shared" si="75"/>
        <v>-4.2513909801940926E-2</v>
      </c>
      <c r="W78" s="116">
        <f t="shared" si="76"/>
        <v>-2.5751072961373096E-3</v>
      </c>
      <c r="X78" s="165">
        <v>3659831993.8600001</v>
      </c>
      <c r="Y78" s="165">
        <v>1.7312000000000001</v>
      </c>
      <c r="Z78" s="116">
        <f t="shared" si="83"/>
        <v>0</v>
      </c>
      <c r="AA78" s="116">
        <f t="shared" si="84"/>
        <v>-6.7699368904188366E-3</v>
      </c>
      <c r="AB78" s="165">
        <v>3517895394.5500002</v>
      </c>
      <c r="AC78" s="165">
        <v>1.7185999999999999</v>
      </c>
      <c r="AD78" s="116">
        <f t="shared" si="85"/>
        <v>-3.8782271849670445E-2</v>
      </c>
      <c r="AE78" s="116">
        <f t="shared" si="86"/>
        <v>-7.2781885397413155E-3</v>
      </c>
      <c r="AF78" s="165">
        <v>3427909272.8600001</v>
      </c>
      <c r="AG78" s="165">
        <v>1.6747000000000001</v>
      </c>
      <c r="AH78" s="116">
        <f t="shared" si="87"/>
        <v>-2.5579533100787619E-2</v>
      </c>
      <c r="AI78" s="116">
        <f t="shared" si="88"/>
        <v>-2.554404748050729E-2</v>
      </c>
      <c r="AJ78" s="117">
        <f t="shared" si="89"/>
        <v>-1.2233586533500908E-2</v>
      </c>
      <c r="AK78" s="117">
        <f t="shared" si="90"/>
        <v>-4.9690172344652242E-3</v>
      </c>
      <c r="AL78" s="118">
        <f t="shared" si="91"/>
        <v>-9.7310609265701273E-2</v>
      </c>
      <c r="AM78" s="118">
        <f t="shared" si="92"/>
        <v>-4.001146460303804E-2</v>
      </c>
      <c r="AN78" s="119">
        <f t="shared" si="93"/>
        <v>2.5117652798257735E-2</v>
      </c>
      <c r="AO78" s="203">
        <f t="shared" si="94"/>
        <v>9.0872839589189024E-3</v>
      </c>
      <c r="AP78" s="123"/>
      <c r="AQ78" s="121"/>
      <c r="AR78" s="121"/>
      <c r="AS78" s="122"/>
      <c r="AT78" s="122"/>
    </row>
    <row r="79" spans="1:46" s="279" customFormat="1">
      <c r="A79" s="198" t="s">
        <v>160</v>
      </c>
      <c r="B79" s="165">
        <v>1736289028.3900001</v>
      </c>
      <c r="C79" s="165">
        <v>472.26</v>
      </c>
      <c r="D79" s="165">
        <v>1732662427.8299999</v>
      </c>
      <c r="E79" s="165">
        <v>471.24</v>
      </c>
      <c r="F79" s="116">
        <f t="shared" si="67"/>
        <v>-2.0887078710409182E-3</v>
      </c>
      <c r="G79" s="116">
        <f t="shared" si="68"/>
        <v>-2.1598272138228557E-3</v>
      </c>
      <c r="H79" s="165">
        <v>1782991689.8499999</v>
      </c>
      <c r="I79" s="165">
        <v>482.56</v>
      </c>
      <c r="J79" s="116">
        <f t="shared" si="69"/>
        <v>2.9047355798574537E-2</v>
      </c>
      <c r="K79" s="116">
        <f t="shared" si="70"/>
        <v>2.4021729904082832E-2</v>
      </c>
      <c r="L79" s="165">
        <v>1829090786.9849999</v>
      </c>
      <c r="M79" s="165">
        <v>493.5</v>
      </c>
      <c r="N79" s="116">
        <f t="shared" si="71"/>
        <v>2.5854914185762821E-2</v>
      </c>
      <c r="O79" s="116">
        <f t="shared" si="72"/>
        <v>2.2670755968169757E-2</v>
      </c>
      <c r="P79" s="165">
        <v>1885356879.25</v>
      </c>
      <c r="Q79" s="165">
        <v>502.02</v>
      </c>
      <c r="R79" s="116">
        <f t="shared" si="73"/>
        <v>3.0761782118943849E-2</v>
      </c>
      <c r="S79" s="116">
        <f t="shared" si="74"/>
        <v>1.7264437689969568E-2</v>
      </c>
      <c r="T79" s="165">
        <v>1910977439.3325</v>
      </c>
      <c r="U79" s="165">
        <v>519.75</v>
      </c>
      <c r="V79" s="116">
        <f t="shared" si="75"/>
        <v>1.3589236268462822E-2</v>
      </c>
      <c r="W79" s="116">
        <f t="shared" si="76"/>
        <v>3.531731803513808E-2</v>
      </c>
      <c r="X79" s="165">
        <v>1854668885.1500001</v>
      </c>
      <c r="Y79" s="165">
        <v>503.5</v>
      </c>
      <c r="Z79" s="116">
        <f t="shared" si="83"/>
        <v>-2.9465839325747527E-2</v>
      </c>
      <c r="AA79" s="116">
        <f t="shared" si="84"/>
        <v>-3.1265031265031266E-2</v>
      </c>
      <c r="AB79" s="165">
        <v>1856525099.0799999</v>
      </c>
      <c r="AC79" s="165">
        <v>504.56</v>
      </c>
      <c r="AD79" s="116">
        <f t="shared" si="85"/>
        <v>1.0008330569743198E-3</v>
      </c>
      <c r="AE79" s="116">
        <f t="shared" si="86"/>
        <v>2.1052631578947416E-3</v>
      </c>
      <c r="AF79" s="165">
        <v>1863715014.51</v>
      </c>
      <c r="AG79" s="165">
        <v>506.68</v>
      </c>
      <c r="AH79" s="116">
        <f t="shared" si="87"/>
        <v>3.8727811617322197E-3</v>
      </c>
      <c r="AI79" s="116">
        <f t="shared" si="88"/>
        <v>4.2016806722689169E-3</v>
      </c>
      <c r="AJ79" s="117">
        <f t="shared" si="89"/>
        <v>9.0715444242077652E-3</v>
      </c>
      <c r="AK79" s="117">
        <f t="shared" si="90"/>
        <v>9.0195408685837201E-3</v>
      </c>
      <c r="AL79" s="118">
        <f t="shared" si="91"/>
        <v>7.56365374899549E-2</v>
      </c>
      <c r="AM79" s="118">
        <f t="shared" si="92"/>
        <v>7.5205839911722264E-2</v>
      </c>
      <c r="AN79" s="119">
        <f t="shared" si="93"/>
        <v>2.0260571104940815E-2</v>
      </c>
      <c r="AO79" s="203">
        <f t="shared" si="94"/>
        <v>2.0666801511088771E-2</v>
      </c>
      <c r="AP79" s="123"/>
      <c r="AQ79" s="121"/>
      <c r="AR79" s="121"/>
      <c r="AS79" s="122"/>
      <c r="AT79" s="122"/>
    </row>
    <row r="80" spans="1:46" s="279" customFormat="1">
      <c r="A80" s="198" t="s">
        <v>168</v>
      </c>
      <c r="B80" s="165">
        <v>7638878398.1599998</v>
      </c>
      <c r="C80" s="177">
        <v>110.09</v>
      </c>
      <c r="D80" s="165">
        <v>7656030459.4799995</v>
      </c>
      <c r="E80" s="177">
        <v>110.24</v>
      </c>
      <c r="F80" s="116">
        <f t="shared" si="67"/>
        <v>2.2453638382476629E-3</v>
      </c>
      <c r="G80" s="116">
        <f t="shared" si="68"/>
        <v>1.3625215732581658E-3</v>
      </c>
      <c r="H80" s="165">
        <v>8010297222.0100002</v>
      </c>
      <c r="I80" s="177">
        <v>110.33</v>
      </c>
      <c r="J80" s="116">
        <f t="shared" si="69"/>
        <v>4.6272904007498242E-2</v>
      </c>
      <c r="K80" s="116">
        <f t="shared" si="70"/>
        <v>8.1640058055155497E-4</v>
      </c>
      <c r="L80" s="165">
        <v>8434593134.8000002</v>
      </c>
      <c r="M80" s="177">
        <v>110.43</v>
      </c>
      <c r="N80" s="116">
        <f t="shared" si="71"/>
        <v>5.2968810149036226E-2</v>
      </c>
      <c r="O80" s="116">
        <f t="shared" si="72"/>
        <v>9.0637179370985706E-4</v>
      </c>
      <c r="P80" s="165">
        <v>8399210531.6400003</v>
      </c>
      <c r="Q80" s="177">
        <v>110.54</v>
      </c>
      <c r="R80" s="116">
        <f t="shared" si="73"/>
        <v>-4.1949389371273849E-3</v>
      </c>
      <c r="S80" s="116">
        <f t="shared" si="74"/>
        <v>9.9610613058045299E-4</v>
      </c>
      <c r="T80" s="165">
        <v>8671386027.9899998</v>
      </c>
      <c r="U80" s="177">
        <v>110.65</v>
      </c>
      <c r="V80" s="116">
        <f t="shared" si="75"/>
        <v>3.2404890355433848E-2</v>
      </c>
      <c r="W80" s="116">
        <f t="shared" si="76"/>
        <v>9.9511489053735682E-4</v>
      </c>
      <c r="X80" s="165">
        <v>9261774968.2600002</v>
      </c>
      <c r="Y80" s="177">
        <v>110.75</v>
      </c>
      <c r="Z80" s="116">
        <f t="shared" si="83"/>
        <v>6.8084725828640197E-2</v>
      </c>
      <c r="AA80" s="116">
        <f t="shared" si="84"/>
        <v>9.0375056484405156E-4</v>
      </c>
      <c r="AB80" s="165">
        <v>9700092418.1800003</v>
      </c>
      <c r="AC80" s="177">
        <v>110.84</v>
      </c>
      <c r="AD80" s="116">
        <f t="shared" si="85"/>
        <v>4.7325426435225332E-2</v>
      </c>
      <c r="AE80" s="116">
        <f t="shared" si="86"/>
        <v>8.1264108352147545E-4</v>
      </c>
      <c r="AF80" s="165">
        <v>11220009107.99</v>
      </c>
      <c r="AG80" s="177">
        <v>110.84</v>
      </c>
      <c r="AH80" s="116">
        <f t="shared" si="87"/>
        <v>0.1566909493523338</v>
      </c>
      <c r="AI80" s="116">
        <f t="shared" si="88"/>
        <v>0</v>
      </c>
      <c r="AJ80" s="117">
        <f t="shared" si="89"/>
        <v>5.0224766378660989E-2</v>
      </c>
      <c r="AK80" s="117">
        <f t="shared" si="90"/>
        <v>8.4911332712536431E-4</v>
      </c>
      <c r="AL80" s="118">
        <f t="shared" si="91"/>
        <v>0.46551260047521636</v>
      </c>
      <c r="AM80" s="118">
        <f t="shared" si="92"/>
        <v>5.4426705370102376E-3</v>
      </c>
      <c r="AN80" s="119">
        <f t="shared" si="93"/>
        <v>4.9665531032721977E-2</v>
      </c>
      <c r="AO80" s="203">
        <f t="shared" si="94"/>
        <v>3.8473904298302121E-4</v>
      </c>
      <c r="AP80" s="123"/>
      <c r="AQ80" s="121"/>
      <c r="AR80" s="121"/>
      <c r="AS80" s="122"/>
      <c r="AT80" s="122"/>
    </row>
    <row r="81" spans="1:46" s="279" customFormat="1">
      <c r="A81" s="198" t="s">
        <v>177</v>
      </c>
      <c r="B81" s="165">
        <v>541088768.29999995</v>
      </c>
      <c r="C81" s="177">
        <v>1.46</v>
      </c>
      <c r="D81" s="165">
        <v>539316468.47000003</v>
      </c>
      <c r="E81" s="177">
        <v>1.46</v>
      </c>
      <c r="F81" s="116">
        <f t="shared" si="67"/>
        <v>-3.2754326717373185E-3</v>
      </c>
      <c r="G81" s="116">
        <f t="shared" si="68"/>
        <v>0</v>
      </c>
      <c r="H81" s="165">
        <v>536658325.31</v>
      </c>
      <c r="I81" s="177">
        <v>1.46</v>
      </c>
      <c r="J81" s="116">
        <f t="shared" si="69"/>
        <v>-4.928726110554304E-3</v>
      </c>
      <c r="K81" s="116">
        <f t="shared" si="70"/>
        <v>0</v>
      </c>
      <c r="L81" s="165">
        <v>536309977.75</v>
      </c>
      <c r="M81" s="177">
        <v>1.46</v>
      </c>
      <c r="N81" s="116">
        <f t="shared" si="71"/>
        <v>-6.491049212714251E-4</v>
      </c>
      <c r="O81" s="116">
        <f t="shared" si="72"/>
        <v>0</v>
      </c>
      <c r="P81" s="165">
        <v>533238969</v>
      </c>
      <c r="Q81" s="177">
        <v>1.46</v>
      </c>
      <c r="R81" s="116">
        <f t="shared" si="73"/>
        <v>-5.726182389676788E-3</v>
      </c>
      <c r="S81" s="116">
        <f t="shared" si="74"/>
        <v>0</v>
      </c>
      <c r="T81" s="165">
        <v>539521857.64999998</v>
      </c>
      <c r="U81" s="177">
        <v>1.46</v>
      </c>
      <c r="V81" s="116">
        <f t="shared" si="75"/>
        <v>1.1782500933460428E-2</v>
      </c>
      <c r="W81" s="116">
        <f t="shared" si="76"/>
        <v>0</v>
      </c>
      <c r="X81" s="165">
        <v>541202444.96000004</v>
      </c>
      <c r="Y81" s="177">
        <v>1.45</v>
      </c>
      <c r="Z81" s="116">
        <f t="shared" si="83"/>
        <v>3.1149568570219021E-3</v>
      </c>
      <c r="AA81" s="116">
        <f t="shared" si="84"/>
        <v>-6.8493150684931572E-3</v>
      </c>
      <c r="AB81" s="165">
        <v>506410683.51999998</v>
      </c>
      <c r="AC81" s="177">
        <v>1.42</v>
      </c>
      <c r="AD81" s="116">
        <f t="shared" si="85"/>
        <v>-6.4286038919449992E-2</v>
      </c>
      <c r="AE81" s="116">
        <f t="shared" si="86"/>
        <v>-2.0689655172413814E-2</v>
      </c>
      <c r="AF81" s="165">
        <v>494916588.80000001</v>
      </c>
      <c r="AG81" s="177">
        <v>1.39</v>
      </c>
      <c r="AH81" s="116">
        <f t="shared" si="87"/>
        <v>-2.2697180557301622E-2</v>
      </c>
      <c r="AI81" s="116">
        <f t="shared" si="88"/>
        <v>-2.1126760563380302E-2</v>
      </c>
      <c r="AJ81" s="117">
        <f t="shared" si="89"/>
        <v>-1.083315097243864E-2</v>
      </c>
      <c r="AK81" s="117">
        <f t="shared" si="90"/>
        <v>-6.0832163505359091E-3</v>
      </c>
      <c r="AL81" s="118">
        <f t="shared" si="91"/>
        <v>-8.2326207831107237E-2</v>
      </c>
      <c r="AM81" s="118">
        <f t="shared" si="92"/>
        <v>-4.7945205479452101E-2</v>
      </c>
      <c r="AN81" s="119">
        <f t="shared" si="93"/>
        <v>2.3681702134641887E-2</v>
      </c>
      <c r="AO81" s="203">
        <f t="shared" si="94"/>
        <v>9.4511585882658469E-3</v>
      </c>
      <c r="AP81" s="123"/>
      <c r="AQ81" s="121"/>
      <c r="AR81" s="121"/>
      <c r="AS81" s="122"/>
      <c r="AT81" s="122"/>
    </row>
    <row r="82" spans="1:46" s="279" customFormat="1">
      <c r="A82" s="198" t="s">
        <v>181</v>
      </c>
      <c r="B82" s="165">
        <v>1306531659.02</v>
      </c>
      <c r="C82" s="176">
        <v>39225.120000000003</v>
      </c>
      <c r="D82" s="165">
        <v>1338579819.23</v>
      </c>
      <c r="E82" s="176">
        <v>39289.64</v>
      </c>
      <c r="F82" s="116">
        <f t="shared" si="67"/>
        <v>2.452918763104343E-2</v>
      </c>
      <c r="G82" s="116">
        <f t="shared" si="68"/>
        <v>1.644864311441158E-3</v>
      </c>
      <c r="H82" s="165">
        <v>1393169622.9000001</v>
      </c>
      <c r="I82" s="176">
        <v>40606.5</v>
      </c>
      <c r="J82" s="116">
        <f t="shared" si="69"/>
        <v>4.078188157759776E-2</v>
      </c>
      <c r="K82" s="116">
        <f t="shared" si="70"/>
        <v>3.3516723492503384E-2</v>
      </c>
      <c r="L82" s="165">
        <v>1397825678.04</v>
      </c>
      <c r="M82" s="176">
        <v>40652.04</v>
      </c>
      <c r="N82" s="116">
        <f t="shared" si="71"/>
        <v>3.3420590454074752E-3</v>
      </c>
      <c r="O82" s="116">
        <f t="shared" si="72"/>
        <v>1.1214953271028252E-3</v>
      </c>
      <c r="P82" s="165">
        <v>1403737703.6099999</v>
      </c>
      <c r="Q82" s="176">
        <v>40697.58</v>
      </c>
      <c r="R82" s="116">
        <f t="shared" si="73"/>
        <v>4.2294441022786506E-3</v>
      </c>
      <c r="S82" s="116">
        <f t="shared" si="74"/>
        <v>1.1202389843166757E-3</v>
      </c>
      <c r="T82" s="165">
        <v>1411744918.3199999</v>
      </c>
      <c r="U82" s="176">
        <v>41168.160000000003</v>
      </c>
      <c r="V82" s="116">
        <f t="shared" si="75"/>
        <v>5.7042100453723234E-3</v>
      </c>
      <c r="W82" s="116">
        <f t="shared" si="76"/>
        <v>1.1562849682954164E-2</v>
      </c>
      <c r="X82" s="165">
        <v>1407522339.47</v>
      </c>
      <c r="Y82" s="176">
        <v>41152.980000000003</v>
      </c>
      <c r="Z82" s="116">
        <f t="shared" si="83"/>
        <v>-2.9910352750019769E-3</v>
      </c>
      <c r="AA82" s="116">
        <f t="shared" si="84"/>
        <v>-3.6873156342183595E-4</v>
      </c>
      <c r="AB82" s="165">
        <v>1471694616.8099999</v>
      </c>
      <c r="AC82" s="176">
        <v>41145.39</v>
      </c>
      <c r="AD82" s="116">
        <f t="shared" si="85"/>
        <v>4.559236861857828E-2</v>
      </c>
      <c r="AE82" s="116">
        <f t="shared" si="86"/>
        <v>-1.8443378827010299E-4</v>
      </c>
      <c r="AF82" s="165">
        <v>1478136883.5799999</v>
      </c>
      <c r="AG82" s="176">
        <v>41236.47</v>
      </c>
      <c r="AH82" s="116">
        <f t="shared" si="87"/>
        <v>4.3774480768055271E-3</v>
      </c>
      <c r="AI82" s="116">
        <f t="shared" si="88"/>
        <v>2.2136137244051337E-3</v>
      </c>
      <c r="AJ82" s="117">
        <f t="shared" si="89"/>
        <v>1.5695695477760185E-2</v>
      </c>
      <c r="AK82" s="117">
        <f t="shared" si="90"/>
        <v>6.3283275213789261E-3</v>
      </c>
      <c r="AL82" s="118">
        <f t="shared" si="91"/>
        <v>0.10425755890319505</v>
      </c>
      <c r="AM82" s="118">
        <f t="shared" si="92"/>
        <v>4.9550721258835709E-2</v>
      </c>
      <c r="AN82" s="119">
        <f t="shared" si="93"/>
        <v>1.8755464144221551E-2</v>
      </c>
      <c r="AO82" s="203">
        <f t="shared" si="94"/>
        <v>1.1631095900850867E-2</v>
      </c>
      <c r="AP82" s="123"/>
      <c r="AQ82" s="121"/>
      <c r="AR82" s="121"/>
      <c r="AS82" s="122"/>
      <c r="AT82" s="122"/>
    </row>
    <row r="83" spans="1:46" s="279" customFormat="1">
      <c r="A83" s="198" t="s">
        <v>187</v>
      </c>
      <c r="B83" s="165">
        <v>2419863868.5599999</v>
      </c>
      <c r="C83" s="176">
        <v>1.1309</v>
      </c>
      <c r="D83" s="165">
        <v>2707857335.5999999</v>
      </c>
      <c r="E83" s="176">
        <v>1.0887</v>
      </c>
      <c r="F83" s="116">
        <f t="shared" si="67"/>
        <v>0.11901225964887753</v>
      </c>
      <c r="G83" s="116">
        <f t="shared" si="68"/>
        <v>-3.7315412503315958E-2</v>
      </c>
      <c r="H83" s="165">
        <v>2707857335.5999999</v>
      </c>
      <c r="I83" s="176">
        <v>1.0887</v>
      </c>
      <c r="J83" s="116">
        <f t="shared" si="69"/>
        <v>0</v>
      </c>
      <c r="K83" s="116">
        <f t="shared" si="70"/>
        <v>0</v>
      </c>
      <c r="L83" s="165">
        <v>2440104104.79</v>
      </c>
      <c r="M83" s="176">
        <v>1.1187</v>
      </c>
      <c r="N83" s="116">
        <f t="shared" si="71"/>
        <v>-9.8880109852859693E-2</v>
      </c>
      <c r="O83" s="116">
        <f t="shared" si="72"/>
        <v>2.7555800496004434E-2</v>
      </c>
      <c r="P83" s="165">
        <v>2343760020.1399999</v>
      </c>
      <c r="Q83" s="176">
        <v>1.1338999999999999</v>
      </c>
      <c r="R83" s="116">
        <f t="shared" si="73"/>
        <v>-3.9483595991201222E-2</v>
      </c>
      <c r="S83" s="116">
        <f t="shared" si="74"/>
        <v>1.3587199427907285E-2</v>
      </c>
      <c r="T83" s="165">
        <v>2362982385.75</v>
      </c>
      <c r="U83" s="176">
        <v>1.1328</v>
      </c>
      <c r="V83" s="116">
        <f t="shared" si="75"/>
        <v>8.2015075966915436E-3</v>
      </c>
      <c r="W83" s="116">
        <f t="shared" si="76"/>
        <v>-9.7010318370215976E-4</v>
      </c>
      <c r="X83" s="165">
        <v>2362982385.75</v>
      </c>
      <c r="Y83" s="176">
        <v>1.1328</v>
      </c>
      <c r="Z83" s="116">
        <f t="shared" si="83"/>
        <v>0</v>
      </c>
      <c r="AA83" s="116">
        <f t="shared" si="84"/>
        <v>0</v>
      </c>
      <c r="AB83" s="165">
        <v>2451138473.0500002</v>
      </c>
      <c r="AC83" s="176">
        <v>1.1297999999999999</v>
      </c>
      <c r="AD83" s="116">
        <f t="shared" si="85"/>
        <v>3.7307128411801449E-2</v>
      </c>
      <c r="AE83" s="116">
        <f t="shared" si="86"/>
        <v>-2.6483050847458632E-3</v>
      </c>
      <c r="AF83" s="165">
        <v>2429340079.98</v>
      </c>
      <c r="AG83" s="176">
        <v>1.1132</v>
      </c>
      <c r="AH83" s="116">
        <f t="shared" si="87"/>
        <v>-8.8931707896845163E-3</v>
      </c>
      <c r="AI83" s="116">
        <f t="shared" si="88"/>
        <v>-1.469286599398119E-2</v>
      </c>
      <c r="AJ83" s="117">
        <f t="shared" si="89"/>
        <v>2.1580023779531367E-3</v>
      </c>
      <c r="AK83" s="117">
        <f t="shared" si="90"/>
        <v>-1.8104608552291814E-3</v>
      </c>
      <c r="AL83" s="118">
        <f t="shared" si="91"/>
        <v>-0.10285521765063253</v>
      </c>
      <c r="AM83" s="118">
        <f t="shared" si="92"/>
        <v>2.250390373840357E-2</v>
      </c>
      <c r="AN83" s="119">
        <f t="shared" si="93"/>
        <v>6.2107128269769905E-2</v>
      </c>
      <c r="AO83" s="203">
        <f t="shared" si="94"/>
        <v>1.9026248495251509E-2</v>
      </c>
      <c r="AP83" s="123"/>
      <c r="AQ83" s="121"/>
      <c r="AR83" s="121"/>
      <c r="AS83" s="122"/>
      <c r="AT83" s="122"/>
    </row>
    <row r="84" spans="1:46" s="380" customFormat="1">
      <c r="A84" s="198" t="s">
        <v>191</v>
      </c>
      <c r="B84" s="165">
        <v>524299543.5</v>
      </c>
      <c r="C84" s="176">
        <v>46583.7</v>
      </c>
      <c r="D84" s="165">
        <v>524875236.75</v>
      </c>
      <c r="E84" s="176">
        <v>46634.85</v>
      </c>
      <c r="F84" s="116">
        <f t="shared" si="67"/>
        <v>1.0980235575963266E-3</v>
      </c>
      <c r="G84" s="116">
        <f t="shared" si="68"/>
        <v>1.0980235575963578E-3</v>
      </c>
      <c r="H84" s="165">
        <v>525420370.19999999</v>
      </c>
      <c r="I84" s="176">
        <v>46681.35</v>
      </c>
      <c r="J84" s="116">
        <f t="shared" ref="J84:J85" si="95">((H84-D84)/D84)</f>
        <v>1.0385962450342025E-3</v>
      </c>
      <c r="K84" s="116">
        <f t="shared" ref="K84:K85" si="96">((I84-E84)/E84)</f>
        <v>9.9710838568152363E-4</v>
      </c>
      <c r="L84" s="165">
        <v>525337358.39999998</v>
      </c>
      <c r="M84" s="176">
        <v>46676.7</v>
      </c>
      <c r="N84" s="116">
        <f t="shared" ref="N84:N85" si="97">((L84-H84)/H84)</f>
        <v>-1.5799120991143468E-4</v>
      </c>
      <c r="O84" s="116">
        <f t="shared" ref="O84:O85" si="98">((M84-I84)/I84)</f>
        <v>-9.9611515091175718E-5</v>
      </c>
      <c r="P84" s="165">
        <v>526584534.89999998</v>
      </c>
      <c r="Q84" s="176">
        <v>46788.3</v>
      </c>
      <c r="R84" s="116">
        <f t="shared" si="73"/>
        <v>2.3740487518315433E-3</v>
      </c>
      <c r="S84" s="116">
        <f t="shared" si="74"/>
        <v>2.3909145248058629E-3</v>
      </c>
      <c r="T84" s="165">
        <v>527458139.69999999</v>
      </c>
      <c r="U84" s="176">
        <v>47071.95</v>
      </c>
      <c r="V84" s="116">
        <f t="shared" si="75"/>
        <v>1.6590020065171724E-3</v>
      </c>
      <c r="W84" s="116">
        <f t="shared" si="76"/>
        <v>6.0624130391571003E-3</v>
      </c>
      <c r="X84" s="165">
        <v>525462508.5</v>
      </c>
      <c r="Y84" s="176">
        <v>47104.5</v>
      </c>
      <c r="Z84" s="116">
        <f t="shared" si="83"/>
        <v>-3.7834873514987072E-3</v>
      </c>
      <c r="AA84" s="116">
        <f t="shared" si="84"/>
        <v>6.9149461622054992E-4</v>
      </c>
      <c r="AB84" s="165">
        <v>526017332.55000001</v>
      </c>
      <c r="AC84" s="176">
        <v>47155.65</v>
      </c>
      <c r="AD84" s="116">
        <f t="shared" si="85"/>
        <v>1.0558775193758889E-3</v>
      </c>
      <c r="AE84" s="116">
        <f t="shared" si="86"/>
        <v>1.0858835143139499E-3</v>
      </c>
      <c r="AF84" s="165">
        <v>526591854</v>
      </c>
      <c r="AG84" s="176">
        <v>47206.8</v>
      </c>
      <c r="AH84" s="116">
        <f t="shared" si="87"/>
        <v>1.0922101125733867E-3</v>
      </c>
      <c r="AI84" s="116">
        <f t="shared" si="88"/>
        <v>1.0847056503303729E-3</v>
      </c>
      <c r="AJ84" s="117">
        <f t="shared" si="89"/>
        <v>5.4703495393979723E-4</v>
      </c>
      <c r="AK84" s="117">
        <f t="shared" si="90"/>
        <v>1.6638664716268176E-3</v>
      </c>
      <c r="AL84" s="118">
        <f t="shared" si="91"/>
        <v>3.2705243642836041E-3</v>
      </c>
      <c r="AM84" s="118">
        <f t="shared" si="92"/>
        <v>1.2264433143882834E-2</v>
      </c>
      <c r="AN84" s="119">
        <f t="shared" si="93"/>
        <v>1.8870344507254215E-3</v>
      </c>
      <c r="AO84" s="203">
        <f t="shared" si="94"/>
        <v>1.9035834072157495E-3</v>
      </c>
      <c r="AP84" s="123"/>
      <c r="AQ84" s="121"/>
      <c r="AR84" s="121"/>
      <c r="AS84" s="122"/>
      <c r="AT84" s="122"/>
    </row>
    <row r="85" spans="1:46" s="380" customFormat="1">
      <c r="A85" s="198" t="s">
        <v>202</v>
      </c>
      <c r="B85" s="165">
        <v>524299543.5</v>
      </c>
      <c r="C85" s="176">
        <v>46583.7</v>
      </c>
      <c r="D85" s="165">
        <v>524875236.75</v>
      </c>
      <c r="E85" s="176">
        <v>46634.85</v>
      </c>
      <c r="F85" s="116">
        <f t="shared" si="67"/>
        <v>1.0980235575963266E-3</v>
      </c>
      <c r="G85" s="116">
        <f t="shared" si="68"/>
        <v>1.0980235575963578E-3</v>
      </c>
      <c r="H85" s="165">
        <v>525420370.19999999</v>
      </c>
      <c r="I85" s="176">
        <v>46681.35</v>
      </c>
      <c r="J85" s="116">
        <f t="shared" si="95"/>
        <v>1.0385962450342025E-3</v>
      </c>
      <c r="K85" s="116">
        <f t="shared" si="96"/>
        <v>9.9710838568152363E-4</v>
      </c>
      <c r="L85" s="165">
        <v>525337358.39999998</v>
      </c>
      <c r="M85" s="176">
        <v>46676.7</v>
      </c>
      <c r="N85" s="116">
        <f t="shared" si="97"/>
        <v>-1.5799120991143468E-4</v>
      </c>
      <c r="O85" s="116">
        <f t="shared" si="98"/>
        <v>-9.9611515091175718E-5</v>
      </c>
      <c r="P85" s="165">
        <v>699320524.60000002</v>
      </c>
      <c r="Q85" s="176">
        <v>386.97</v>
      </c>
      <c r="R85" s="116">
        <f t="shared" ref="R85" si="99">((P85-L85)/L85)</f>
        <v>0.33118369257022567</v>
      </c>
      <c r="S85" s="116">
        <f t="shared" ref="S85" si="100">((Q85-M85)/M85)</f>
        <v>-0.99170956815713196</v>
      </c>
      <c r="T85" s="165">
        <f>1861293.8*388.54</f>
        <v>723187093.05200005</v>
      </c>
      <c r="U85" s="176">
        <f>1.0165*388.54</f>
        <v>394.95091000000002</v>
      </c>
      <c r="V85" s="116">
        <f t="shared" ref="V85" si="101">((T85-P85)/P85)</f>
        <v>3.4128225345096672E-2</v>
      </c>
      <c r="W85" s="116">
        <f t="shared" ref="W85" si="102">((U85-Q85)/Q85)</f>
        <v>2.0624105227795422E-2</v>
      </c>
      <c r="X85" s="165">
        <f>1867729.32*391.75</f>
        <v>731682961.11000001</v>
      </c>
      <c r="Y85" s="176">
        <f>1.01728240743333*391.75</f>
        <v>398.52038311200704</v>
      </c>
      <c r="Z85" s="116">
        <f t="shared" ref="Z85" si="103">((X85-T85)/T85)</f>
        <v>1.1747814831906966E-2</v>
      </c>
      <c r="AA85" s="116">
        <f t="shared" ref="AA85" si="104">((Y85-U85)/U85)</f>
        <v>9.0377639894715454E-3</v>
      </c>
      <c r="AB85" s="165">
        <f>1947303.586*391.53</f>
        <v>762427773.02657986</v>
      </c>
      <c r="AC85" s="176">
        <f>1.02503195540316*391.53</f>
        <v>401.33076149899921</v>
      </c>
      <c r="AD85" s="116">
        <f t="shared" ref="AD85" si="105">((AB85-X85)/X85)</f>
        <v>4.2019308294316993E-2</v>
      </c>
      <c r="AE85" s="116">
        <f t="shared" ref="AE85" si="106">((AC85-Y85)/Y85)</f>
        <v>7.0520317305885274E-3</v>
      </c>
      <c r="AF85" s="165">
        <f>2109135.84*391.74</f>
        <v>826232873.96159995</v>
      </c>
      <c r="AG85" s="176">
        <f>1.035*391.74</f>
        <v>405.45089999999999</v>
      </c>
      <c r="AH85" s="116">
        <f t="shared" si="87"/>
        <v>8.3686748033502845E-2</v>
      </c>
      <c r="AI85" s="116">
        <f t="shared" si="88"/>
        <v>1.0266191621125098E-2</v>
      </c>
      <c r="AJ85" s="117">
        <f t="shared" si="89"/>
        <v>6.3093052208471029E-2</v>
      </c>
      <c r="AK85" s="117">
        <f t="shared" si="90"/>
        <v>-0.11784174439499558</v>
      </c>
      <c r="AL85" s="118">
        <f t="shared" si="91"/>
        <v>0.57415099077180831</v>
      </c>
      <c r="AM85" s="118">
        <f t="shared" si="92"/>
        <v>-0.9913058388737177</v>
      </c>
      <c r="AN85" s="119">
        <f t="shared" si="93"/>
        <v>0.11206562019778854</v>
      </c>
      <c r="AO85" s="203">
        <f t="shared" si="94"/>
        <v>0.35316099613502633</v>
      </c>
      <c r="AP85" s="123"/>
      <c r="AQ85" s="121"/>
      <c r="AR85" s="121"/>
      <c r="AS85" s="122"/>
      <c r="AT85" s="122"/>
    </row>
    <row r="86" spans="1:46">
      <c r="A86" s="198" t="s">
        <v>220</v>
      </c>
      <c r="B86" s="165">
        <v>524299543.5</v>
      </c>
      <c r="C86" s="176">
        <v>46583.7</v>
      </c>
      <c r="D86" s="165">
        <v>524875236.75</v>
      </c>
      <c r="E86" s="176">
        <v>46634.85</v>
      </c>
      <c r="F86" s="116">
        <f t="shared" si="67"/>
        <v>1.0980235575963266E-3</v>
      </c>
      <c r="G86" s="116">
        <f t="shared" si="68"/>
        <v>1.0980235575963578E-3</v>
      </c>
      <c r="H86" s="165">
        <v>525420370.19999999</v>
      </c>
      <c r="I86" s="176">
        <v>46681.35</v>
      </c>
      <c r="J86" s="116">
        <f t="shared" si="69"/>
        <v>1.0385962450342025E-3</v>
      </c>
      <c r="K86" s="116">
        <f t="shared" si="70"/>
        <v>9.9710838568152363E-4</v>
      </c>
      <c r="L86" s="165">
        <v>525337358.39999998</v>
      </c>
      <c r="M86" s="176">
        <v>46676.7</v>
      </c>
      <c r="N86" s="116">
        <f t="shared" si="71"/>
        <v>-1.5799120991143468E-4</v>
      </c>
      <c r="O86" s="116">
        <f t="shared" si="72"/>
        <v>-9.9611515091175718E-5</v>
      </c>
      <c r="P86" s="165">
        <v>699320524.60000002</v>
      </c>
      <c r="Q86" s="176">
        <v>386.97</v>
      </c>
      <c r="R86" s="116">
        <f t="shared" si="73"/>
        <v>0.33118369257022567</v>
      </c>
      <c r="S86" s="116">
        <f t="shared" si="74"/>
        <v>-0.99170956815713196</v>
      </c>
      <c r="T86" s="165">
        <f>1861293.8*388.54</f>
        <v>723187093.05200005</v>
      </c>
      <c r="U86" s="176">
        <f>1.0165*388.54</f>
        <v>394.95091000000002</v>
      </c>
      <c r="V86" s="116">
        <f t="shared" si="75"/>
        <v>3.4128225345096672E-2</v>
      </c>
      <c r="W86" s="116">
        <f t="shared" si="76"/>
        <v>2.0624105227795422E-2</v>
      </c>
      <c r="X86" s="165">
        <f>1867729.32*391.75</f>
        <v>731682961.11000001</v>
      </c>
      <c r="Y86" s="176">
        <f>1.01728240743333*391.75</f>
        <v>398.52038311200704</v>
      </c>
      <c r="Z86" s="116">
        <f t="shared" si="83"/>
        <v>1.1747814831906966E-2</v>
      </c>
      <c r="AA86" s="116">
        <f t="shared" si="84"/>
        <v>9.0377639894715454E-3</v>
      </c>
      <c r="AB86" s="165">
        <f>1947303.586*391.53</f>
        <v>762427773.02657986</v>
      </c>
      <c r="AC86" s="176">
        <f>1.02503195540316*391.53</f>
        <v>401.33076149899921</v>
      </c>
      <c r="AD86" s="116">
        <f t="shared" si="85"/>
        <v>4.2019308294316993E-2</v>
      </c>
      <c r="AE86" s="116">
        <f t="shared" si="86"/>
        <v>7.0520317305885274E-3</v>
      </c>
      <c r="AF86" s="165">
        <v>94532115.230000004</v>
      </c>
      <c r="AG86" s="176">
        <v>384.26</v>
      </c>
      <c r="AH86" s="116">
        <f t="shared" si="87"/>
        <v>-0.87601171078181006</v>
      </c>
      <c r="AI86" s="116">
        <f t="shared" si="88"/>
        <v>-4.2535392590487456E-2</v>
      </c>
      <c r="AJ86" s="117">
        <f t="shared" si="89"/>
        <v>-5.6869255143443084E-2</v>
      </c>
      <c r="AK86" s="117">
        <f t="shared" si="90"/>
        <v>-0.12444194242144714</v>
      </c>
      <c r="AL86" s="118">
        <f t="shared" si="91"/>
        <v>-0.81989602745342316</v>
      </c>
      <c r="AM86" s="118">
        <f t="shared" si="92"/>
        <v>-0.99176023939178526</v>
      </c>
      <c r="AN86" s="119">
        <f t="shared" si="93"/>
        <v>0.3493416127300738</v>
      </c>
      <c r="AO86" s="203">
        <f t="shared" si="94"/>
        <v>0.3509110035276497</v>
      </c>
      <c r="AP86" s="123"/>
      <c r="AQ86" s="133">
        <f>SUM(AQ61:AQ71)</f>
        <v>20567788651.219021</v>
      </c>
      <c r="AR86" s="99"/>
      <c r="AS86" s="122" t="e">
        <f>(#REF!/AQ86)-1</f>
        <v>#REF!</v>
      </c>
      <c r="AT86" s="122" t="e">
        <f>(#REF!/AR86)-1</f>
        <v>#REF!</v>
      </c>
    </row>
    <row r="87" spans="1:46">
      <c r="A87" s="200" t="s">
        <v>56</v>
      </c>
      <c r="B87" s="170">
        <f>SUM(B61:B86)</f>
        <v>364943588096.80005</v>
      </c>
      <c r="C87" s="172"/>
      <c r="D87" s="170">
        <f>SUM(D61:D86)</f>
        <v>383869905587.98004</v>
      </c>
      <c r="E87" s="172"/>
      <c r="F87" s="116">
        <f>((D87-B87)/B87)</f>
        <v>5.1860939905484384E-2</v>
      </c>
      <c r="G87" s="116"/>
      <c r="H87" s="170">
        <f>SUM(H61:H86)</f>
        <v>392137573769.45001</v>
      </c>
      <c r="I87" s="172"/>
      <c r="J87" s="116">
        <f>((H87-D87)/D87)</f>
        <v>2.1537682587558518E-2</v>
      </c>
      <c r="K87" s="116"/>
      <c r="L87" s="170">
        <f>SUM(L61:L86)</f>
        <v>400475113148.41498</v>
      </c>
      <c r="M87" s="172"/>
      <c r="N87" s="116">
        <f>((L87-H87)/H87)</f>
        <v>2.1261771216718107E-2</v>
      </c>
      <c r="O87" s="116"/>
      <c r="P87" s="170">
        <f>SUM(P61:P86)</f>
        <v>409312310450.92999</v>
      </c>
      <c r="Q87" s="172"/>
      <c r="R87" s="116">
        <f>((P87-L87)/L87)</f>
        <v>2.2066782709765972E-2</v>
      </c>
      <c r="S87" s="116"/>
      <c r="T87" s="170">
        <f>SUM(T61:T86)</f>
        <v>403810420105.51654</v>
      </c>
      <c r="U87" s="172"/>
      <c r="V87" s="116">
        <f>((T87-P87)/P87)</f>
        <v>-1.3441790547057198E-2</v>
      </c>
      <c r="W87" s="116"/>
      <c r="X87" s="170">
        <f>SUM(X61:X86)</f>
        <v>411619541485.96991</v>
      </c>
      <c r="Y87" s="172"/>
      <c r="Z87" s="116">
        <f>((X87-T87)/T87)</f>
        <v>1.9338583136147971E-2</v>
      </c>
      <c r="AA87" s="116"/>
      <c r="AB87" s="170">
        <f>SUM(AB61:AB86)</f>
        <v>414479780509.81311</v>
      </c>
      <c r="AC87" s="172"/>
      <c r="AD87" s="116">
        <f>((AB87-X87)/X87)</f>
        <v>6.9487444972062681E-3</v>
      </c>
      <c r="AE87" s="116"/>
      <c r="AF87" s="170">
        <f>SUM(AF61:AF86)</f>
        <v>417446339056.69153</v>
      </c>
      <c r="AG87" s="172"/>
      <c r="AH87" s="116">
        <f>((AF87-AB87)/AB87)</f>
        <v>7.157305823771499E-3</v>
      </c>
      <c r="AI87" s="116"/>
      <c r="AJ87" s="117">
        <f t="shared" si="89"/>
        <v>1.7091252416199441E-2</v>
      </c>
      <c r="AK87" s="117"/>
      <c r="AL87" s="118">
        <f t="shared" si="91"/>
        <v>8.7468261981313425E-2</v>
      </c>
      <c r="AM87" s="118"/>
      <c r="AN87" s="119">
        <f t="shared" si="93"/>
        <v>1.8553867551722152E-2</v>
      </c>
      <c r="AO87" s="203"/>
      <c r="AP87" s="123"/>
      <c r="AQ87" s="133"/>
      <c r="AR87" s="99"/>
      <c r="AS87" s="122" t="e">
        <f>(#REF!/AQ87)-1</f>
        <v>#REF!</v>
      </c>
      <c r="AT87" s="122" t="e">
        <f>(#REF!/AR87)-1</f>
        <v>#REF!</v>
      </c>
    </row>
    <row r="88" spans="1:46">
      <c r="A88" s="201" t="s">
        <v>58</v>
      </c>
      <c r="B88" s="170"/>
      <c r="C88" s="172"/>
      <c r="D88" s="170"/>
      <c r="E88" s="172"/>
      <c r="F88" s="116"/>
      <c r="G88" s="116"/>
      <c r="H88" s="170"/>
      <c r="I88" s="172"/>
      <c r="J88" s="116"/>
      <c r="K88" s="116"/>
      <c r="L88" s="170"/>
      <c r="M88" s="172"/>
      <c r="N88" s="116"/>
      <c r="O88" s="116"/>
      <c r="P88" s="170"/>
      <c r="Q88" s="172"/>
      <c r="R88" s="116"/>
      <c r="S88" s="116"/>
      <c r="T88" s="170"/>
      <c r="U88" s="172"/>
      <c r="V88" s="116"/>
      <c r="W88" s="116"/>
      <c r="X88" s="170"/>
      <c r="Y88" s="172"/>
      <c r="Z88" s="116"/>
      <c r="AA88" s="116"/>
      <c r="AB88" s="170"/>
      <c r="AC88" s="172"/>
      <c r="AD88" s="116"/>
      <c r="AE88" s="116"/>
      <c r="AF88" s="170"/>
      <c r="AG88" s="172"/>
      <c r="AH88" s="116"/>
      <c r="AI88" s="116"/>
      <c r="AJ88" s="117"/>
      <c r="AK88" s="117"/>
      <c r="AL88" s="118"/>
      <c r="AM88" s="118"/>
      <c r="AN88" s="119"/>
      <c r="AO88" s="203"/>
      <c r="AP88" s="123"/>
      <c r="AQ88" s="139">
        <v>2412598749</v>
      </c>
      <c r="AR88" s="140">
        <v>100</v>
      </c>
      <c r="AS88" s="122" t="e">
        <f>(#REF!/AQ88)-1</f>
        <v>#REF!</v>
      </c>
      <c r="AT88" s="122" t="e">
        <f>(#REF!/AR88)-1</f>
        <v>#REF!</v>
      </c>
    </row>
    <row r="89" spans="1:46">
      <c r="A89" s="198" t="s">
        <v>30</v>
      </c>
      <c r="B89" s="165">
        <v>2255299670.4499998</v>
      </c>
      <c r="C89" s="177">
        <v>69.3</v>
      </c>
      <c r="D89" s="165">
        <v>2387107052</v>
      </c>
      <c r="E89" s="177">
        <v>69.3</v>
      </c>
      <c r="F89" s="116">
        <f t="shared" ref="F89:G91" si="107">((D89-B89)/B89)</f>
        <v>5.8443400350296097E-2</v>
      </c>
      <c r="G89" s="116">
        <f t="shared" si="107"/>
        <v>0</v>
      </c>
      <c r="H89" s="165">
        <v>2263507765.1799998</v>
      </c>
      <c r="I89" s="177">
        <v>69.3</v>
      </c>
      <c r="J89" s="116">
        <f t="shared" ref="J89:K91" si="108">((H89-D89)/D89)</f>
        <v>-5.1777856680723412E-2</v>
      </c>
      <c r="K89" s="116">
        <f t="shared" si="108"/>
        <v>0</v>
      </c>
      <c r="L89" s="165">
        <v>2265914378.3600001</v>
      </c>
      <c r="M89" s="177">
        <v>69.3</v>
      </c>
      <c r="N89" s="116">
        <f t="shared" ref="N89:N91" si="109">((L89-H89)/H89)</f>
        <v>1.0632228512849503E-3</v>
      </c>
      <c r="O89" s="116">
        <f t="shared" ref="O89:O91" si="110">((M89-I89)/I89)</f>
        <v>0</v>
      </c>
      <c r="P89" s="165">
        <v>2270016634.4699998</v>
      </c>
      <c r="Q89" s="177">
        <v>113.5</v>
      </c>
      <c r="R89" s="116">
        <f t="shared" ref="R89:R91" si="111">((P89-L89)/L89)</f>
        <v>1.8104197357045524E-3</v>
      </c>
      <c r="S89" s="116">
        <f t="shared" ref="S89:S91" si="112">((Q89-M89)/M89)</f>
        <v>0.63780663780663782</v>
      </c>
      <c r="T89" s="165">
        <v>2273959455.5799999</v>
      </c>
      <c r="U89" s="177">
        <v>69.3</v>
      </c>
      <c r="V89" s="116">
        <f t="shared" ref="V89:V91" si="113">((T89-P89)/P89)</f>
        <v>1.7369128710903467E-3</v>
      </c>
      <c r="W89" s="116">
        <f t="shared" ref="W89:W91" si="114">((U89-Q89)/Q89)</f>
        <v>-0.38942731277533044</v>
      </c>
      <c r="X89" s="165">
        <v>2274379253.6799998</v>
      </c>
      <c r="Y89" s="177">
        <v>69.3</v>
      </c>
      <c r="Z89" s="116">
        <f t="shared" ref="Z89:Z91" si="115">((X89-T89)/T89)</f>
        <v>1.8461107517540599E-4</v>
      </c>
      <c r="AA89" s="116">
        <f t="shared" ref="AA89:AA91" si="116">((Y89-U89)/U89)</f>
        <v>0</v>
      </c>
      <c r="AB89" s="165">
        <v>2275148554.9899998</v>
      </c>
      <c r="AC89" s="177">
        <v>69.3</v>
      </c>
      <c r="AD89" s="116">
        <f t="shared" ref="AD89:AD91" si="117">((AB89-X89)/X89)</f>
        <v>3.382467144629441E-4</v>
      </c>
      <c r="AE89" s="116">
        <f t="shared" ref="AE89:AE91" si="118">((AC89-Y89)/Y89)</f>
        <v>0</v>
      </c>
      <c r="AF89" s="165">
        <v>2279529228.6900001</v>
      </c>
      <c r="AG89" s="177">
        <v>69.3</v>
      </c>
      <c r="AH89" s="116">
        <f t="shared" ref="AH89:AH91" si="119">((AF89-AB89)/AB89)</f>
        <v>1.9254451277004815E-3</v>
      </c>
      <c r="AI89" s="116">
        <f t="shared" ref="AI89:AI91" si="120">((AG89-AC89)/AC89)</f>
        <v>0</v>
      </c>
      <c r="AJ89" s="117">
        <f t="shared" si="89"/>
        <v>1.7155502556239208E-3</v>
      </c>
      <c r="AK89" s="117">
        <f t="shared" si="90"/>
        <v>3.1047415628913423E-2</v>
      </c>
      <c r="AL89" s="118">
        <f t="shared" si="91"/>
        <v>-4.5066191405143542E-2</v>
      </c>
      <c r="AM89" s="118">
        <f t="shared" si="92"/>
        <v>0</v>
      </c>
      <c r="AN89" s="119">
        <f t="shared" si="93"/>
        <v>2.9481988073396713E-2</v>
      </c>
      <c r="AO89" s="203">
        <f t="shared" si="94"/>
        <v>0.28049430934582681</v>
      </c>
      <c r="AP89" s="123"/>
      <c r="AQ89" s="139">
        <v>12153673145</v>
      </c>
      <c r="AR89" s="141">
        <v>45.22</v>
      </c>
      <c r="AS89" s="122" t="e">
        <f>(#REF!/AQ89)-1</f>
        <v>#REF!</v>
      </c>
      <c r="AT89" s="122" t="e">
        <f>(#REF!/AR89)-1</f>
        <v>#REF!</v>
      </c>
    </row>
    <row r="90" spans="1:46">
      <c r="A90" s="198" t="s">
        <v>194</v>
      </c>
      <c r="B90" s="165">
        <v>9782775503.5699997</v>
      </c>
      <c r="C90" s="177">
        <v>40.65</v>
      </c>
      <c r="D90" s="165">
        <v>9783148743.7199993</v>
      </c>
      <c r="E90" s="177">
        <v>40.65</v>
      </c>
      <c r="F90" s="116">
        <f t="shared" si="107"/>
        <v>3.8152786994183102E-5</v>
      </c>
      <c r="G90" s="116">
        <f t="shared" si="107"/>
        <v>0</v>
      </c>
      <c r="H90" s="165">
        <v>9789216523.8299999</v>
      </c>
      <c r="I90" s="177">
        <v>40.65</v>
      </c>
      <c r="J90" s="116">
        <f t="shared" si="108"/>
        <v>6.2022772718197099E-4</v>
      </c>
      <c r="K90" s="116">
        <f t="shared" si="108"/>
        <v>0</v>
      </c>
      <c r="L90" s="165">
        <v>9798700462.2000008</v>
      </c>
      <c r="M90" s="177">
        <v>40.65</v>
      </c>
      <c r="N90" s="116">
        <f t="shared" si="109"/>
        <v>9.6881485325347344E-4</v>
      </c>
      <c r="O90" s="116">
        <f t="shared" si="110"/>
        <v>0</v>
      </c>
      <c r="P90" s="165">
        <v>9856802899.2199993</v>
      </c>
      <c r="Q90" s="177">
        <v>40.65</v>
      </c>
      <c r="R90" s="116">
        <f t="shared" si="111"/>
        <v>5.9296064048633456E-3</v>
      </c>
      <c r="S90" s="116">
        <f t="shared" si="112"/>
        <v>0</v>
      </c>
      <c r="T90" s="165">
        <v>9801923854.7000008</v>
      </c>
      <c r="U90" s="177">
        <v>40.65</v>
      </c>
      <c r="V90" s="116">
        <f t="shared" si="113"/>
        <v>-5.567631318299091E-3</v>
      </c>
      <c r="W90" s="116">
        <f t="shared" si="114"/>
        <v>0</v>
      </c>
      <c r="X90" s="165">
        <v>9809747566.0799999</v>
      </c>
      <c r="Y90" s="177">
        <v>40.65</v>
      </c>
      <c r="Z90" s="116">
        <f t="shared" si="115"/>
        <v>7.9818120360603581E-4</v>
      </c>
      <c r="AA90" s="116">
        <f t="shared" si="116"/>
        <v>0</v>
      </c>
      <c r="AB90" s="165">
        <v>9812620000.2800007</v>
      </c>
      <c r="AC90" s="177">
        <v>40.65</v>
      </c>
      <c r="AD90" s="116">
        <f t="shared" si="117"/>
        <v>2.9281428300285966E-4</v>
      </c>
      <c r="AE90" s="116">
        <f t="shared" si="118"/>
        <v>0</v>
      </c>
      <c r="AF90" s="165">
        <v>9824208807.8600006</v>
      </c>
      <c r="AG90" s="177">
        <v>40.65</v>
      </c>
      <c r="AH90" s="116">
        <f t="shared" si="119"/>
        <v>1.1810105333406613E-3</v>
      </c>
      <c r="AI90" s="116">
        <f t="shared" si="120"/>
        <v>0</v>
      </c>
      <c r="AJ90" s="117">
        <f t="shared" si="89"/>
        <v>5.3264705924292981E-4</v>
      </c>
      <c r="AK90" s="117">
        <f t="shared" si="90"/>
        <v>0</v>
      </c>
      <c r="AL90" s="118">
        <f t="shared" si="91"/>
        <v>4.1970193048898067E-3</v>
      </c>
      <c r="AM90" s="118">
        <f t="shared" si="92"/>
        <v>0</v>
      </c>
      <c r="AN90" s="119">
        <f t="shared" si="93"/>
        <v>3.1014145874314353E-3</v>
      </c>
      <c r="AO90" s="203">
        <f t="shared" si="94"/>
        <v>0</v>
      </c>
      <c r="AP90" s="123"/>
      <c r="AQ90" s="142">
        <v>31507613595.857655</v>
      </c>
      <c r="AR90" s="142">
        <v>11.808257597614354</v>
      </c>
      <c r="AS90" s="122" t="e">
        <f>(#REF!/AQ90)-1</f>
        <v>#REF!</v>
      </c>
      <c r="AT90" s="122" t="e">
        <f>(#REF!/AR90)-1</f>
        <v>#REF!</v>
      </c>
    </row>
    <row r="91" spans="1:46">
      <c r="A91" s="198" t="s">
        <v>32</v>
      </c>
      <c r="B91" s="165">
        <v>30161390541.5989</v>
      </c>
      <c r="C91" s="177">
        <v>11.3</v>
      </c>
      <c r="D91" s="165">
        <v>30161390541.598915</v>
      </c>
      <c r="E91" s="177">
        <v>11.3</v>
      </c>
      <c r="F91" s="116">
        <f t="shared" si="107"/>
        <v>5.0590469432949124E-16</v>
      </c>
      <c r="G91" s="116">
        <f t="shared" si="107"/>
        <v>0</v>
      </c>
      <c r="H91" s="165">
        <v>30161390541.598915</v>
      </c>
      <c r="I91" s="177">
        <v>11.3</v>
      </c>
      <c r="J91" s="116">
        <f t="shared" si="108"/>
        <v>0</v>
      </c>
      <c r="K91" s="116">
        <f t="shared" si="108"/>
        <v>0</v>
      </c>
      <c r="L91" s="165">
        <v>30161390541.598915</v>
      </c>
      <c r="M91" s="177">
        <v>11.3</v>
      </c>
      <c r="N91" s="116">
        <f t="shared" si="109"/>
        <v>0</v>
      </c>
      <c r="O91" s="116">
        <f t="shared" si="110"/>
        <v>0</v>
      </c>
      <c r="P91" s="165">
        <v>30161390541.598915</v>
      </c>
      <c r="Q91" s="177">
        <v>11.3</v>
      </c>
      <c r="R91" s="116">
        <f t="shared" si="111"/>
        <v>0</v>
      </c>
      <c r="S91" s="116">
        <f t="shared" si="112"/>
        <v>0</v>
      </c>
      <c r="T91" s="165">
        <v>30161390541.598915</v>
      </c>
      <c r="U91" s="177">
        <v>11.3</v>
      </c>
      <c r="V91" s="116">
        <f t="shared" si="113"/>
        <v>0</v>
      </c>
      <c r="W91" s="116">
        <f t="shared" si="114"/>
        <v>0</v>
      </c>
      <c r="X91" s="165">
        <v>30161390541.598915</v>
      </c>
      <c r="Y91" s="177">
        <v>11.3</v>
      </c>
      <c r="Z91" s="116">
        <f t="shared" si="115"/>
        <v>0</v>
      </c>
      <c r="AA91" s="116">
        <f t="shared" si="116"/>
        <v>0</v>
      </c>
      <c r="AB91" s="165">
        <v>30161390541.598915</v>
      </c>
      <c r="AC91" s="177">
        <v>11.3</v>
      </c>
      <c r="AD91" s="116">
        <f t="shared" si="117"/>
        <v>0</v>
      </c>
      <c r="AE91" s="116">
        <f t="shared" si="118"/>
        <v>0</v>
      </c>
      <c r="AF91" s="165">
        <v>30161390541.598915</v>
      </c>
      <c r="AG91" s="177">
        <v>11.3</v>
      </c>
      <c r="AH91" s="116">
        <f t="shared" si="119"/>
        <v>0</v>
      </c>
      <c r="AI91" s="116">
        <f t="shared" si="120"/>
        <v>0</v>
      </c>
      <c r="AJ91" s="117">
        <f t="shared" si="89"/>
        <v>6.3238086791186406E-17</v>
      </c>
      <c r="AK91" s="117">
        <f t="shared" si="90"/>
        <v>0</v>
      </c>
      <c r="AL91" s="118">
        <f t="shared" si="91"/>
        <v>0</v>
      </c>
      <c r="AM91" s="118">
        <f t="shared" si="92"/>
        <v>0</v>
      </c>
      <c r="AN91" s="119">
        <f t="shared" si="93"/>
        <v>1.7886431999724544E-16</v>
      </c>
      <c r="AO91" s="203">
        <f t="shared" si="94"/>
        <v>0</v>
      </c>
      <c r="AP91" s="123"/>
      <c r="AQ91" s="133">
        <f>SUM(AQ88:AQ90)</f>
        <v>46073885489.857651</v>
      </c>
      <c r="AR91" s="99"/>
      <c r="AS91" s="122" t="e">
        <f>(#REF!/AQ91)-1</f>
        <v>#REF!</v>
      </c>
      <c r="AT91" s="122" t="e">
        <f>(#REF!/AR91)-1</f>
        <v>#REF!</v>
      </c>
    </row>
    <row r="92" spans="1:46">
      <c r="A92" s="200" t="s">
        <v>56</v>
      </c>
      <c r="B92" s="170">
        <f>SUM(B89:B91)</f>
        <v>42199465715.618896</v>
      </c>
      <c r="C92" s="172"/>
      <c r="D92" s="170">
        <f>SUM(D89:D91)</f>
        <v>42331646337.318916</v>
      </c>
      <c r="E92" s="172"/>
      <c r="F92" s="116">
        <f>((D92-B92)/B92)</f>
        <v>3.1322818774716633E-3</v>
      </c>
      <c r="G92" s="116"/>
      <c r="H92" s="170">
        <f>SUM(H89:H91)</f>
        <v>42214114830.608917</v>
      </c>
      <c r="I92" s="172"/>
      <c r="J92" s="116">
        <f>((H92-D92)/D92)</f>
        <v>-2.7764454463559368E-3</v>
      </c>
      <c r="K92" s="116"/>
      <c r="L92" s="170">
        <f>SUM(L89:L91)</f>
        <v>42226005382.15892</v>
      </c>
      <c r="M92" s="172"/>
      <c r="N92" s="116">
        <f>((L92-H92)/H92)</f>
        <v>2.8167241212366637E-4</v>
      </c>
      <c r="O92" s="116"/>
      <c r="P92" s="170">
        <f>SUM(P89:P91)</f>
        <v>42288210075.28891</v>
      </c>
      <c r="Q92" s="172"/>
      <c r="R92" s="116">
        <f>((P92-L92)/L92)</f>
        <v>1.4731370530320631E-3</v>
      </c>
      <c r="S92" s="116"/>
      <c r="T92" s="170">
        <f>SUM(T89:T91)</f>
        <v>42237273851.878914</v>
      </c>
      <c r="U92" s="172"/>
      <c r="V92" s="116">
        <f>((T92-P92)/P92)</f>
        <v>-1.2045017587481335E-3</v>
      </c>
      <c r="W92" s="116"/>
      <c r="X92" s="170">
        <f>SUM(X89:X91)</f>
        <v>42245517361.358917</v>
      </c>
      <c r="Y92" s="172"/>
      <c r="Z92" s="116">
        <f>((X92-T92)/T92)</f>
        <v>1.9517143812151236E-4</v>
      </c>
      <c r="AA92" s="116"/>
      <c r="AB92" s="170">
        <f>SUM(AB89:AB91)</f>
        <v>42249159096.868912</v>
      </c>
      <c r="AC92" s="172"/>
      <c r="AD92" s="116">
        <f>((AB92-X92)/X92)</f>
        <v>8.6204069389040686E-5</v>
      </c>
      <c r="AE92" s="116"/>
      <c r="AF92" s="170">
        <f>SUM(AF89:AF91)</f>
        <v>42265128578.148918</v>
      </c>
      <c r="AG92" s="172"/>
      <c r="AH92" s="116">
        <f>((AF92-AB92)/AB92)</f>
        <v>3.7798341130036619E-4</v>
      </c>
      <c r="AI92" s="116"/>
      <c r="AJ92" s="117">
        <f t="shared" si="89"/>
        <v>1.9568788204178022E-4</v>
      </c>
      <c r="AK92" s="117"/>
      <c r="AL92" s="118">
        <f t="shared" si="91"/>
        <v>-1.5713482683841935E-3</v>
      </c>
      <c r="AM92" s="118"/>
      <c r="AN92" s="119">
        <f t="shared" si="93"/>
        <v>1.736259534654674E-3</v>
      </c>
      <c r="AO92" s="203"/>
      <c r="AP92" s="123"/>
      <c r="AQ92" s="133"/>
      <c r="AR92" s="99"/>
      <c r="AS92" s="122" t="e">
        <f>(#REF!/AQ92)-1</f>
        <v>#REF!</v>
      </c>
      <c r="AT92" s="122" t="e">
        <f>(#REF!/AR92)-1</f>
        <v>#REF!</v>
      </c>
    </row>
    <row r="93" spans="1:46">
      <c r="A93" s="201" t="s">
        <v>82</v>
      </c>
      <c r="B93" s="170"/>
      <c r="C93" s="172"/>
      <c r="D93" s="170"/>
      <c r="E93" s="172"/>
      <c r="F93" s="116"/>
      <c r="G93" s="116"/>
      <c r="H93" s="170"/>
      <c r="I93" s="172"/>
      <c r="J93" s="116"/>
      <c r="K93" s="116"/>
      <c r="L93" s="170"/>
      <c r="M93" s="172"/>
      <c r="N93" s="116"/>
      <c r="O93" s="116"/>
      <c r="P93" s="170"/>
      <c r="Q93" s="172"/>
      <c r="R93" s="116"/>
      <c r="S93" s="116"/>
      <c r="T93" s="170"/>
      <c r="U93" s="172"/>
      <c r="V93" s="116"/>
      <c r="W93" s="116"/>
      <c r="X93" s="170"/>
      <c r="Y93" s="172"/>
      <c r="Z93" s="116"/>
      <c r="AA93" s="116"/>
      <c r="AB93" s="170"/>
      <c r="AC93" s="172"/>
      <c r="AD93" s="116"/>
      <c r="AE93" s="116"/>
      <c r="AF93" s="170"/>
      <c r="AG93" s="172"/>
      <c r="AH93" s="116"/>
      <c r="AI93" s="116"/>
      <c r="AJ93" s="117"/>
      <c r="AK93" s="117"/>
      <c r="AL93" s="118"/>
      <c r="AM93" s="118"/>
      <c r="AN93" s="119"/>
      <c r="AO93" s="203"/>
      <c r="AP93" s="123"/>
      <c r="AQ93" s="121">
        <v>885354617.76999998</v>
      </c>
      <c r="AR93" s="121">
        <v>1763.14</v>
      </c>
      <c r="AS93" s="122" t="e">
        <f>(#REF!/AQ93)-1</f>
        <v>#REF!</v>
      </c>
      <c r="AT93" s="122" t="e">
        <f>(#REF!/AR93)-1</f>
        <v>#REF!</v>
      </c>
    </row>
    <row r="94" spans="1:46">
      <c r="A94" s="198" t="s">
        <v>35</v>
      </c>
      <c r="B94" s="165">
        <v>1321422724.76</v>
      </c>
      <c r="C94" s="165">
        <v>2990.44</v>
      </c>
      <c r="D94" s="165">
        <v>1380059522.6700001</v>
      </c>
      <c r="E94" s="165">
        <v>3099.9</v>
      </c>
      <c r="F94" s="116">
        <f t="shared" ref="F94:F113" si="121">((D94-B94)/B94)</f>
        <v>4.4373989345952748E-2</v>
      </c>
      <c r="G94" s="116">
        <f t="shared" ref="G94:G113" si="122">((E94-C94)/C94)</f>
        <v>3.6603309212022324E-2</v>
      </c>
      <c r="H94" s="165">
        <v>1468228978.99</v>
      </c>
      <c r="I94" s="165">
        <v>3148.89</v>
      </c>
      <c r="J94" s="116">
        <f t="shared" ref="J94:J113" si="123">((H94-D94)/D94)</f>
        <v>6.388815472931092E-2</v>
      </c>
      <c r="K94" s="116">
        <f t="shared" ref="K94:K113" si="124">((I94-E94)/E94)</f>
        <v>1.5803735604374265E-2</v>
      </c>
      <c r="L94" s="165">
        <v>1665398142.71</v>
      </c>
      <c r="M94" s="165">
        <v>3399.1</v>
      </c>
      <c r="N94" s="116">
        <f t="shared" ref="N94:N113" si="125">((L94-H94)/H94)</f>
        <v>0.13429047276783312</v>
      </c>
      <c r="O94" s="116">
        <f t="shared" ref="O94:O113" si="126">((M94-I94)/I94)</f>
        <v>7.9459746132764256E-2</v>
      </c>
      <c r="P94" s="165">
        <v>1622480816.23</v>
      </c>
      <c r="Q94" s="165">
        <v>3275.49</v>
      </c>
      <c r="R94" s="116">
        <f t="shared" ref="R94:R113" si="127">((P94-L94)/L94)</f>
        <v>-2.577000981288672E-2</v>
      </c>
      <c r="S94" s="116">
        <f t="shared" ref="S94:S113" si="128">((Q94-M94)/M94)</f>
        <v>-3.636550851696041E-2</v>
      </c>
      <c r="T94" s="165">
        <v>1635989666.55</v>
      </c>
      <c r="U94" s="165">
        <v>3273.75</v>
      </c>
      <c r="V94" s="116">
        <f t="shared" ref="V94:V113" si="129">((T94-P94)/P94)</f>
        <v>8.3260462526694931E-3</v>
      </c>
      <c r="W94" s="116">
        <f t="shared" ref="W94:W113" si="130">((U94-Q94)/Q94)</f>
        <v>-5.3121822994415548E-4</v>
      </c>
      <c r="X94" s="165">
        <v>1624597601.6300001</v>
      </c>
      <c r="Y94" s="165">
        <v>3235.5</v>
      </c>
      <c r="Z94" s="116">
        <f t="shared" ref="Z94:Z113" si="131">((X94-T94)/T94)</f>
        <v>-6.9634088484333756E-3</v>
      </c>
      <c r="AA94" s="116">
        <f t="shared" ref="AA94:AA113" si="132">((Y94-U94)/U94)</f>
        <v>-1.1683848797250859E-2</v>
      </c>
      <c r="AB94" s="165">
        <v>1595379954.0999999</v>
      </c>
      <c r="AC94" s="165">
        <v>3179.52</v>
      </c>
      <c r="AD94" s="116">
        <f t="shared" ref="AD94:AD113" si="133">((AB94-X94)/X94)</f>
        <v>-1.7984544296190886E-2</v>
      </c>
      <c r="AE94" s="116">
        <f t="shared" ref="AE94:AE113" si="134">((AC94-Y94)/Y94)</f>
        <v>-1.7301808066759395E-2</v>
      </c>
      <c r="AF94" s="165">
        <v>1632715189.1900001</v>
      </c>
      <c r="AG94" s="165">
        <v>3223.01</v>
      </c>
      <c r="AH94" s="116">
        <f t="shared" ref="AH94:AH113" si="135">((AF94-AB94)/AB94)</f>
        <v>2.3402096155246004E-2</v>
      </c>
      <c r="AI94" s="116">
        <f t="shared" ref="AI94:AI113" si="136">((AG94-AC94)/AC94)</f>
        <v>1.3678165257649028E-2</v>
      </c>
      <c r="AJ94" s="117">
        <f t="shared" si="89"/>
        <v>2.7945349536687661E-2</v>
      </c>
      <c r="AK94" s="117">
        <f t="shared" si="90"/>
        <v>9.9578215744868821E-3</v>
      </c>
      <c r="AL94" s="118">
        <f t="shared" si="91"/>
        <v>0.18307591982060836</v>
      </c>
      <c r="AM94" s="118">
        <f t="shared" si="92"/>
        <v>3.9714184328526768E-2</v>
      </c>
      <c r="AN94" s="119">
        <f t="shared" si="93"/>
        <v>5.2766527929749688E-2</v>
      </c>
      <c r="AO94" s="203">
        <f t="shared" si="94"/>
        <v>3.5967913018111815E-2</v>
      </c>
      <c r="AP94" s="123"/>
      <c r="AQ94" s="126">
        <v>113791197</v>
      </c>
      <c r="AR94" s="125">
        <v>81.52</v>
      </c>
      <c r="AS94" s="122" t="e">
        <f>(#REF!/AQ94)-1</f>
        <v>#REF!</v>
      </c>
      <c r="AT94" s="122" t="e">
        <f>(#REF!/AR94)-1</f>
        <v>#REF!</v>
      </c>
    </row>
    <row r="95" spans="1:46">
      <c r="A95" s="198" t="s">
        <v>33</v>
      </c>
      <c r="B95" s="165">
        <v>264545763</v>
      </c>
      <c r="C95" s="165">
        <v>122.27</v>
      </c>
      <c r="D95" s="165">
        <v>166542182</v>
      </c>
      <c r="E95" s="165">
        <v>123.76</v>
      </c>
      <c r="F95" s="116">
        <f t="shared" si="121"/>
        <v>-0.37045983987277092</v>
      </c>
      <c r="G95" s="116">
        <f t="shared" si="122"/>
        <v>1.2186145415882957E-2</v>
      </c>
      <c r="H95" s="165">
        <v>171739801</v>
      </c>
      <c r="I95" s="165">
        <v>127.64</v>
      </c>
      <c r="J95" s="116">
        <f t="shared" si="123"/>
        <v>3.1209024269899382E-2</v>
      </c>
      <c r="K95" s="116">
        <f t="shared" si="124"/>
        <v>3.1351001939237198E-2</v>
      </c>
      <c r="L95" s="165">
        <v>186139625</v>
      </c>
      <c r="M95" s="165">
        <v>138.35</v>
      </c>
      <c r="N95" s="116">
        <f t="shared" si="125"/>
        <v>8.3846749071288376E-2</v>
      </c>
      <c r="O95" s="116">
        <f t="shared" si="126"/>
        <v>8.3907865872767107E-2</v>
      </c>
      <c r="P95" s="165">
        <v>179485308</v>
      </c>
      <c r="Q95" s="165">
        <v>133.41999999999999</v>
      </c>
      <c r="R95" s="116">
        <f t="shared" si="127"/>
        <v>-3.5749062028034066E-2</v>
      </c>
      <c r="S95" s="116">
        <f t="shared" si="128"/>
        <v>-3.5634260932417831E-2</v>
      </c>
      <c r="T95" s="165">
        <v>189428770</v>
      </c>
      <c r="U95" s="165">
        <v>139.04</v>
      </c>
      <c r="V95" s="116">
        <f t="shared" si="129"/>
        <v>5.5399865932202093E-2</v>
      </c>
      <c r="W95" s="116">
        <f t="shared" si="130"/>
        <v>4.2122620296807113E-2</v>
      </c>
      <c r="X95" s="165">
        <v>177134955</v>
      </c>
      <c r="Y95" s="165">
        <v>131.66</v>
      </c>
      <c r="Z95" s="116">
        <f t="shared" si="131"/>
        <v>-6.4899407835462372E-2</v>
      </c>
      <c r="AA95" s="116">
        <f t="shared" si="132"/>
        <v>-5.3078250863060963E-2</v>
      </c>
      <c r="AB95" s="165">
        <v>173792663</v>
      </c>
      <c r="AC95" s="165">
        <v>129.16</v>
      </c>
      <c r="AD95" s="116">
        <f t="shared" si="133"/>
        <v>-1.8868619127150821E-2</v>
      </c>
      <c r="AE95" s="116">
        <f t="shared" si="134"/>
        <v>-1.8988303205225581E-2</v>
      </c>
      <c r="AF95" s="165">
        <v>179277680</v>
      </c>
      <c r="AG95" s="165">
        <v>133.26</v>
      </c>
      <c r="AH95" s="116">
        <f t="shared" si="135"/>
        <v>3.1560693675543712E-2</v>
      </c>
      <c r="AI95" s="116">
        <f t="shared" si="136"/>
        <v>3.1743573861876699E-2</v>
      </c>
      <c r="AJ95" s="117">
        <f t="shared" si="89"/>
        <v>-3.599507448931058E-2</v>
      </c>
      <c r="AK95" s="117">
        <f t="shared" si="90"/>
        <v>1.1701299048233336E-2</v>
      </c>
      <c r="AL95" s="118">
        <f t="shared" si="91"/>
        <v>7.6470104132537423E-2</v>
      </c>
      <c r="AM95" s="118">
        <f t="shared" si="92"/>
        <v>7.676147382029723E-2</v>
      </c>
      <c r="AN95" s="119">
        <f t="shared" si="93"/>
        <v>0.14382071491764845</v>
      </c>
      <c r="AO95" s="203">
        <f t="shared" si="94"/>
        <v>4.5207743916869166E-2</v>
      </c>
      <c r="AP95" s="123"/>
      <c r="AQ95" s="121">
        <v>1066913090.3099999</v>
      </c>
      <c r="AR95" s="125">
        <v>1.1691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99</v>
      </c>
      <c r="B96" s="165">
        <v>843683093.34000003</v>
      </c>
      <c r="C96" s="165">
        <v>1.3098000000000001</v>
      </c>
      <c r="D96" s="165">
        <v>859105389.65999997</v>
      </c>
      <c r="E96" s="165">
        <v>1.3334999999999999</v>
      </c>
      <c r="F96" s="116">
        <f t="shared" si="121"/>
        <v>1.827972664350265E-2</v>
      </c>
      <c r="G96" s="116">
        <f t="shared" si="122"/>
        <v>1.8094365551992543E-2</v>
      </c>
      <c r="H96" s="165">
        <v>901002059.02999997</v>
      </c>
      <c r="I96" s="165">
        <v>1.3438000000000001</v>
      </c>
      <c r="J96" s="116">
        <f t="shared" si="123"/>
        <v>4.876778783401773E-2</v>
      </c>
      <c r="K96" s="116">
        <f t="shared" si="124"/>
        <v>7.7240344956881878E-3</v>
      </c>
      <c r="L96" s="165">
        <v>1103416708.6800001</v>
      </c>
      <c r="M96" s="165">
        <v>1.4545999999999999</v>
      </c>
      <c r="N96" s="116">
        <f t="shared" si="125"/>
        <v>0.22465503560326541</v>
      </c>
      <c r="O96" s="116">
        <f t="shared" si="126"/>
        <v>8.2452745944336797E-2</v>
      </c>
      <c r="P96" s="165">
        <v>1074804161.8099999</v>
      </c>
      <c r="Q96" s="165">
        <v>1.4137999999999999</v>
      </c>
      <c r="R96" s="116">
        <f t="shared" si="127"/>
        <v>-2.5930862424794039E-2</v>
      </c>
      <c r="S96" s="116">
        <f t="shared" si="128"/>
        <v>-2.8048948164443799E-2</v>
      </c>
      <c r="T96" s="165">
        <v>1064187629.23</v>
      </c>
      <c r="U96" s="165">
        <v>1.4035</v>
      </c>
      <c r="V96" s="116">
        <f t="shared" si="129"/>
        <v>-9.8776437208071364E-3</v>
      </c>
      <c r="W96" s="116">
        <f t="shared" si="130"/>
        <v>-7.2853303154618593E-3</v>
      </c>
      <c r="X96" s="165">
        <v>1059392934.54</v>
      </c>
      <c r="Y96" s="165">
        <v>1.3884000000000001</v>
      </c>
      <c r="Z96" s="116">
        <f t="shared" si="131"/>
        <v>-4.5054974877590812E-3</v>
      </c>
      <c r="AA96" s="116">
        <f t="shared" si="132"/>
        <v>-1.075881724260769E-2</v>
      </c>
      <c r="AB96" s="165">
        <v>1043289624.52</v>
      </c>
      <c r="AC96" s="165">
        <v>1.3665</v>
      </c>
      <c r="AD96" s="116">
        <f t="shared" si="133"/>
        <v>-1.5200507285799688E-2</v>
      </c>
      <c r="AE96" s="116">
        <f t="shared" si="134"/>
        <v>-1.5773552290406244E-2</v>
      </c>
      <c r="AF96" s="165">
        <v>1065440594.66</v>
      </c>
      <c r="AG96" s="165">
        <v>1.3927</v>
      </c>
      <c r="AH96" s="116">
        <f t="shared" si="135"/>
        <v>2.1231851270629931E-2</v>
      </c>
      <c r="AI96" s="116">
        <f t="shared" si="136"/>
        <v>1.9173069886571532E-2</v>
      </c>
      <c r="AJ96" s="117">
        <f t="shared" si="89"/>
        <v>3.2177486304031978E-2</v>
      </c>
      <c r="AK96" s="117">
        <f t="shared" si="90"/>
        <v>8.1971959832086855E-3</v>
      </c>
      <c r="AL96" s="118">
        <f t="shared" si="91"/>
        <v>0.24017449719604173</v>
      </c>
      <c r="AM96" s="118">
        <f t="shared" si="92"/>
        <v>4.43944506936634E-2</v>
      </c>
      <c r="AN96" s="119">
        <f t="shared" si="93"/>
        <v>8.1390881789077288E-2</v>
      </c>
      <c r="AO96" s="203">
        <f t="shared" si="94"/>
        <v>3.426775483831998E-2</v>
      </c>
      <c r="AP96" s="123"/>
      <c r="AQ96" s="121">
        <v>4173976375.3699999</v>
      </c>
      <c r="AR96" s="125">
        <v>299.53579999999999</v>
      </c>
      <c r="AS96" s="122" t="e">
        <f>(#REF!/AQ96)-1</f>
        <v>#REF!</v>
      </c>
      <c r="AT96" s="122" t="e">
        <f>(#REF!/AR96)-1</f>
        <v>#REF!</v>
      </c>
    </row>
    <row r="97" spans="1:46">
      <c r="A97" s="198" t="s">
        <v>10</v>
      </c>
      <c r="B97" s="165">
        <v>3483703034</v>
      </c>
      <c r="C97" s="165">
        <v>367.702</v>
      </c>
      <c r="D97" s="165">
        <v>3483703034</v>
      </c>
      <c r="E97" s="165">
        <v>351.91950000000003</v>
      </c>
      <c r="F97" s="116">
        <f t="shared" si="121"/>
        <v>0</v>
      </c>
      <c r="G97" s="116">
        <f t="shared" si="122"/>
        <v>-4.2921985738451164E-2</v>
      </c>
      <c r="H97" s="165">
        <v>3483703034</v>
      </c>
      <c r="I97" s="165">
        <v>351.91950000000003</v>
      </c>
      <c r="J97" s="116">
        <f t="shared" si="123"/>
        <v>0</v>
      </c>
      <c r="K97" s="116">
        <f t="shared" si="124"/>
        <v>0</v>
      </c>
      <c r="L97" s="165">
        <v>4228993693.3299999</v>
      </c>
      <c r="M97" s="165">
        <v>429.55439999999999</v>
      </c>
      <c r="N97" s="116">
        <f t="shared" si="125"/>
        <v>0.21393633500219866</v>
      </c>
      <c r="O97" s="116">
        <f t="shared" si="126"/>
        <v>0.22060414384539634</v>
      </c>
      <c r="P97" s="165">
        <v>4114325395.52</v>
      </c>
      <c r="Q97" s="165">
        <v>417.52539999999999</v>
      </c>
      <c r="R97" s="116">
        <f t="shared" si="127"/>
        <v>-2.7114795179490486E-2</v>
      </c>
      <c r="S97" s="116">
        <f t="shared" si="128"/>
        <v>-2.8003437981312721E-2</v>
      </c>
      <c r="T97" s="165">
        <v>4078400342.73</v>
      </c>
      <c r="U97" s="165">
        <v>413.63760000000002</v>
      </c>
      <c r="V97" s="116">
        <f t="shared" si="129"/>
        <v>-8.7316994492263478E-3</v>
      </c>
      <c r="W97" s="116">
        <f t="shared" si="130"/>
        <v>-9.3115293105520535E-3</v>
      </c>
      <c r="X97" s="165">
        <v>4078400342.73</v>
      </c>
      <c r="Y97" s="165">
        <v>413.63760000000002</v>
      </c>
      <c r="Z97" s="116">
        <f t="shared" si="131"/>
        <v>0</v>
      </c>
      <c r="AA97" s="116">
        <f t="shared" si="132"/>
        <v>0</v>
      </c>
      <c r="AB97" s="165">
        <v>3996581752.3600001</v>
      </c>
      <c r="AC97" s="165">
        <v>403.87290000000002</v>
      </c>
      <c r="AD97" s="116">
        <f t="shared" si="133"/>
        <v>-2.0061441617875146E-2</v>
      </c>
      <c r="AE97" s="116">
        <f t="shared" si="134"/>
        <v>-2.3606896471694071E-2</v>
      </c>
      <c r="AF97" s="165">
        <v>4090702242.3600001</v>
      </c>
      <c r="AG97" s="165">
        <v>412.0111</v>
      </c>
      <c r="AH97" s="116">
        <f t="shared" si="135"/>
        <v>2.3550247644608148E-2</v>
      </c>
      <c r="AI97" s="116">
        <f t="shared" si="136"/>
        <v>2.0150398801206972E-2</v>
      </c>
      <c r="AJ97" s="117">
        <f t="shared" si="89"/>
        <v>2.2697330800026852E-2</v>
      </c>
      <c r="AK97" s="117">
        <f t="shared" si="90"/>
        <v>1.7113836643074164E-2</v>
      </c>
      <c r="AL97" s="118">
        <f t="shared" si="91"/>
        <v>0.17423965316097609</v>
      </c>
      <c r="AM97" s="118">
        <f t="shared" si="92"/>
        <v>0.1707538229623535</v>
      </c>
      <c r="AN97" s="119">
        <f t="shared" si="93"/>
        <v>7.8754532864929949E-2</v>
      </c>
      <c r="AO97" s="203">
        <f t="shared" si="94"/>
        <v>8.4515120501830882E-2</v>
      </c>
      <c r="AP97" s="123"/>
      <c r="AQ97" s="121">
        <v>2336951594.8200002</v>
      </c>
      <c r="AR97" s="125">
        <v>9.7842000000000002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19</v>
      </c>
      <c r="B98" s="165">
        <v>2259229439.5100002</v>
      </c>
      <c r="C98" s="165">
        <v>11.3141</v>
      </c>
      <c r="D98" s="165">
        <v>2301437352.3499999</v>
      </c>
      <c r="E98" s="165">
        <v>11.523899999999999</v>
      </c>
      <c r="F98" s="116">
        <f t="shared" si="121"/>
        <v>1.8682437516905792E-2</v>
      </c>
      <c r="G98" s="116">
        <f t="shared" si="122"/>
        <v>1.8543233664188891E-2</v>
      </c>
      <c r="H98" s="165">
        <v>2401816376.2399998</v>
      </c>
      <c r="I98" s="165">
        <v>11.811299999999999</v>
      </c>
      <c r="J98" s="116">
        <f t="shared" si="123"/>
        <v>4.3615796792166754E-2</v>
      </c>
      <c r="K98" s="116">
        <f t="shared" si="124"/>
        <v>2.493947361570301E-2</v>
      </c>
      <c r="L98" s="165">
        <v>2591385050.1500001</v>
      </c>
      <c r="M98" s="165">
        <v>12.5527</v>
      </c>
      <c r="N98" s="116">
        <f t="shared" si="125"/>
        <v>7.8927213497797313E-2</v>
      </c>
      <c r="O98" s="116">
        <f t="shared" si="126"/>
        <v>6.277039783935727E-2</v>
      </c>
      <c r="P98" s="165">
        <v>2520587012.21</v>
      </c>
      <c r="Q98" s="165">
        <v>12.315099999999999</v>
      </c>
      <c r="R98" s="116">
        <f t="shared" si="127"/>
        <v>-2.7320539622585988E-2</v>
      </c>
      <c r="S98" s="116">
        <f t="shared" si="128"/>
        <v>-1.8928198714220884E-2</v>
      </c>
      <c r="T98" s="165">
        <v>2519899465.46</v>
      </c>
      <c r="U98" s="165">
        <v>12.3141</v>
      </c>
      <c r="V98" s="116">
        <f t="shared" si="129"/>
        <v>-2.7277247191604499E-4</v>
      </c>
      <c r="W98" s="116">
        <f t="shared" si="130"/>
        <v>-8.1201127071598751E-5</v>
      </c>
      <c r="X98" s="165">
        <v>2488794789.71</v>
      </c>
      <c r="Y98" s="165">
        <v>12.203900000000001</v>
      </c>
      <c r="Z98" s="116">
        <f t="shared" si="131"/>
        <v>-1.2343617742036362E-2</v>
      </c>
      <c r="AA98" s="116">
        <f t="shared" si="132"/>
        <v>-8.9490908795607452E-3</v>
      </c>
      <c r="AB98" s="165">
        <v>2436844843.5500002</v>
      </c>
      <c r="AC98" s="165">
        <v>12.0252</v>
      </c>
      <c r="AD98" s="116">
        <f t="shared" si="133"/>
        <v>-2.087353540548563E-2</v>
      </c>
      <c r="AE98" s="116">
        <f t="shared" si="134"/>
        <v>-1.4642860069322181E-2</v>
      </c>
      <c r="AF98" s="165">
        <v>2518022495.4099998</v>
      </c>
      <c r="AG98" s="165">
        <v>12.309699999999999</v>
      </c>
      <c r="AH98" s="116">
        <f t="shared" si="135"/>
        <v>3.331260587840295E-2</v>
      </c>
      <c r="AI98" s="116">
        <f t="shared" si="136"/>
        <v>2.3658650167980536E-2</v>
      </c>
      <c r="AJ98" s="117">
        <f t="shared" si="89"/>
        <v>1.4215948555406099E-2</v>
      </c>
      <c r="AK98" s="117">
        <f t="shared" si="90"/>
        <v>1.0913800562131787E-2</v>
      </c>
      <c r="AL98" s="118">
        <f t="shared" si="91"/>
        <v>9.4108641644685506E-2</v>
      </c>
      <c r="AM98" s="118">
        <f t="shared" si="92"/>
        <v>6.8188720832357108E-2</v>
      </c>
      <c r="AN98" s="119">
        <f t="shared" si="93"/>
        <v>3.6466062627877598E-2</v>
      </c>
      <c r="AO98" s="203">
        <f t="shared" si="94"/>
        <v>2.7165045735607896E-2</v>
      </c>
      <c r="AP98" s="123"/>
      <c r="AQ98" s="143">
        <v>0</v>
      </c>
      <c r="AR98" s="144">
        <v>0</v>
      </c>
      <c r="AS98" s="122" t="e">
        <f>(#REF!/AQ98)-1</f>
        <v>#REF!</v>
      </c>
      <c r="AT98" s="122" t="e">
        <f>(#REF!/AR98)-1</f>
        <v>#REF!</v>
      </c>
    </row>
    <row r="99" spans="1:46">
      <c r="A99" s="199" t="s">
        <v>163</v>
      </c>
      <c r="B99" s="165">
        <v>3241570078.8400002</v>
      </c>
      <c r="C99" s="165">
        <v>166.46</v>
      </c>
      <c r="D99" s="165">
        <v>3373082230.8099999</v>
      </c>
      <c r="E99" s="165">
        <v>173.22</v>
      </c>
      <c r="F99" s="116">
        <f t="shared" si="121"/>
        <v>4.0570510206912318E-2</v>
      </c>
      <c r="G99" s="116">
        <f t="shared" si="122"/>
        <v>4.0610356842484624E-2</v>
      </c>
      <c r="H99" s="165">
        <v>3397398161.54</v>
      </c>
      <c r="I99" s="165">
        <v>174.5</v>
      </c>
      <c r="J99" s="116">
        <f t="shared" si="123"/>
        <v>7.2088164669975681E-3</v>
      </c>
      <c r="K99" s="116">
        <f t="shared" si="124"/>
        <v>7.3894469460801361E-3</v>
      </c>
      <c r="L99" s="165">
        <v>3608495361.5599999</v>
      </c>
      <c r="M99" s="165">
        <v>185.52</v>
      </c>
      <c r="N99" s="116">
        <f t="shared" si="125"/>
        <v>6.2134960338093591E-2</v>
      </c>
      <c r="O99" s="116">
        <f t="shared" si="126"/>
        <v>6.3151862464183445E-2</v>
      </c>
      <c r="P99" s="165">
        <v>3549779123.6100001</v>
      </c>
      <c r="Q99" s="165">
        <v>182.77</v>
      </c>
      <c r="R99" s="116">
        <f t="shared" si="127"/>
        <v>-1.6271667846793632E-2</v>
      </c>
      <c r="S99" s="116">
        <f t="shared" si="128"/>
        <v>-1.4823199655023716E-2</v>
      </c>
      <c r="T99" s="165">
        <v>3577104185.2199998</v>
      </c>
      <c r="U99" s="165">
        <v>183.74</v>
      </c>
      <c r="V99" s="116">
        <f t="shared" si="129"/>
        <v>7.6976793931367296E-3</v>
      </c>
      <c r="W99" s="116">
        <f t="shared" si="130"/>
        <v>5.3072167204683413E-3</v>
      </c>
      <c r="X99" s="165">
        <v>3881817777.9000001</v>
      </c>
      <c r="Y99" s="165">
        <v>182.7</v>
      </c>
      <c r="Z99" s="116">
        <f t="shared" si="131"/>
        <v>8.5184433246039137E-2</v>
      </c>
      <c r="AA99" s="116">
        <f t="shared" si="132"/>
        <v>-5.6601719821487992E-3</v>
      </c>
      <c r="AB99" s="165">
        <v>3855036623.8099999</v>
      </c>
      <c r="AC99" s="165">
        <v>180.39</v>
      </c>
      <c r="AD99" s="116">
        <f t="shared" si="133"/>
        <v>-6.8991270642508934E-3</v>
      </c>
      <c r="AE99" s="116">
        <f t="shared" si="134"/>
        <v>-1.2643678160919554E-2</v>
      </c>
      <c r="AF99" s="165">
        <v>3988391807.4499998</v>
      </c>
      <c r="AG99" s="165">
        <v>186.05</v>
      </c>
      <c r="AH99" s="116">
        <f t="shared" si="135"/>
        <v>3.4592455702328093E-2</v>
      </c>
      <c r="AI99" s="116">
        <f t="shared" si="136"/>
        <v>3.1376462109873195E-2</v>
      </c>
      <c r="AJ99" s="117">
        <f t="shared" si="89"/>
        <v>2.6777257555307868E-2</v>
      </c>
      <c r="AK99" s="117">
        <f t="shared" si="90"/>
        <v>1.433853691062471E-2</v>
      </c>
      <c r="AL99" s="118">
        <f t="shared" si="91"/>
        <v>0.18241760340726754</v>
      </c>
      <c r="AM99" s="118">
        <f t="shared" si="92"/>
        <v>7.4067659623600124E-2</v>
      </c>
      <c r="AN99" s="119">
        <f t="shared" si="93"/>
        <v>3.5146955787349221E-2</v>
      </c>
      <c r="AO99" s="203">
        <f t="shared" si="94"/>
        <v>2.7957850755344127E-2</v>
      </c>
      <c r="AP99" s="123"/>
      <c r="AQ99" s="145">
        <v>4131236617.7600002</v>
      </c>
      <c r="AR99" s="141">
        <v>103.24</v>
      </c>
      <c r="AS99" s="122" t="e">
        <f>(#REF!/AQ99)-1</f>
        <v>#REF!</v>
      </c>
      <c r="AT99" s="122" t="e">
        <f>(#REF!/AR99)-1</f>
        <v>#REF!</v>
      </c>
    </row>
    <row r="100" spans="1:46">
      <c r="A100" s="198" t="s">
        <v>161</v>
      </c>
      <c r="B100" s="165">
        <v>5095075696.8699999</v>
      </c>
      <c r="C100" s="165">
        <v>115.05</v>
      </c>
      <c r="D100" s="165">
        <v>5274493135.9099998</v>
      </c>
      <c r="E100" s="165">
        <v>115.05</v>
      </c>
      <c r="F100" s="116">
        <f t="shared" si="121"/>
        <v>3.5213890767161603E-2</v>
      </c>
      <c r="G100" s="116">
        <f t="shared" si="122"/>
        <v>0</v>
      </c>
      <c r="H100" s="165">
        <v>5310514927.3299999</v>
      </c>
      <c r="I100" s="165">
        <v>115.05</v>
      </c>
      <c r="J100" s="116">
        <f t="shared" si="123"/>
        <v>6.829431850949844E-3</v>
      </c>
      <c r="K100" s="116">
        <f t="shared" si="124"/>
        <v>0</v>
      </c>
      <c r="L100" s="165">
        <v>5558936581.0900002</v>
      </c>
      <c r="M100" s="165">
        <v>115.05</v>
      </c>
      <c r="N100" s="116">
        <f t="shared" si="125"/>
        <v>4.6779202612071503E-2</v>
      </c>
      <c r="O100" s="116">
        <f t="shared" si="126"/>
        <v>0</v>
      </c>
      <c r="P100" s="165">
        <v>5409205774.8599997</v>
      </c>
      <c r="Q100" s="165">
        <v>115.05</v>
      </c>
      <c r="R100" s="116">
        <f t="shared" si="127"/>
        <v>-2.693515280230831E-2</v>
      </c>
      <c r="S100" s="116">
        <f t="shared" si="128"/>
        <v>0</v>
      </c>
      <c r="T100" s="165">
        <v>5401915835.3000002</v>
      </c>
      <c r="U100" s="165">
        <v>115.05</v>
      </c>
      <c r="V100" s="116">
        <f t="shared" si="129"/>
        <v>-1.3476912995028633E-3</v>
      </c>
      <c r="W100" s="116">
        <f t="shared" si="130"/>
        <v>0</v>
      </c>
      <c r="X100" s="165">
        <v>5376501383.9300003</v>
      </c>
      <c r="Y100" s="165">
        <v>115.05</v>
      </c>
      <c r="Z100" s="116">
        <f t="shared" si="131"/>
        <v>-4.7047107257620702E-3</v>
      </c>
      <c r="AA100" s="116">
        <f t="shared" si="132"/>
        <v>0</v>
      </c>
      <c r="AB100" s="165">
        <v>5377582473.6099997</v>
      </c>
      <c r="AC100" s="165">
        <v>115.05</v>
      </c>
      <c r="AD100" s="116">
        <f t="shared" si="133"/>
        <v>2.0107679749337655E-4</v>
      </c>
      <c r="AE100" s="116">
        <f t="shared" si="134"/>
        <v>0</v>
      </c>
      <c r="AF100" s="165">
        <v>5458637650.8900003</v>
      </c>
      <c r="AG100" s="165">
        <v>115.05</v>
      </c>
      <c r="AH100" s="116">
        <f t="shared" si="135"/>
        <v>1.5072791105998216E-2</v>
      </c>
      <c r="AI100" s="116">
        <f t="shared" si="136"/>
        <v>0</v>
      </c>
      <c r="AJ100" s="117">
        <f t="shared" si="89"/>
        <v>8.8886047882626613E-3</v>
      </c>
      <c r="AK100" s="117">
        <f t="shared" si="90"/>
        <v>0</v>
      </c>
      <c r="AL100" s="118">
        <f t="shared" si="91"/>
        <v>3.4912267441643059E-2</v>
      </c>
      <c r="AM100" s="118">
        <f t="shared" si="92"/>
        <v>0</v>
      </c>
      <c r="AN100" s="119">
        <f t="shared" si="93"/>
        <v>2.3359235474504022E-2</v>
      </c>
      <c r="AO100" s="203">
        <f t="shared" si="94"/>
        <v>0</v>
      </c>
      <c r="AP100" s="123"/>
      <c r="AQ100" s="138">
        <v>2931134847.0043802</v>
      </c>
      <c r="AR100" s="142">
        <v>2254.1853324818899</v>
      </c>
      <c r="AS100" s="122" t="e">
        <f>(#REF!/AQ100)-1</f>
        <v>#REF!</v>
      </c>
      <c r="AT100" s="122" t="e">
        <f>(#REF!/AR100)-1</f>
        <v>#REF!</v>
      </c>
    </row>
    <row r="101" spans="1:46">
      <c r="A101" s="198" t="s">
        <v>12</v>
      </c>
      <c r="B101" s="165">
        <v>1891027458.22</v>
      </c>
      <c r="C101" s="165">
        <v>3399.53</v>
      </c>
      <c r="D101" s="165">
        <v>1935572527.8699999</v>
      </c>
      <c r="E101" s="165">
        <v>3478.91</v>
      </c>
      <c r="F101" s="116">
        <f t="shared" si="121"/>
        <v>2.3556014195547197E-2</v>
      </c>
      <c r="G101" s="116">
        <f t="shared" si="122"/>
        <v>2.3350286657273109E-2</v>
      </c>
      <c r="H101" s="165">
        <v>1937152282.99</v>
      </c>
      <c r="I101" s="165">
        <v>3486.6</v>
      </c>
      <c r="J101" s="116">
        <f t="shared" si="123"/>
        <v>8.1616942648931115E-4</v>
      </c>
      <c r="K101" s="116">
        <f t="shared" si="124"/>
        <v>2.2104624724410965E-3</v>
      </c>
      <c r="L101" s="165">
        <v>2076477705.9300001</v>
      </c>
      <c r="M101" s="165">
        <v>3698.76</v>
      </c>
      <c r="N101" s="116">
        <f t="shared" si="125"/>
        <v>7.19228034695088E-2</v>
      </c>
      <c r="O101" s="116">
        <f t="shared" si="126"/>
        <v>6.0850111856823354E-2</v>
      </c>
      <c r="P101" s="165">
        <v>2053882507.4400001</v>
      </c>
      <c r="Q101" s="165">
        <v>3658.83</v>
      </c>
      <c r="R101" s="116">
        <f t="shared" si="127"/>
        <v>-1.0881503049839012E-2</v>
      </c>
      <c r="S101" s="116">
        <f t="shared" si="128"/>
        <v>-1.0795509846543243E-2</v>
      </c>
      <c r="T101" s="165">
        <v>2498743705.46</v>
      </c>
      <c r="U101" s="165">
        <v>4450.01</v>
      </c>
      <c r="V101" s="116">
        <f t="shared" si="129"/>
        <v>0.21659525138781371</v>
      </c>
      <c r="W101" s="116">
        <f t="shared" si="130"/>
        <v>0.21623852433701493</v>
      </c>
      <c r="X101" s="165">
        <v>2154958082.0500002</v>
      </c>
      <c r="Y101" s="165">
        <v>3839.32</v>
      </c>
      <c r="Z101" s="116">
        <f t="shared" si="131"/>
        <v>-0.13758338746738794</v>
      </c>
      <c r="AA101" s="116">
        <f t="shared" si="132"/>
        <v>-0.13723339947550681</v>
      </c>
      <c r="AB101" s="165">
        <v>2119594413.1500001</v>
      </c>
      <c r="AC101" s="165">
        <v>3724.92</v>
      </c>
      <c r="AD101" s="116">
        <f t="shared" si="133"/>
        <v>-1.6410374380163732E-2</v>
      </c>
      <c r="AE101" s="116">
        <f t="shared" si="134"/>
        <v>-2.9796943208693229E-2</v>
      </c>
      <c r="AF101" s="165">
        <v>2163455728.9000001</v>
      </c>
      <c r="AG101" s="165">
        <v>3802.29</v>
      </c>
      <c r="AH101" s="116">
        <f t="shared" si="135"/>
        <v>2.0693258803610563E-2</v>
      </c>
      <c r="AI101" s="116">
        <f t="shared" si="136"/>
        <v>2.0770915885441804E-2</v>
      </c>
      <c r="AJ101" s="117">
        <f t="shared" si="89"/>
        <v>2.1088529048197361E-2</v>
      </c>
      <c r="AK101" s="117">
        <f t="shared" si="90"/>
        <v>1.8199306084781378E-2</v>
      </c>
      <c r="AL101" s="118">
        <f t="shared" si="91"/>
        <v>0.11773426092215424</v>
      </c>
      <c r="AM101" s="118">
        <f t="shared" si="92"/>
        <v>9.2954402384654994E-2</v>
      </c>
      <c r="AN101" s="119">
        <f t="shared" si="93"/>
        <v>9.9160218854912816E-2</v>
      </c>
      <c r="AO101" s="203">
        <f t="shared" si="94"/>
        <v>9.9017370302797433E-2</v>
      </c>
      <c r="AP101" s="123"/>
      <c r="AQ101" s="146">
        <v>1131224777.76</v>
      </c>
      <c r="AR101" s="147">
        <v>0.6573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211</v>
      </c>
      <c r="B102" s="165">
        <v>1697766475.3599999</v>
      </c>
      <c r="C102" s="165">
        <v>0.99060000000000004</v>
      </c>
      <c r="D102" s="165">
        <v>1755356957.98</v>
      </c>
      <c r="E102" s="165">
        <v>1.0245</v>
      </c>
      <c r="F102" s="116">
        <f t="shared" si="121"/>
        <v>3.3921321604485362E-2</v>
      </c>
      <c r="G102" s="116">
        <f t="shared" si="122"/>
        <v>3.422168382798297E-2</v>
      </c>
      <c r="H102" s="165">
        <v>1770010406.3699999</v>
      </c>
      <c r="I102" s="165">
        <v>1.0335000000000001</v>
      </c>
      <c r="J102" s="116">
        <f t="shared" si="123"/>
        <v>8.347845333328963E-3</v>
      </c>
      <c r="K102" s="116">
        <f t="shared" si="124"/>
        <v>8.784773060029399E-3</v>
      </c>
      <c r="L102" s="165">
        <v>1860792528.1199999</v>
      </c>
      <c r="M102" s="165">
        <v>1.0871</v>
      </c>
      <c r="N102" s="116">
        <f t="shared" si="125"/>
        <v>5.1289032778162699E-2</v>
      </c>
      <c r="O102" s="116">
        <f t="shared" si="126"/>
        <v>5.18626028059989E-2</v>
      </c>
      <c r="P102" s="165">
        <v>1816222864.8399999</v>
      </c>
      <c r="Q102" s="165">
        <v>1.0608</v>
      </c>
      <c r="R102" s="116">
        <f t="shared" si="127"/>
        <v>-2.3951978851199329E-2</v>
      </c>
      <c r="S102" s="116">
        <f t="shared" si="128"/>
        <v>-2.4192806549535453E-2</v>
      </c>
      <c r="T102" s="165">
        <v>1816222864.8399999</v>
      </c>
      <c r="U102" s="165">
        <v>1.0608</v>
      </c>
      <c r="V102" s="116">
        <f t="shared" si="129"/>
        <v>0</v>
      </c>
      <c r="W102" s="116">
        <f t="shared" si="130"/>
        <v>0</v>
      </c>
      <c r="X102" s="165">
        <v>1811238814.45</v>
      </c>
      <c r="Y102" s="165">
        <v>1.0577000000000001</v>
      </c>
      <c r="Z102" s="116">
        <f t="shared" si="131"/>
        <v>-2.7441843655233006E-3</v>
      </c>
      <c r="AA102" s="116">
        <f t="shared" si="132"/>
        <v>-2.9223227752638394E-3</v>
      </c>
      <c r="AB102" s="165">
        <v>1811654100.8599999</v>
      </c>
      <c r="AC102" s="165">
        <v>1.0589999999999999</v>
      </c>
      <c r="AD102" s="116">
        <f t="shared" si="133"/>
        <v>2.2928307779554355E-4</v>
      </c>
      <c r="AE102" s="116">
        <f t="shared" si="134"/>
        <v>1.2290819703128077E-3</v>
      </c>
      <c r="AF102" s="165">
        <v>1851199354.99</v>
      </c>
      <c r="AG102" s="165">
        <v>1.0833999999999999</v>
      </c>
      <c r="AH102" s="116">
        <f t="shared" si="135"/>
        <v>2.1828258557319419E-2</v>
      </c>
      <c r="AI102" s="116">
        <f t="shared" si="136"/>
        <v>2.3040604343720471E-2</v>
      </c>
      <c r="AJ102" s="117">
        <f t="shared" si="89"/>
        <v>1.1114947266796169E-2</v>
      </c>
      <c r="AK102" s="117">
        <f t="shared" si="90"/>
        <v>1.1502952085405657E-2</v>
      </c>
      <c r="AL102" s="118">
        <f t="shared" si="91"/>
        <v>5.4599947078736555E-2</v>
      </c>
      <c r="AM102" s="118">
        <f t="shared" si="92"/>
        <v>5.7491459248413819E-2</v>
      </c>
      <c r="AN102" s="119">
        <f t="shared" si="93"/>
        <v>2.366529805302485E-2</v>
      </c>
      <c r="AO102" s="203">
        <f t="shared" si="94"/>
        <v>2.3921580658112392E-2</v>
      </c>
      <c r="AP102" s="123"/>
      <c r="AQ102" s="121">
        <v>318569106.36000001</v>
      </c>
      <c r="AR102" s="128">
        <v>123.8</v>
      </c>
      <c r="AS102" s="122" t="e">
        <f>(#REF!/AQ102)-1</f>
        <v>#REF!</v>
      </c>
      <c r="AT102" s="122" t="e">
        <f>(#REF!/AR102)-1</f>
        <v>#REF!</v>
      </c>
    </row>
    <row r="103" spans="1:46">
      <c r="A103" s="198" t="s">
        <v>41</v>
      </c>
      <c r="B103" s="165">
        <v>1032587512.46</v>
      </c>
      <c r="C103" s="166">
        <v>552.20000000000005</v>
      </c>
      <c r="D103" s="165">
        <v>1046119310.52</v>
      </c>
      <c r="E103" s="166">
        <v>552.20000000000005</v>
      </c>
      <c r="F103" s="116">
        <f t="shared" si="121"/>
        <v>1.3104746955308675E-2</v>
      </c>
      <c r="G103" s="116">
        <f t="shared" si="122"/>
        <v>0</v>
      </c>
      <c r="H103" s="165">
        <v>1042312094.95</v>
      </c>
      <c r="I103" s="166">
        <v>552.20000000000005</v>
      </c>
      <c r="J103" s="116">
        <f t="shared" si="123"/>
        <v>-3.6393703201095303E-3</v>
      </c>
      <c r="K103" s="116">
        <f t="shared" si="124"/>
        <v>0</v>
      </c>
      <c r="L103" s="165">
        <v>1050598860.03</v>
      </c>
      <c r="M103" s="166">
        <v>552.20000000000005</v>
      </c>
      <c r="N103" s="116">
        <f t="shared" si="125"/>
        <v>7.9503683399140077E-3</v>
      </c>
      <c r="O103" s="116">
        <f t="shared" si="126"/>
        <v>0</v>
      </c>
      <c r="P103" s="165">
        <v>1051920996.0700001</v>
      </c>
      <c r="Q103" s="166">
        <v>552.20000000000005</v>
      </c>
      <c r="R103" s="116">
        <f t="shared" si="127"/>
        <v>1.2584594275709829E-3</v>
      </c>
      <c r="S103" s="116">
        <f t="shared" si="128"/>
        <v>0</v>
      </c>
      <c r="T103" s="165">
        <v>1057276074.9400001</v>
      </c>
      <c r="U103" s="166">
        <v>552.20000000000005</v>
      </c>
      <c r="V103" s="116">
        <f t="shared" si="129"/>
        <v>5.0907614640326579E-3</v>
      </c>
      <c r="W103" s="116">
        <f t="shared" si="130"/>
        <v>0</v>
      </c>
      <c r="X103" s="165">
        <v>1049634079.73</v>
      </c>
      <c r="Y103" s="166">
        <v>552.20000000000005</v>
      </c>
      <c r="Z103" s="116">
        <f t="shared" si="131"/>
        <v>-7.2280035377077058E-3</v>
      </c>
      <c r="AA103" s="116">
        <f t="shared" si="132"/>
        <v>0</v>
      </c>
      <c r="AB103" s="165">
        <v>1049170381.91</v>
      </c>
      <c r="AC103" s="166">
        <v>552.20000000000005</v>
      </c>
      <c r="AD103" s="116">
        <f t="shared" si="133"/>
        <v>-4.4177092660647088E-4</v>
      </c>
      <c r="AE103" s="116">
        <f t="shared" si="134"/>
        <v>0</v>
      </c>
      <c r="AF103" s="165">
        <v>1048548558.86</v>
      </c>
      <c r="AG103" s="166">
        <v>552.20000000000005</v>
      </c>
      <c r="AH103" s="116">
        <f t="shared" si="135"/>
        <v>-5.926807129914706E-4</v>
      </c>
      <c r="AI103" s="116">
        <f t="shared" si="136"/>
        <v>0</v>
      </c>
      <c r="AJ103" s="117">
        <f t="shared" si="89"/>
        <v>1.9378138361763936E-3</v>
      </c>
      <c r="AK103" s="117">
        <f t="shared" si="90"/>
        <v>0</v>
      </c>
      <c r="AL103" s="118">
        <f t="shared" si="91"/>
        <v>2.3221522780155109E-3</v>
      </c>
      <c r="AM103" s="118">
        <f t="shared" si="92"/>
        <v>0</v>
      </c>
      <c r="AN103" s="119">
        <f t="shared" si="93"/>
        <v>6.529458801191981E-3</v>
      </c>
      <c r="AO103" s="203">
        <f t="shared" si="94"/>
        <v>0</v>
      </c>
      <c r="AP103" s="123"/>
      <c r="AQ103" s="121">
        <v>1812522091.8199999</v>
      </c>
      <c r="AR103" s="125">
        <v>1.6227</v>
      </c>
      <c r="AS103" s="122" t="e">
        <f>(#REF!/AQ103)-1</f>
        <v>#REF!</v>
      </c>
      <c r="AT103" s="122" t="e">
        <f>(#REF!/AR103)-1</f>
        <v>#REF!</v>
      </c>
    </row>
    <row r="104" spans="1:46">
      <c r="A104" s="198" t="s">
        <v>71</v>
      </c>
      <c r="B104" s="165">
        <v>1811819346.6900001</v>
      </c>
      <c r="C104" s="166">
        <v>2.5499999999999998</v>
      </c>
      <c r="D104" s="165">
        <v>1878284340.0899999</v>
      </c>
      <c r="E104" s="166">
        <v>2.64</v>
      </c>
      <c r="F104" s="116">
        <f t="shared" si="121"/>
        <v>3.6684117277709989E-2</v>
      </c>
      <c r="G104" s="116">
        <f t="shared" si="122"/>
        <v>3.5294117647058941E-2</v>
      </c>
      <c r="H104" s="165">
        <v>1941797639.3399999</v>
      </c>
      <c r="I104" s="166">
        <v>2.73</v>
      </c>
      <c r="J104" s="116">
        <f t="shared" si="123"/>
        <v>3.3814528447251337E-2</v>
      </c>
      <c r="K104" s="116">
        <f t="shared" si="124"/>
        <v>3.4090909090909033E-2</v>
      </c>
      <c r="L104" s="165">
        <v>2083490806.95</v>
      </c>
      <c r="M104" s="166">
        <v>2.93</v>
      </c>
      <c r="N104" s="116">
        <f t="shared" si="125"/>
        <v>7.2970099839116301E-2</v>
      </c>
      <c r="O104" s="116">
        <f t="shared" si="126"/>
        <v>7.3260073260073319E-2</v>
      </c>
      <c r="P104" s="165">
        <v>2041398197.6800001</v>
      </c>
      <c r="Q104" s="166">
        <v>2.87</v>
      </c>
      <c r="R104" s="116">
        <f t="shared" si="127"/>
        <v>-2.0202925364292298E-2</v>
      </c>
      <c r="S104" s="116">
        <f t="shared" si="128"/>
        <v>-2.047781569965872E-2</v>
      </c>
      <c r="T104" s="165">
        <v>2049969811.0699999</v>
      </c>
      <c r="U104" s="166">
        <v>2.88</v>
      </c>
      <c r="V104" s="116">
        <f t="shared" si="129"/>
        <v>4.1988933857888674E-3</v>
      </c>
      <c r="W104" s="116">
        <f t="shared" si="130"/>
        <v>3.4843205574912146E-3</v>
      </c>
      <c r="X104" s="165">
        <v>2004664188.3199999</v>
      </c>
      <c r="Y104" s="166">
        <v>2.82</v>
      </c>
      <c r="Z104" s="116">
        <f t="shared" si="131"/>
        <v>-2.2100629241145912E-2</v>
      </c>
      <c r="AA104" s="116">
        <f t="shared" si="132"/>
        <v>-2.0833333333333353E-2</v>
      </c>
      <c r="AB104" s="165">
        <v>1987043770.9200001</v>
      </c>
      <c r="AC104" s="166">
        <v>2.79</v>
      </c>
      <c r="AD104" s="116">
        <f t="shared" si="133"/>
        <v>-8.7897102680157962E-3</v>
      </c>
      <c r="AE104" s="116">
        <f t="shared" si="134"/>
        <v>-1.0638297872340358E-2</v>
      </c>
      <c r="AF104" s="165">
        <v>2057056609.1900001</v>
      </c>
      <c r="AG104" s="166">
        <v>2.89</v>
      </c>
      <c r="AH104" s="116">
        <f t="shared" si="135"/>
        <v>3.5234673384967295E-2</v>
      </c>
      <c r="AI104" s="116">
        <f t="shared" si="136"/>
        <v>3.5842293906810069E-2</v>
      </c>
      <c r="AJ104" s="117">
        <f t="shared" si="89"/>
        <v>1.6476130932672469E-2</v>
      </c>
      <c r="AK104" s="117">
        <f t="shared" si="90"/>
        <v>1.6252783444626273E-2</v>
      </c>
      <c r="AL104" s="118">
        <f t="shared" si="91"/>
        <v>9.5178490968749752E-2</v>
      </c>
      <c r="AM104" s="118">
        <f t="shared" si="92"/>
        <v>9.4696969696969696E-2</v>
      </c>
      <c r="AN104" s="119">
        <f t="shared" si="93"/>
        <v>3.3541119897686322E-2</v>
      </c>
      <c r="AO104" s="203">
        <f t="shared" si="94"/>
        <v>3.3647398577207263E-2</v>
      </c>
      <c r="AP104" s="123"/>
      <c r="AQ104" s="121">
        <v>146744114.84999999</v>
      </c>
      <c r="AR104" s="125">
        <v>1.0862860000000001</v>
      </c>
      <c r="AS104" s="122" t="e">
        <f>(#REF!/AQ104)-1</f>
        <v>#REF!</v>
      </c>
      <c r="AT104" s="122" t="e">
        <f>(#REF!/AR104)-1</f>
        <v>#REF!</v>
      </c>
    </row>
    <row r="105" spans="1:46">
      <c r="A105" s="199" t="s">
        <v>67</v>
      </c>
      <c r="B105" s="165">
        <v>143800154.75999999</v>
      </c>
      <c r="C105" s="166">
        <v>1.493304</v>
      </c>
      <c r="D105" s="165">
        <v>144858183.97999999</v>
      </c>
      <c r="E105" s="166">
        <v>1.504251</v>
      </c>
      <c r="F105" s="116">
        <f t="shared" si="121"/>
        <v>7.3576361705996185E-3</v>
      </c>
      <c r="G105" s="116">
        <f t="shared" si="122"/>
        <v>7.3307243535141141E-3</v>
      </c>
      <c r="H105" s="165">
        <v>149857567.74000001</v>
      </c>
      <c r="I105" s="166">
        <v>1.56633</v>
      </c>
      <c r="J105" s="116">
        <f t="shared" si="123"/>
        <v>3.4512263115836564E-2</v>
      </c>
      <c r="K105" s="116">
        <f t="shared" si="124"/>
        <v>4.1269043530634181E-2</v>
      </c>
      <c r="L105" s="165">
        <v>158715334.75999999</v>
      </c>
      <c r="M105" s="166">
        <v>1.657551</v>
      </c>
      <c r="N105" s="116">
        <f t="shared" si="125"/>
        <v>5.9107905950856188E-2</v>
      </c>
      <c r="O105" s="116">
        <f t="shared" si="126"/>
        <v>5.8238685334508052E-2</v>
      </c>
      <c r="P105" s="165">
        <v>156213979.33000001</v>
      </c>
      <c r="Q105" s="166">
        <v>1.6312789999999999</v>
      </c>
      <c r="R105" s="116">
        <f t="shared" si="127"/>
        <v>-1.576001105238117E-2</v>
      </c>
      <c r="S105" s="116">
        <f t="shared" si="128"/>
        <v>-1.5849889385002376E-2</v>
      </c>
      <c r="T105" s="165">
        <v>156167250.27000001</v>
      </c>
      <c r="U105" s="166">
        <v>1.631267</v>
      </c>
      <c r="V105" s="116">
        <f t="shared" si="129"/>
        <v>-2.9913494426313697E-4</v>
      </c>
      <c r="W105" s="116">
        <f t="shared" si="130"/>
        <v>-7.3561910622897615E-6</v>
      </c>
      <c r="X105" s="165">
        <v>156101720.81</v>
      </c>
      <c r="Y105" s="166">
        <v>1.6307659999999999</v>
      </c>
      <c r="Z105" s="116">
        <f t="shared" si="131"/>
        <v>-4.1961076913830161E-4</v>
      </c>
      <c r="AA105" s="116">
        <f t="shared" si="132"/>
        <v>-3.0712323611038826E-4</v>
      </c>
      <c r="AB105" s="165">
        <v>153995865.78999999</v>
      </c>
      <c r="AC105" s="166">
        <v>1.6081000000000001</v>
      </c>
      <c r="AD105" s="116">
        <f t="shared" si="133"/>
        <v>-1.3490274220379433E-2</v>
      </c>
      <c r="AE105" s="116">
        <f t="shared" si="134"/>
        <v>-1.3898989799885363E-2</v>
      </c>
      <c r="AF105" s="165">
        <v>157301910.58000001</v>
      </c>
      <c r="AG105" s="166">
        <v>1.6423810000000001</v>
      </c>
      <c r="AH105" s="116">
        <f t="shared" si="135"/>
        <v>2.1468399642029259E-2</v>
      </c>
      <c r="AI105" s="116">
        <f t="shared" si="136"/>
        <v>2.1317704122877933E-2</v>
      </c>
      <c r="AJ105" s="117">
        <f t="shared" si="89"/>
        <v>1.155964673664495E-2</v>
      </c>
      <c r="AK105" s="117">
        <f t="shared" si="90"/>
        <v>1.2261599841184233E-2</v>
      </c>
      <c r="AL105" s="118">
        <f t="shared" si="91"/>
        <v>8.5902820662987753E-2</v>
      </c>
      <c r="AM105" s="118">
        <f t="shared" si="92"/>
        <v>9.1826430562452738E-2</v>
      </c>
      <c r="AN105" s="119">
        <f t="shared" si="93"/>
        <v>2.552728340114678E-2</v>
      </c>
      <c r="AO105" s="203">
        <f t="shared" si="94"/>
        <v>2.6308019137273916E-2</v>
      </c>
      <c r="AP105" s="123"/>
      <c r="AQ105" s="121"/>
      <c r="AR105" s="125"/>
      <c r="AS105" s="122"/>
      <c r="AT105" s="122"/>
    </row>
    <row r="106" spans="1:46">
      <c r="A106" s="198" t="s">
        <v>131</v>
      </c>
      <c r="B106" s="165">
        <v>515294632.07999998</v>
      </c>
      <c r="C106" s="166">
        <v>1.0350999999999999</v>
      </c>
      <c r="D106" s="165">
        <v>520164497.18000001</v>
      </c>
      <c r="E106" s="166">
        <v>1.0449999999999999</v>
      </c>
      <c r="F106" s="116">
        <f t="shared" si="121"/>
        <v>9.4506420149239444E-3</v>
      </c>
      <c r="G106" s="116">
        <f t="shared" si="122"/>
        <v>9.5642933049947063E-3</v>
      </c>
      <c r="H106" s="165">
        <v>524876981.70999998</v>
      </c>
      <c r="I106" s="166">
        <v>1.0545</v>
      </c>
      <c r="J106" s="116">
        <f t="shared" si="123"/>
        <v>9.0596043281462989E-3</v>
      </c>
      <c r="K106" s="116">
        <f t="shared" si="124"/>
        <v>9.0909090909091529E-3</v>
      </c>
      <c r="L106" s="165">
        <v>543395269.29999995</v>
      </c>
      <c r="M106" s="166">
        <v>1.0916999999999999</v>
      </c>
      <c r="N106" s="116">
        <f t="shared" si="125"/>
        <v>3.5281195852157832E-2</v>
      </c>
      <c r="O106" s="116">
        <f t="shared" si="126"/>
        <v>3.5277382645803601E-2</v>
      </c>
      <c r="P106" s="165">
        <v>536078322.82999998</v>
      </c>
      <c r="Q106" s="166">
        <v>1.077</v>
      </c>
      <c r="R106" s="116">
        <f t="shared" si="127"/>
        <v>-1.3465237707029794E-2</v>
      </c>
      <c r="S106" s="116">
        <f t="shared" si="128"/>
        <v>-1.3465237702665509E-2</v>
      </c>
      <c r="T106" s="165">
        <v>536974275.46000004</v>
      </c>
      <c r="U106" s="166">
        <v>1.0788</v>
      </c>
      <c r="V106" s="116">
        <f t="shared" si="129"/>
        <v>1.6713091946532175E-3</v>
      </c>
      <c r="W106" s="116">
        <f t="shared" si="130"/>
        <v>1.6713091922005792E-3</v>
      </c>
      <c r="X106" s="165">
        <v>535182370.19999999</v>
      </c>
      <c r="Y106" s="166">
        <v>1.0751999999999999</v>
      </c>
      <c r="Z106" s="116">
        <f t="shared" si="131"/>
        <v>-3.3370411617297886E-3</v>
      </c>
      <c r="AA106" s="116">
        <f t="shared" si="132"/>
        <v>-3.3370411568409784E-3</v>
      </c>
      <c r="AB106" s="165">
        <v>529503308.18000001</v>
      </c>
      <c r="AC106" s="166">
        <v>1.0637000000000001</v>
      </c>
      <c r="AD106" s="116">
        <f t="shared" si="133"/>
        <v>-1.0611451976412622E-2</v>
      </c>
      <c r="AE106" s="116">
        <f t="shared" si="134"/>
        <v>-1.0695684523809378E-2</v>
      </c>
      <c r="AF106" s="165">
        <v>537567568.39999998</v>
      </c>
      <c r="AG106" s="166">
        <v>1.0799000000000001</v>
      </c>
      <c r="AH106" s="116">
        <f t="shared" si="135"/>
        <v>1.5229858048891726E-2</v>
      </c>
      <c r="AI106" s="116">
        <f t="shared" si="136"/>
        <v>1.5229858042681198E-2</v>
      </c>
      <c r="AJ106" s="117">
        <f t="shared" si="89"/>
        <v>5.4098598242001026E-3</v>
      </c>
      <c r="AK106" s="117">
        <f t="shared" si="90"/>
        <v>5.4169736116591715E-3</v>
      </c>
      <c r="AL106" s="118">
        <f t="shared" si="91"/>
        <v>3.3456860886024162E-2</v>
      </c>
      <c r="AM106" s="118">
        <f t="shared" si="92"/>
        <v>3.3397129186603022E-2</v>
      </c>
      <c r="AN106" s="119">
        <f t="shared" si="93"/>
        <v>1.5683541934043511E-2</v>
      </c>
      <c r="AO106" s="203">
        <f t="shared" si="94"/>
        <v>1.5700105658912153E-2</v>
      </c>
      <c r="AP106" s="123"/>
      <c r="AQ106" s="121"/>
      <c r="AR106" s="125"/>
      <c r="AS106" s="122"/>
      <c r="AT106" s="122"/>
    </row>
    <row r="107" spans="1:46">
      <c r="A107" s="198" t="s">
        <v>140</v>
      </c>
      <c r="B107" s="165">
        <v>347186310.99000001</v>
      </c>
      <c r="C107" s="166">
        <v>1.0860000000000001</v>
      </c>
      <c r="D107" s="165">
        <v>360969463.13</v>
      </c>
      <c r="E107" s="166">
        <v>1.1042000000000001</v>
      </c>
      <c r="F107" s="116">
        <f t="shared" si="121"/>
        <v>3.9699584066829698E-2</v>
      </c>
      <c r="G107" s="116">
        <f t="shared" si="122"/>
        <v>1.6758747697974211E-2</v>
      </c>
      <c r="H107" s="165">
        <v>335197041.91000003</v>
      </c>
      <c r="I107" s="166">
        <v>1.1114999999999999</v>
      </c>
      <c r="J107" s="116">
        <f t="shared" si="123"/>
        <v>-7.1397788047013425E-2</v>
      </c>
      <c r="K107" s="116">
        <f t="shared" si="124"/>
        <v>6.6111211737002913E-3</v>
      </c>
      <c r="L107" s="165">
        <v>379232794.31</v>
      </c>
      <c r="M107" s="166">
        <v>1.1365000000000001</v>
      </c>
      <c r="N107" s="116">
        <f t="shared" si="125"/>
        <v>0.1313727357171115</v>
      </c>
      <c r="O107" s="116">
        <f t="shared" si="126"/>
        <v>2.2492127755285772E-2</v>
      </c>
      <c r="P107" s="165">
        <v>423176630.10000002</v>
      </c>
      <c r="Q107" s="166">
        <v>1.1299999999999999</v>
      </c>
      <c r="R107" s="116">
        <f t="shared" si="127"/>
        <v>0.11587562164805447</v>
      </c>
      <c r="S107" s="116">
        <f t="shared" si="128"/>
        <v>-5.7193136823582682E-3</v>
      </c>
      <c r="T107" s="165">
        <v>423537612.24000001</v>
      </c>
      <c r="U107" s="166">
        <v>1.1200000000000001</v>
      </c>
      <c r="V107" s="116">
        <f t="shared" si="129"/>
        <v>8.5302947829298307E-4</v>
      </c>
      <c r="W107" s="116">
        <f t="shared" si="130"/>
        <v>-8.8495575221237063E-3</v>
      </c>
      <c r="X107" s="165">
        <v>423537612.24000001</v>
      </c>
      <c r="Y107" s="166">
        <v>1.1178999999999999</v>
      </c>
      <c r="Z107" s="116">
        <f t="shared" si="131"/>
        <v>0</v>
      </c>
      <c r="AA107" s="116">
        <f t="shared" si="132"/>
        <v>-1.8750000000001899E-3</v>
      </c>
      <c r="AB107" s="165">
        <v>566733579.5</v>
      </c>
      <c r="AC107" s="166">
        <v>1.1778</v>
      </c>
      <c r="AD107" s="116">
        <f t="shared" si="133"/>
        <v>0.33809504308877575</v>
      </c>
      <c r="AE107" s="116">
        <f t="shared" si="134"/>
        <v>5.3582610251364231E-2</v>
      </c>
      <c r="AF107" s="165">
        <v>567821790.72000003</v>
      </c>
      <c r="AG107" s="166">
        <v>1.1778</v>
      </c>
      <c r="AH107" s="116">
        <f t="shared" si="135"/>
        <v>1.92014600751221E-3</v>
      </c>
      <c r="AI107" s="116">
        <f t="shared" si="136"/>
        <v>0</v>
      </c>
      <c r="AJ107" s="117">
        <f t="shared" si="89"/>
        <v>6.9552296494945404E-2</v>
      </c>
      <c r="AK107" s="117">
        <f t="shared" si="90"/>
        <v>1.0375091959230292E-2</v>
      </c>
      <c r="AL107" s="118">
        <f t="shared" si="91"/>
        <v>0.57304661119077538</v>
      </c>
      <c r="AM107" s="118">
        <f t="shared" si="92"/>
        <v>6.6654591559499987E-2</v>
      </c>
      <c r="AN107" s="119">
        <f t="shared" si="93"/>
        <v>0.12703888813757688</v>
      </c>
      <c r="AO107" s="203">
        <f t="shared" si="94"/>
        <v>2.0545959133200835E-2</v>
      </c>
      <c r="AP107" s="123"/>
      <c r="AQ107" s="121"/>
      <c r="AR107" s="125"/>
      <c r="AS107" s="122"/>
      <c r="AT107" s="122"/>
    </row>
    <row r="108" spans="1:46" s="263" customFormat="1">
      <c r="A108" s="198" t="s">
        <v>142</v>
      </c>
      <c r="B108" s="165">
        <v>247046715.77064383</v>
      </c>
      <c r="C108" s="166">
        <v>123.45</v>
      </c>
      <c r="D108" s="165">
        <v>252235820.70064384</v>
      </c>
      <c r="E108" s="166">
        <v>126.03</v>
      </c>
      <c r="F108" s="116">
        <f t="shared" si="121"/>
        <v>2.1004549337209282E-2</v>
      </c>
      <c r="G108" s="116">
        <f t="shared" si="122"/>
        <v>2.0899149453219912E-2</v>
      </c>
      <c r="H108" s="165">
        <v>253266390.25064382</v>
      </c>
      <c r="I108" s="166">
        <v>126.54</v>
      </c>
      <c r="J108" s="116">
        <f t="shared" si="123"/>
        <v>4.085738287041606E-3</v>
      </c>
      <c r="K108" s="116">
        <f t="shared" si="124"/>
        <v>4.0466555582004691E-3</v>
      </c>
      <c r="L108" s="165">
        <v>259496472.72</v>
      </c>
      <c r="M108" s="166">
        <v>129.63999999999999</v>
      </c>
      <c r="N108" s="116">
        <f t="shared" si="125"/>
        <v>2.4598931043280592E-2</v>
      </c>
      <c r="O108" s="116">
        <f t="shared" si="126"/>
        <v>2.4498182392919076E-2</v>
      </c>
      <c r="P108" s="165">
        <v>254528960.81064382</v>
      </c>
      <c r="Q108" s="166">
        <v>127.17</v>
      </c>
      <c r="R108" s="116">
        <f t="shared" si="127"/>
        <v>-1.9142887983360706E-2</v>
      </c>
      <c r="S108" s="116">
        <f t="shared" si="128"/>
        <v>-1.9052761493366127E-2</v>
      </c>
      <c r="T108" s="165">
        <v>256780840.79064384</v>
      </c>
      <c r="U108" s="166">
        <v>128.29</v>
      </c>
      <c r="V108" s="116">
        <f t="shared" si="129"/>
        <v>8.8472446232760894E-3</v>
      </c>
      <c r="W108" s="116">
        <f t="shared" si="130"/>
        <v>8.8071085947942929E-3</v>
      </c>
      <c r="X108" s="165">
        <v>255154487.44064382</v>
      </c>
      <c r="Y108" s="166">
        <v>127.4806674543</v>
      </c>
      <c r="Z108" s="116">
        <f t="shared" si="131"/>
        <v>-6.3336242104059743E-3</v>
      </c>
      <c r="AA108" s="116">
        <f t="shared" si="132"/>
        <v>-6.3086175516407191E-3</v>
      </c>
      <c r="AB108" s="165">
        <v>253437090.97999999</v>
      </c>
      <c r="AC108" s="166">
        <v>126.63</v>
      </c>
      <c r="AD108" s="116">
        <f t="shared" si="133"/>
        <v>-6.730810333262679E-3</v>
      </c>
      <c r="AE108" s="116">
        <f t="shared" si="134"/>
        <v>-6.6729134015944876E-3</v>
      </c>
      <c r="AF108" s="165">
        <v>255196942.84</v>
      </c>
      <c r="AG108" s="166">
        <v>127.5</v>
      </c>
      <c r="AH108" s="116">
        <f t="shared" si="135"/>
        <v>6.9439396309157178E-3</v>
      </c>
      <c r="AI108" s="116">
        <f t="shared" si="136"/>
        <v>6.8704098554845184E-3</v>
      </c>
      <c r="AJ108" s="117">
        <f t="shared" si="89"/>
        <v>4.1591350493367417E-3</v>
      </c>
      <c r="AK108" s="117">
        <f t="shared" si="90"/>
        <v>4.1359016760021163E-3</v>
      </c>
      <c r="AL108" s="118">
        <f t="shared" si="91"/>
        <v>1.1739498898812066E-2</v>
      </c>
      <c r="AM108" s="118">
        <f t="shared" si="92"/>
        <v>1.1663889550107108E-2</v>
      </c>
      <c r="AN108" s="119">
        <f t="shared" si="93"/>
        <v>1.4652963242775655E-2</v>
      </c>
      <c r="AO108" s="203">
        <f t="shared" si="94"/>
        <v>1.4582607991454321E-2</v>
      </c>
      <c r="AP108" s="123"/>
      <c r="AQ108" s="121"/>
      <c r="AR108" s="125"/>
      <c r="AS108" s="122"/>
      <c r="AT108" s="122"/>
    </row>
    <row r="109" spans="1:46" s="279" customFormat="1">
      <c r="A109" s="198" t="s">
        <v>148</v>
      </c>
      <c r="B109" s="165">
        <v>167157469.19999999</v>
      </c>
      <c r="C109" s="166">
        <v>3.8290999999999999</v>
      </c>
      <c r="D109" s="165">
        <v>169552072.38</v>
      </c>
      <c r="E109" s="166">
        <v>3.8793000000000002</v>
      </c>
      <c r="F109" s="116">
        <f t="shared" si="121"/>
        <v>1.432543332619448E-2</v>
      </c>
      <c r="G109" s="116">
        <f t="shared" si="122"/>
        <v>1.311013031782932E-2</v>
      </c>
      <c r="H109" s="165">
        <v>171028911.03999999</v>
      </c>
      <c r="I109" s="166">
        <v>3.8180999999999998</v>
      </c>
      <c r="J109" s="116">
        <f t="shared" si="123"/>
        <v>8.7102365619578306E-3</v>
      </c>
      <c r="K109" s="116">
        <f t="shared" si="124"/>
        <v>-1.5776042069445613E-2</v>
      </c>
      <c r="L109" s="165">
        <v>171373975.55000001</v>
      </c>
      <c r="M109" s="166">
        <v>3.8237000000000001</v>
      </c>
      <c r="N109" s="116">
        <f t="shared" si="125"/>
        <v>2.017579998035052E-3</v>
      </c>
      <c r="O109" s="116">
        <f t="shared" si="126"/>
        <v>1.4666980959116502E-3</v>
      </c>
      <c r="P109" s="165">
        <v>176289740.56</v>
      </c>
      <c r="Q109" s="166">
        <v>3.8753000000000002</v>
      </c>
      <c r="R109" s="116">
        <f t="shared" si="127"/>
        <v>2.8684431193380166E-2</v>
      </c>
      <c r="S109" s="116">
        <f t="shared" si="128"/>
        <v>1.3494782540471295E-2</v>
      </c>
      <c r="T109" s="165">
        <v>179185786.47</v>
      </c>
      <c r="U109" s="166">
        <v>3.9323000000000001</v>
      </c>
      <c r="V109" s="116">
        <f t="shared" si="129"/>
        <v>1.6427762051271104E-2</v>
      </c>
      <c r="W109" s="116">
        <f t="shared" si="130"/>
        <v>1.470853869377853E-2</v>
      </c>
      <c r="X109" s="165">
        <v>177164220.63999999</v>
      </c>
      <c r="Y109" s="166">
        <v>3.8868</v>
      </c>
      <c r="Z109" s="116">
        <f t="shared" si="131"/>
        <v>-1.1281954165145078E-2</v>
      </c>
      <c r="AA109" s="116">
        <f t="shared" si="132"/>
        <v>-1.1570836406174527E-2</v>
      </c>
      <c r="AB109" s="165">
        <v>172130517.12</v>
      </c>
      <c r="AC109" s="166">
        <v>3.7444000000000002</v>
      </c>
      <c r="AD109" s="116">
        <f t="shared" si="133"/>
        <v>-2.8412641682479062E-2</v>
      </c>
      <c r="AE109" s="116">
        <f t="shared" si="134"/>
        <v>-3.663682206442314E-2</v>
      </c>
      <c r="AF109" s="165">
        <v>172844819.91</v>
      </c>
      <c r="AG109" s="166">
        <v>3.7425000000000002</v>
      </c>
      <c r="AH109" s="116">
        <f t="shared" si="135"/>
        <v>4.1497742640372055E-3</v>
      </c>
      <c r="AI109" s="116">
        <f t="shared" si="136"/>
        <v>-5.0742442046790217E-4</v>
      </c>
      <c r="AJ109" s="117">
        <f t="shared" si="89"/>
        <v>4.3275776934064633E-3</v>
      </c>
      <c r="AK109" s="117">
        <f t="shared" si="90"/>
        <v>-2.7138719140650481E-3</v>
      </c>
      <c r="AL109" s="118">
        <f t="shared" si="91"/>
        <v>1.9420272980328411E-2</v>
      </c>
      <c r="AM109" s="118">
        <f t="shared" si="92"/>
        <v>-3.5264094037584105E-2</v>
      </c>
      <c r="AN109" s="119">
        <f t="shared" si="93"/>
        <v>1.7646459551673811E-2</v>
      </c>
      <c r="AO109" s="203">
        <f t="shared" si="94"/>
        <v>1.788390397411059E-2</v>
      </c>
      <c r="AP109" s="123"/>
      <c r="AQ109" s="121"/>
      <c r="AR109" s="125"/>
      <c r="AS109" s="122"/>
      <c r="AT109" s="122"/>
    </row>
    <row r="110" spans="1:46" s="279" customFormat="1">
      <c r="A110" s="198" t="s">
        <v>206</v>
      </c>
      <c r="B110" s="165">
        <v>295398353.25</v>
      </c>
      <c r="C110" s="166">
        <v>121.53</v>
      </c>
      <c r="D110" s="165">
        <v>302046268.93000001</v>
      </c>
      <c r="E110" s="166">
        <v>124.4</v>
      </c>
      <c r="F110" s="116">
        <f t="shared" si="121"/>
        <v>2.2504917873979405E-2</v>
      </c>
      <c r="G110" s="116">
        <f t="shared" si="122"/>
        <v>2.3615568172467741E-2</v>
      </c>
      <c r="H110" s="165">
        <v>303970643.45999998</v>
      </c>
      <c r="I110" s="166">
        <v>125.14</v>
      </c>
      <c r="J110" s="116">
        <f t="shared" si="123"/>
        <v>6.3711249829937486E-3</v>
      </c>
      <c r="K110" s="116">
        <f t="shared" si="124"/>
        <v>5.9485530546623377E-3</v>
      </c>
      <c r="L110" s="165">
        <v>313332800.68000001</v>
      </c>
      <c r="M110" s="166">
        <v>129.22999999999999</v>
      </c>
      <c r="N110" s="116">
        <f t="shared" si="125"/>
        <v>3.0799544039627008E-2</v>
      </c>
      <c r="O110" s="116">
        <f t="shared" si="126"/>
        <v>3.26833945980501E-2</v>
      </c>
      <c r="P110" s="165">
        <v>307068120.81999999</v>
      </c>
      <c r="Q110" s="166">
        <v>128.1</v>
      </c>
      <c r="R110" s="116">
        <f t="shared" si="127"/>
        <v>-1.9993693116087122E-2</v>
      </c>
      <c r="S110" s="116">
        <f t="shared" si="128"/>
        <v>-8.7440996672598897E-3</v>
      </c>
      <c r="T110" s="165">
        <v>401738837.63</v>
      </c>
      <c r="U110" s="166">
        <v>127.7</v>
      </c>
      <c r="V110" s="116">
        <f t="shared" si="129"/>
        <v>0.30830525994424196</v>
      </c>
      <c r="W110" s="116">
        <f t="shared" si="130"/>
        <v>-3.1225604996096136E-3</v>
      </c>
      <c r="X110" s="165">
        <v>401415014.97000003</v>
      </c>
      <c r="Y110" s="166">
        <v>127.42</v>
      </c>
      <c r="Z110" s="116">
        <f t="shared" si="131"/>
        <v>-8.0605266324339328E-4</v>
      </c>
      <c r="AA110" s="116">
        <f t="shared" si="132"/>
        <v>-2.1926389976507526E-3</v>
      </c>
      <c r="AB110" s="165">
        <v>397016131.41000003</v>
      </c>
      <c r="AC110" s="166">
        <v>125.9</v>
      </c>
      <c r="AD110" s="116">
        <f t="shared" si="133"/>
        <v>-1.0958442997775644E-2</v>
      </c>
      <c r="AE110" s="116">
        <f t="shared" si="134"/>
        <v>-1.1929053523779595E-2</v>
      </c>
      <c r="AF110" s="165">
        <v>406679671.45999998</v>
      </c>
      <c r="AG110" s="166">
        <v>129.07</v>
      </c>
      <c r="AH110" s="116">
        <f t="shared" si="135"/>
        <v>2.4340421674252773E-2</v>
      </c>
      <c r="AI110" s="116">
        <f t="shared" si="136"/>
        <v>2.5178713264495532E-2</v>
      </c>
      <c r="AJ110" s="117">
        <f t="shared" si="89"/>
        <v>4.5070384967248585E-2</v>
      </c>
      <c r="AK110" s="117">
        <f t="shared" si="90"/>
        <v>7.6797345501719814E-3</v>
      </c>
      <c r="AL110" s="118">
        <f t="shared" si="91"/>
        <v>0.34641514659546757</v>
      </c>
      <c r="AM110" s="118">
        <f t="shared" si="92"/>
        <v>3.7540192926044914E-2</v>
      </c>
      <c r="AN110" s="119">
        <f t="shared" si="93"/>
        <v>0.10784249895178698</v>
      </c>
      <c r="AO110" s="203">
        <f t="shared" si="94"/>
        <v>1.7141200542982519E-2</v>
      </c>
      <c r="AP110" s="123"/>
      <c r="AQ110" s="121"/>
      <c r="AR110" s="125"/>
      <c r="AS110" s="122"/>
      <c r="AT110" s="122"/>
    </row>
    <row r="111" spans="1:46" s="279" customFormat="1">
      <c r="A111" s="198" t="s">
        <v>166</v>
      </c>
      <c r="B111" s="165">
        <v>184531914.87</v>
      </c>
      <c r="C111" s="166">
        <v>121.859959</v>
      </c>
      <c r="D111" s="165">
        <v>188402133.72</v>
      </c>
      <c r="E111" s="166">
        <v>124.384129</v>
      </c>
      <c r="F111" s="116">
        <f t="shared" si="121"/>
        <v>2.0973167989539944E-2</v>
      </c>
      <c r="G111" s="116">
        <f t="shared" si="122"/>
        <v>2.0713694807660308E-2</v>
      </c>
      <c r="H111" s="165">
        <v>196840156.66</v>
      </c>
      <c r="I111" s="166">
        <v>130.44796299999999</v>
      </c>
      <c r="J111" s="116">
        <f t="shared" si="123"/>
        <v>4.4787300299583874E-2</v>
      </c>
      <c r="K111" s="116">
        <f t="shared" si="124"/>
        <v>4.8750865956540046E-2</v>
      </c>
      <c r="L111" s="165">
        <v>226903850.59</v>
      </c>
      <c r="M111" s="166">
        <v>149.90051500000001</v>
      </c>
      <c r="N111" s="116">
        <f t="shared" si="125"/>
        <v>0.15273150783927042</v>
      </c>
      <c r="O111" s="116">
        <f t="shared" si="126"/>
        <v>0.14912116335615014</v>
      </c>
      <c r="P111" s="165">
        <v>215846692.97</v>
      </c>
      <c r="Q111" s="166">
        <v>142.64799099999999</v>
      </c>
      <c r="R111" s="116">
        <f t="shared" si="127"/>
        <v>-4.8730586066516542E-2</v>
      </c>
      <c r="S111" s="116">
        <f t="shared" si="128"/>
        <v>-4.8382248720092932E-2</v>
      </c>
      <c r="T111" s="165">
        <v>212274593.22</v>
      </c>
      <c r="U111" s="166">
        <v>140.150779</v>
      </c>
      <c r="V111" s="116">
        <f t="shared" si="129"/>
        <v>-1.6549244747967842E-2</v>
      </c>
      <c r="W111" s="116">
        <f t="shared" si="130"/>
        <v>-1.7506114053859972E-2</v>
      </c>
      <c r="X111" s="165">
        <v>121057345.91</v>
      </c>
      <c r="Y111" s="166">
        <v>141.42469399999999</v>
      </c>
      <c r="Z111" s="116">
        <f t="shared" si="131"/>
        <v>-0.42971344769207986</v>
      </c>
      <c r="AA111" s="116">
        <f t="shared" si="132"/>
        <v>9.0896034191860469E-3</v>
      </c>
      <c r="AB111" s="165">
        <v>117298230.92</v>
      </c>
      <c r="AC111" s="166">
        <v>135.89094800000001</v>
      </c>
      <c r="AD111" s="116">
        <f t="shared" si="133"/>
        <v>-3.1052349295636352E-2</v>
      </c>
      <c r="AE111" s="116">
        <f t="shared" si="134"/>
        <v>-3.9128569724888214E-2</v>
      </c>
      <c r="AF111" s="165">
        <v>148673401.61000001</v>
      </c>
      <c r="AG111" s="166">
        <v>142.084508</v>
      </c>
      <c r="AH111" s="116">
        <f t="shared" si="135"/>
        <v>0.26748204507362583</v>
      </c>
      <c r="AI111" s="116">
        <f t="shared" si="136"/>
        <v>4.5577428748234138E-2</v>
      </c>
      <c r="AJ111" s="117">
        <f t="shared" si="89"/>
        <v>-5.0089508250225623E-3</v>
      </c>
      <c r="AK111" s="117">
        <f t="shared" si="90"/>
        <v>2.1029477973616196E-2</v>
      </c>
      <c r="AL111" s="118">
        <f t="shared" si="91"/>
        <v>-0.2108719860309233</v>
      </c>
      <c r="AM111" s="118">
        <f t="shared" si="92"/>
        <v>0.14230416004279772</v>
      </c>
      <c r="AN111" s="119">
        <f t="shared" si="93"/>
        <v>0.20191407660000729</v>
      </c>
      <c r="AO111" s="203">
        <f t="shared" si="94"/>
        <v>6.306820320082078E-2</v>
      </c>
      <c r="AP111" s="123"/>
      <c r="AQ111" s="121"/>
      <c r="AR111" s="125"/>
      <c r="AS111" s="122"/>
      <c r="AT111" s="122"/>
    </row>
    <row r="112" spans="1:46" s="380" customFormat="1">
      <c r="A112" s="198" t="s">
        <v>186</v>
      </c>
      <c r="B112" s="165">
        <v>1212853469.71</v>
      </c>
      <c r="C112" s="166">
        <v>2.1476999999999999</v>
      </c>
      <c r="D112" s="165">
        <v>1248590328.04</v>
      </c>
      <c r="E112" s="166">
        <v>2.2117</v>
      </c>
      <c r="F112" s="116">
        <f t="shared" si="121"/>
        <v>2.9465107881947852E-2</v>
      </c>
      <c r="G112" s="116">
        <f t="shared" si="122"/>
        <v>2.9799320203007896E-2</v>
      </c>
      <c r="H112" s="165">
        <v>1269427394.8599999</v>
      </c>
      <c r="I112" s="166">
        <v>2.2488999999999999</v>
      </c>
      <c r="J112" s="116">
        <f t="shared" ref="J112" si="137">((H112-D112)/D112)</f>
        <v>1.6688473674715504E-2</v>
      </c>
      <c r="K112" s="116">
        <f t="shared" ref="K112" si="138">((I112-E112)/E112)</f>
        <v>1.6819641000135596E-2</v>
      </c>
      <c r="L112" s="165">
        <v>1344780375.47</v>
      </c>
      <c r="M112" s="166">
        <v>2.3866000000000001</v>
      </c>
      <c r="N112" s="116">
        <f t="shared" ref="N112" si="139">((L112-H112)/H112)</f>
        <v>5.935981917131268E-2</v>
      </c>
      <c r="O112" s="116">
        <f t="shared" ref="O112" si="140">((M112-I112)/I112)</f>
        <v>6.1229934634710374E-2</v>
      </c>
      <c r="P112" s="165">
        <v>1331437599.3499999</v>
      </c>
      <c r="Q112" s="166">
        <v>2.3098999999999998</v>
      </c>
      <c r="R112" s="116">
        <f t="shared" ref="R112" si="141">((P112-L112)/L112)</f>
        <v>-9.9218997863028974E-3</v>
      </c>
      <c r="S112" s="116">
        <f t="shared" ref="S112" si="142">((Q112-M112)/M112)</f>
        <v>-3.2137769211430578E-2</v>
      </c>
      <c r="T112" s="165">
        <v>1315531421.71</v>
      </c>
      <c r="U112" s="166">
        <v>2.3117999999999999</v>
      </c>
      <c r="V112" s="116">
        <f t="shared" ref="V112" si="143">((T112-P112)/P112)</f>
        <v>-1.1946618938630823E-2</v>
      </c>
      <c r="W112" s="116">
        <f t="shared" ref="W112" si="144">((U112-Q112)/Q112)</f>
        <v>8.2254643058141607E-4</v>
      </c>
      <c r="X112" s="165">
        <v>1292448020.29</v>
      </c>
      <c r="Y112" s="166">
        <v>2.2715000000000001</v>
      </c>
      <c r="Z112" s="116">
        <f t="shared" ref="Z112" si="145">((X112-T112)/T112)</f>
        <v>-1.7546826354018212E-2</v>
      </c>
      <c r="AA112" s="116">
        <f t="shared" ref="AA112" si="146">((Y112-U112)/U112)</f>
        <v>-1.7432303832511369E-2</v>
      </c>
      <c r="AB112" s="165">
        <v>1256983950.73</v>
      </c>
      <c r="AC112" s="166">
        <v>2.2084999999999999</v>
      </c>
      <c r="AD112" s="116">
        <f t="shared" ref="AD112" si="147">((AB112-X112)/X112)</f>
        <v>-2.7439455206904571E-2</v>
      </c>
      <c r="AE112" s="116">
        <f t="shared" ref="AE112" si="148">((AC112-Y112)/Y112)</f>
        <v>-2.7734976887519334E-2</v>
      </c>
      <c r="AF112" s="165">
        <v>1281240155.71</v>
      </c>
      <c r="AG112" s="166">
        <v>2.2519999999999998</v>
      </c>
      <c r="AH112" s="116">
        <f t="shared" si="135"/>
        <v>1.9297147720870343E-2</v>
      </c>
      <c r="AI112" s="116">
        <f t="shared" si="136"/>
        <v>1.969662666968525E-2</v>
      </c>
      <c r="AJ112" s="117">
        <f t="shared" si="89"/>
        <v>7.2444685203737341E-3</v>
      </c>
      <c r="AK112" s="117">
        <f t="shared" si="90"/>
        <v>6.3828773758324055E-3</v>
      </c>
      <c r="AL112" s="118">
        <f t="shared" si="91"/>
        <v>2.6149351742338744E-2</v>
      </c>
      <c r="AM112" s="118">
        <f t="shared" si="92"/>
        <v>1.8221277750146845E-2</v>
      </c>
      <c r="AN112" s="119">
        <f t="shared" si="93"/>
        <v>2.9092924524557324E-2</v>
      </c>
      <c r="AO112" s="203">
        <f t="shared" si="94"/>
        <v>3.1822408477336604E-2</v>
      </c>
      <c r="AP112" s="123"/>
      <c r="AQ112" s="121"/>
      <c r="AR112" s="125"/>
      <c r="AS112" s="122"/>
      <c r="AT112" s="122"/>
    </row>
    <row r="113" spans="1:46">
      <c r="A113" s="198" t="s">
        <v>219</v>
      </c>
      <c r="B113" s="165">
        <v>0</v>
      </c>
      <c r="C113" s="166">
        <v>0</v>
      </c>
      <c r="D113" s="165">
        <v>0</v>
      </c>
      <c r="E113" s="166">
        <v>0</v>
      </c>
      <c r="F113" s="116" t="e">
        <f t="shared" si="121"/>
        <v>#DIV/0!</v>
      </c>
      <c r="G113" s="116" t="e">
        <f t="shared" si="122"/>
        <v>#DIV/0!</v>
      </c>
      <c r="H113" s="165">
        <v>0</v>
      </c>
      <c r="I113" s="166">
        <v>0</v>
      </c>
      <c r="J113" s="116" t="e">
        <f t="shared" si="123"/>
        <v>#DIV/0!</v>
      </c>
      <c r="K113" s="116" t="e">
        <f t="shared" si="124"/>
        <v>#DIV/0!</v>
      </c>
      <c r="L113" s="165">
        <v>0</v>
      </c>
      <c r="M113" s="166">
        <v>0</v>
      </c>
      <c r="N113" s="116" t="e">
        <f t="shared" si="125"/>
        <v>#DIV/0!</v>
      </c>
      <c r="O113" s="116" t="e">
        <f t="shared" si="126"/>
        <v>#DIV/0!</v>
      </c>
      <c r="P113" s="165">
        <v>0</v>
      </c>
      <c r="Q113" s="166">
        <v>0</v>
      </c>
      <c r="R113" s="116" t="e">
        <f t="shared" si="127"/>
        <v>#DIV/0!</v>
      </c>
      <c r="S113" s="116" t="e">
        <f t="shared" si="128"/>
        <v>#DIV/0!</v>
      </c>
      <c r="T113" s="165">
        <v>0</v>
      </c>
      <c r="U113" s="166">
        <v>0</v>
      </c>
      <c r="V113" s="116" t="e">
        <f t="shared" si="129"/>
        <v>#DIV/0!</v>
      </c>
      <c r="W113" s="116" t="e">
        <f t="shared" si="130"/>
        <v>#DIV/0!</v>
      </c>
      <c r="X113" s="165">
        <v>0</v>
      </c>
      <c r="Y113" s="166">
        <v>0</v>
      </c>
      <c r="Z113" s="116" t="e">
        <f t="shared" si="131"/>
        <v>#DIV/0!</v>
      </c>
      <c r="AA113" s="116" t="e">
        <f t="shared" si="132"/>
        <v>#DIV/0!</v>
      </c>
      <c r="AB113" s="165">
        <v>0</v>
      </c>
      <c r="AC113" s="166">
        <v>0</v>
      </c>
      <c r="AD113" s="116" t="e">
        <f t="shared" si="133"/>
        <v>#DIV/0!</v>
      </c>
      <c r="AE113" s="116" t="e">
        <f t="shared" si="134"/>
        <v>#DIV/0!</v>
      </c>
      <c r="AF113" s="165">
        <v>13769524.91</v>
      </c>
      <c r="AG113" s="419">
        <v>0.99709999999999999</v>
      </c>
      <c r="AH113" s="116" t="e">
        <f t="shared" si="135"/>
        <v>#DIV/0!</v>
      </c>
      <c r="AI113" s="116" t="e">
        <f t="shared" si="136"/>
        <v>#DIV/0!</v>
      </c>
      <c r="AJ113" s="117" t="e">
        <f t="shared" si="89"/>
        <v>#DIV/0!</v>
      </c>
      <c r="AK113" s="117" t="e">
        <f t="shared" si="90"/>
        <v>#DIV/0!</v>
      </c>
      <c r="AL113" s="118" t="e">
        <f t="shared" si="91"/>
        <v>#DIV/0!</v>
      </c>
      <c r="AM113" s="118" t="e">
        <f t="shared" si="92"/>
        <v>#DIV/0!</v>
      </c>
      <c r="AN113" s="119" t="e">
        <f t="shared" si="93"/>
        <v>#DIV/0!</v>
      </c>
      <c r="AO113" s="203" t="e">
        <f t="shared" si="94"/>
        <v>#DIV/0!</v>
      </c>
      <c r="AP113" s="123"/>
      <c r="AQ113" s="149">
        <f>SUM(AQ93:AQ104)</f>
        <v>19048418430.824383</v>
      </c>
      <c r="AR113" s="150"/>
      <c r="AS113" s="122" t="e">
        <f>(#REF!/AQ113)-1</f>
        <v>#REF!</v>
      </c>
      <c r="AT113" s="122" t="e">
        <f>(#REF!/AR113)-1</f>
        <v>#REF!</v>
      </c>
    </row>
    <row r="114" spans="1:46">
      <c r="A114" s="200" t="s">
        <v>56</v>
      </c>
      <c r="B114" s="180">
        <f>SUM(B94:B113)</f>
        <v>26055699643.680645</v>
      </c>
      <c r="C114" s="71"/>
      <c r="D114" s="180">
        <f>SUM(D94:D113)</f>
        <v>26640574751.92065</v>
      </c>
      <c r="E114" s="71"/>
      <c r="F114" s="116">
        <f>((D114-B114)/B114)</f>
        <v>2.2447108165903989E-2</v>
      </c>
      <c r="G114" s="116"/>
      <c r="H114" s="180">
        <f>SUM(H94:H113)</f>
        <v>27030140849.410645</v>
      </c>
      <c r="I114" s="71"/>
      <c r="J114" s="116">
        <f>((H114-D114)/D114)</f>
        <v>1.4623036519206791E-2</v>
      </c>
      <c r="K114" s="116"/>
      <c r="L114" s="180">
        <f>SUM(L94:L113)</f>
        <v>29411355936.93</v>
      </c>
      <c r="M114" s="71"/>
      <c r="N114" s="116">
        <f>((L114-H114)/H114)</f>
        <v>8.8094808709488284E-2</v>
      </c>
      <c r="O114" s="116"/>
      <c r="P114" s="180">
        <f>SUM(P94:P113)</f>
        <v>28834732205.040646</v>
      </c>
      <c r="Q114" s="71"/>
      <c r="R114" s="116">
        <f>((P114-L114)/L114)</f>
        <v>-1.9605479364020899E-2</v>
      </c>
      <c r="S114" s="116"/>
      <c r="T114" s="180">
        <f>SUM(T94:T113)</f>
        <v>29371328968.590649</v>
      </c>
      <c r="U114" s="71"/>
      <c r="V114" s="116">
        <f>((T114-P114)/P114)</f>
        <v>1.8609389528375774E-2</v>
      </c>
      <c r="W114" s="116"/>
      <c r="X114" s="180">
        <f>SUM(X94:X113)</f>
        <v>29069195742.49065</v>
      </c>
      <c r="Y114" s="71"/>
      <c r="Z114" s="116">
        <f>((X114-T114)/T114)</f>
        <v>-1.0286671959007921E-2</v>
      </c>
      <c r="AA114" s="116"/>
      <c r="AB114" s="180">
        <f>SUM(AB94:AB113)</f>
        <v>28893069276.419998</v>
      </c>
      <c r="AC114" s="71"/>
      <c r="AD114" s="116">
        <f>((AB114-X114)/X114)</f>
        <v>-6.0588695893366842E-3</v>
      </c>
      <c r="AE114" s="116"/>
      <c r="AF114" s="180">
        <f>SUM(AF94:AF113)</f>
        <v>29594543698.040005</v>
      </c>
      <c r="AG114" s="71"/>
      <c r="AH114" s="116">
        <f>((AF114-AB114)/AB114)</f>
        <v>2.4278293694207448E-2</v>
      </c>
      <c r="AI114" s="116"/>
      <c r="AJ114" s="117">
        <f t="shared" si="89"/>
        <v>1.6512701963102096E-2</v>
      </c>
      <c r="AK114" s="117"/>
      <c r="AL114" s="118">
        <f t="shared" si="91"/>
        <v>0.11088232793875395</v>
      </c>
      <c r="AM114" s="118"/>
      <c r="AN114" s="119">
        <f t="shared" si="93"/>
        <v>3.3294555195673377E-2</v>
      </c>
      <c r="AO114" s="203"/>
      <c r="AP114" s="123"/>
      <c r="AQ114" s="133"/>
      <c r="AR114" s="99"/>
      <c r="AS114" s="122" t="e">
        <f>(#REF!/AQ114)-1</f>
        <v>#REF!</v>
      </c>
      <c r="AT114" s="122" t="e">
        <f>(#REF!/AR114)-1</f>
        <v>#REF!</v>
      </c>
    </row>
    <row r="115" spans="1:46">
      <c r="A115" s="201" t="s">
        <v>90</v>
      </c>
      <c r="B115" s="170"/>
      <c r="C115" s="172"/>
      <c r="D115" s="170"/>
      <c r="E115" s="172"/>
      <c r="F115" s="116"/>
      <c r="G115" s="116"/>
      <c r="H115" s="170"/>
      <c r="I115" s="172"/>
      <c r="J115" s="116"/>
      <c r="K115" s="116"/>
      <c r="L115" s="170"/>
      <c r="M115" s="172"/>
      <c r="N115" s="116"/>
      <c r="O115" s="116"/>
      <c r="P115" s="170"/>
      <c r="Q115" s="172"/>
      <c r="R115" s="116"/>
      <c r="S115" s="116"/>
      <c r="T115" s="170"/>
      <c r="U115" s="172"/>
      <c r="V115" s="116"/>
      <c r="W115" s="116"/>
      <c r="X115" s="170"/>
      <c r="Y115" s="172"/>
      <c r="Z115" s="116"/>
      <c r="AA115" s="116"/>
      <c r="AB115" s="170"/>
      <c r="AC115" s="172"/>
      <c r="AD115" s="116"/>
      <c r="AE115" s="116"/>
      <c r="AF115" s="170"/>
      <c r="AG115" s="172"/>
      <c r="AH115" s="116"/>
      <c r="AI115" s="116"/>
      <c r="AJ115" s="117"/>
      <c r="AK115" s="117"/>
      <c r="AL115" s="118"/>
      <c r="AM115" s="118"/>
      <c r="AN115" s="119"/>
      <c r="AO115" s="203"/>
      <c r="AP115" s="123"/>
      <c r="AQ115" s="121">
        <v>640873657.65999997</v>
      </c>
      <c r="AR115" s="125">
        <v>11.5358</v>
      </c>
      <c r="AS115" s="122" t="e">
        <f>(#REF!/AQ115)-1</f>
        <v>#REF!</v>
      </c>
      <c r="AT115" s="122" t="e">
        <f>(#REF!/AR115)-1</f>
        <v>#REF!</v>
      </c>
    </row>
    <row r="116" spans="1:46">
      <c r="A116" s="199" t="s">
        <v>36</v>
      </c>
      <c r="B116" s="173">
        <v>554892587.16999996</v>
      </c>
      <c r="C116" s="373">
        <v>12.5441</v>
      </c>
      <c r="D116" s="173">
        <v>561693021.97000003</v>
      </c>
      <c r="E116" s="373">
        <v>12.6981</v>
      </c>
      <c r="F116" s="116">
        <f t="shared" ref="F116:G121" si="149">((D116-B116)/B116)</f>
        <v>1.2255407545959256E-2</v>
      </c>
      <c r="G116" s="116">
        <f t="shared" si="149"/>
        <v>1.2276687845281839E-2</v>
      </c>
      <c r="H116" s="173">
        <v>583925989.57000005</v>
      </c>
      <c r="I116" s="373">
        <v>13.1464</v>
      </c>
      <c r="J116" s="116">
        <f t="shared" ref="J116:J121" si="150">((H116-D116)/D116)</f>
        <v>3.9582061251221108E-2</v>
      </c>
      <c r="K116" s="116">
        <f t="shared" ref="K116:K121" si="151">((I116-E116)/E116)</f>
        <v>3.5304494373173914E-2</v>
      </c>
      <c r="L116" s="173">
        <v>635287352.92999995</v>
      </c>
      <c r="M116" s="373">
        <v>13.966900000000001</v>
      </c>
      <c r="N116" s="116">
        <f t="shared" ref="N116:N121" si="152">((L116-H116)/H116)</f>
        <v>8.7958687020973536E-2</v>
      </c>
      <c r="O116" s="116">
        <f t="shared" ref="O116:O121" si="153">((M116-I116)/I116)</f>
        <v>6.2412523580600079E-2</v>
      </c>
      <c r="P116" s="173">
        <v>616764186.96000004</v>
      </c>
      <c r="Q116" s="373">
        <v>13.670999999999999</v>
      </c>
      <c r="R116" s="116">
        <f t="shared" ref="R116:R121" si="154">((P116-L116)/L116)</f>
        <v>-2.9157145793268942E-2</v>
      </c>
      <c r="S116" s="116">
        <f t="shared" ref="S116:S121" si="155">((Q116-M116)/M116)</f>
        <v>-2.1185803578460602E-2</v>
      </c>
      <c r="T116" s="173">
        <v>617053646.73000002</v>
      </c>
      <c r="U116" s="373">
        <v>13.675700000000001</v>
      </c>
      <c r="V116" s="116">
        <f t="shared" ref="V116:V121" si="156">((T116-P116)/P116)</f>
        <v>4.6932000287940474E-4</v>
      </c>
      <c r="W116" s="116">
        <f t="shared" ref="W116:W121" si="157">((U116-Q116)/Q116)</f>
        <v>3.4379343135114334E-4</v>
      </c>
      <c r="X116" s="173">
        <v>612128800.95000005</v>
      </c>
      <c r="Y116" s="373">
        <v>13.5969</v>
      </c>
      <c r="Z116" s="116">
        <f t="shared" ref="Z116:Z121" si="158">((X116-T116)/T116)</f>
        <v>-7.9812278982525856E-3</v>
      </c>
      <c r="AA116" s="116">
        <f t="shared" ref="AA116:AA121" si="159">((Y116-U116)/U116)</f>
        <v>-5.7620450872716633E-3</v>
      </c>
      <c r="AB116" s="173">
        <v>597756270.98000002</v>
      </c>
      <c r="AC116" s="373">
        <v>13.3775</v>
      </c>
      <c r="AD116" s="116">
        <f t="shared" ref="AD116:AD121" si="160">((AB116-X116)/X116)</f>
        <v>-2.3479584603263923E-2</v>
      </c>
      <c r="AE116" s="116">
        <f t="shared" ref="AE116:AE121" si="161">((AC116-Y116)/Y116)</f>
        <v>-1.6136031007067807E-2</v>
      </c>
      <c r="AF116" s="173">
        <v>611535678.27999997</v>
      </c>
      <c r="AG116" s="373">
        <v>13.5945</v>
      </c>
      <c r="AH116" s="116">
        <f t="shared" ref="AH116:AH121" si="162">((AF116-AB116)/AB116)</f>
        <v>2.3051882462745404E-2</v>
      </c>
      <c r="AI116" s="116">
        <f t="shared" ref="AI116:AI121" si="163">((AG116-AC116)/AC116)</f>
        <v>1.6221267052887352E-2</v>
      </c>
      <c r="AJ116" s="117">
        <f t="shared" si="89"/>
        <v>1.2837424998624157E-2</v>
      </c>
      <c r="AK116" s="117">
        <f t="shared" si="90"/>
        <v>1.043436082631178E-2</v>
      </c>
      <c r="AL116" s="118">
        <f t="shared" si="91"/>
        <v>8.8736470563919576E-2</v>
      </c>
      <c r="AM116" s="118">
        <f t="shared" si="92"/>
        <v>7.059323835849457E-2</v>
      </c>
      <c r="AN116" s="119">
        <f t="shared" si="93"/>
        <v>3.8045102845665944E-2</v>
      </c>
      <c r="AO116" s="203">
        <f t="shared" si="94"/>
        <v>2.7844206969965712E-2</v>
      </c>
      <c r="AP116" s="123"/>
      <c r="AQ116" s="121">
        <v>2128320668.46</v>
      </c>
      <c r="AR116" s="128">
        <v>1.04</v>
      </c>
      <c r="AS116" s="122" t="e">
        <f>(#REF!/AQ116)-1</f>
        <v>#REF!</v>
      </c>
      <c r="AT116" s="122" t="e">
        <f>(#REF!/AR116)-1</f>
        <v>#REF!</v>
      </c>
    </row>
    <row r="117" spans="1:46">
      <c r="A117" s="199" t="s">
        <v>38</v>
      </c>
      <c r="B117" s="173">
        <v>2507937195.7600002</v>
      </c>
      <c r="C117" s="373">
        <v>1.28</v>
      </c>
      <c r="D117" s="173">
        <v>2577109099.6700001</v>
      </c>
      <c r="E117" s="373">
        <v>1.32</v>
      </c>
      <c r="F117" s="116">
        <f t="shared" si="149"/>
        <v>2.7581194627578437E-2</v>
      </c>
      <c r="G117" s="116">
        <f t="shared" si="149"/>
        <v>3.1250000000000028E-2</v>
      </c>
      <c r="H117" s="173">
        <v>2609043011.6999998</v>
      </c>
      <c r="I117" s="373">
        <v>1.33</v>
      </c>
      <c r="J117" s="116">
        <f t="shared" si="150"/>
        <v>1.2391369862490061E-2</v>
      </c>
      <c r="K117" s="116">
        <f t="shared" si="151"/>
        <v>7.575757575757582E-3</v>
      </c>
      <c r="L117" s="173">
        <v>2764342430.71</v>
      </c>
      <c r="M117" s="373">
        <v>1.41</v>
      </c>
      <c r="N117" s="116">
        <f t="shared" si="152"/>
        <v>5.9523518130431378E-2</v>
      </c>
      <c r="O117" s="116">
        <f t="shared" si="153"/>
        <v>6.015037593984951E-2</v>
      </c>
      <c r="P117" s="173">
        <v>2788945373.8299999</v>
      </c>
      <c r="Q117" s="373">
        <v>1.4</v>
      </c>
      <c r="R117" s="116">
        <f t="shared" si="154"/>
        <v>8.9001068922133532E-3</v>
      </c>
      <c r="S117" s="116">
        <f t="shared" si="155"/>
        <v>-7.0921985815602905E-3</v>
      </c>
      <c r="T117" s="173">
        <v>2814178207.9499998</v>
      </c>
      <c r="U117" s="373">
        <v>1.41</v>
      </c>
      <c r="V117" s="116">
        <f t="shared" si="156"/>
        <v>9.0474465211013311E-3</v>
      </c>
      <c r="W117" s="116">
        <f t="shared" si="157"/>
        <v>7.1428571428571496E-3</v>
      </c>
      <c r="X117" s="173">
        <v>2803774171.4400001</v>
      </c>
      <c r="Y117" s="373">
        <v>1.4</v>
      </c>
      <c r="Z117" s="116">
        <f t="shared" si="158"/>
        <v>-3.6970069914579492E-3</v>
      </c>
      <c r="AA117" s="116">
        <f t="shared" si="159"/>
        <v>-7.0921985815602905E-3</v>
      </c>
      <c r="AB117" s="173">
        <v>2780087070.6999998</v>
      </c>
      <c r="AC117" s="373">
        <v>1.39</v>
      </c>
      <c r="AD117" s="116">
        <f t="shared" si="160"/>
        <v>-8.4482912287599504E-3</v>
      </c>
      <c r="AE117" s="116">
        <f t="shared" si="161"/>
        <v>-7.1428571428571496E-3</v>
      </c>
      <c r="AF117" s="173">
        <v>2848891160.9400001</v>
      </c>
      <c r="AG117" s="373">
        <v>1.43</v>
      </c>
      <c r="AH117" s="116">
        <f t="shared" si="162"/>
        <v>2.4748897602935877E-2</v>
      </c>
      <c r="AI117" s="116">
        <f t="shared" si="163"/>
        <v>2.8776978417266216E-2</v>
      </c>
      <c r="AJ117" s="117">
        <f t="shared" si="89"/>
        <v>1.6255904427066568E-2</v>
      </c>
      <c r="AK117" s="117">
        <f t="shared" si="90"/>
        <v>1.4196089346219094E-2</v>
      </c>
      <c r="AL117" s="118">
        <f t="shared" si="91"/>
        <v>0.10546005262439288</v>
      </c>
      <c r="AM117" s="118">
        <f t="shared" si="92"/>
        <v>8.3333333333333232E-2</v>
      </c>
      <c r="AN117" s="119">
        <f t="shared" si="93"/>
        <v>2.1387244977283105E-2</v>
      </c>
      <c r="AO117" s="203">
        <f t="shared" si="94"/>
        <v>2.4114443127186254E-2</v>
      </c>
      <c r="AP117" s="123"/>
      <c r="AQ117" s="121">
        <v>1789192828.73</v>
      </c>
      <c r="AR117" s="125">
        <v>0.79</v>
      </c>
      <c r="AS117" s="122" t="e">
        <f>(#REF!/AQ117)-1</f>
        <v>#REF!</v>
      </c>
      <c r="AT117" s="122" t="e">
        <f>(#REF!/AR117)-1</f>
        <v>#REF!</v>
      </c>
    </row>
    <row r="118" spans="1:46">
      <c r="A118" s="199" t="s">
        <v>39</v>
      </c>
      <c r="B118" s="169">
        <v>1367270927.6800001</v>
      </c>
      <c r="C118" s="169">
        <v>1.02</v>
      </c>
      <c r="D118" s="169">
        <v>1425644258.45</v>
      </c>
      <c r="E118" s="169">
        <v>1.06</v>
      </c>
      <c r="F118" s="116">
        <f t="shared" si="149"/>
        <v>4.2693316729149264E-2</v>
      </c>
      <c r="G118" s="116">
        <f t="shared" si="149"/>
        <v>3.9215686274509838E-2</v>
      </c>
      <c r="H118" s="169">
        <v>1458809815.51</v>
      </c>
      <c r="I118" s="169">
        <v>1.0900000000000001</v>
      </c>
      <c r="J118" s="116">
        <f t="shared" si="150"/>
        <v>2.326355741512855E-2</v>
      </c>
      <c r="K118" s="116">
        <f t="shared" si="151"/>
        <v>2.8301886792452855E-2</v>
      </c>
      <c r="L118" s="169">
        <v>1590790023.05</v>
      </c>
      <c r="M118" s="169">
        <v>1.19</v>
      </c>
      <c r="N118" s="116">
        <f t="shared" si="152"/>
        <v>9.0471154044065485E-2</v>
      </c>
      <c r="O118" s="116">
        <f t="shared" si="153"/>
        <v>9.1743119266054912E-2</v>
      </c>
      <c r="P118" s="169">
        <v>1534138873.5699999</v>
      </c>
      <c r="Q118" s="169">
        <v>1.1399999999999999</v>
      </c>
      <c r="R118" s="116">
        <f t="shared" si="154"/>
        <v>-3.5611959252411923E-2</v>
      </c>
      <c r="S118" s="116">
        <f t="shared" si="155"/>
        <v>-4.2016806722689114E-2</v>
      </c>
      <c r="T118" s="169">
        <v>1533084995.4100001</v>
      </c>
      <c r="U118" s="169">
        <v>1.1399999999999999</v>
      </c>
      <c r="V118" s="116">
        <f t="shared" si="156"/>
        <v>-6.8695095219602415E-4</v>
      </c>
      <c r="W118" s="116">
        <f t="shared" si="157"/>
        <v>0</v>
      </c>
      <c r="X118" s="169">
        <v>1506441654.22</v>
      </c>
      <c r="Y118" s="169">
        <v>1.1299999999999999</v>
      </c>
      <c r="Z118" s="116">
        <f t="shared" si="158"/>
        <v>-1.7378906759748635E-2</v>
      </c>
      <c r="AA118" s="116">
        <f t="shared" si="159"/>
        <v>-8.7719298245614117E-3</v>
      </c>
      <c r="AB118" s="169">
        <v>1481298751.1300001</v>
      </c>
      <c r="AC118" s="169">
        <v>1.1100000000000001</v>
      </c>
      <c r="AD118" s="116">
        <f t="shared" si="160"/>
        <v>-1.6690260136904084E-2</v>
      </c>
      <c r="AE118" s="116">
        <f t="shared" si="161"/>
        <v>-1.7699115044247607E-2</v>
      </c>
      <c r="AF118" s="169">
        <v>1532166273.6600001</v>
      </c>
      <c r="AG118" s="169">
        <v>1.1499999999999999</v>
      </c>
      <c r="AH118" s="116">
        <f t="shared" si="162"/>
        <v>3.43398132829019E-2</v>
      </c>
      <c r="AI118" s="116">
        <f t="shared" si="163"/>
        <v>3.6036036036035862E-2</v>
      </c>
      <c r="AJ118" s="117">
        <f t="shared" si="89"/>
        <v>1.5049970546248063E-2</v>
      </c>
      <c r="AK118" s="117">
        <f t="shared" si="90"/>
        <v>1.5851109597194414E-2</v>
      </c>
      <c r="AL118" s="118">
        <f t="shared" si="91"/>
        <v>7.4718510300608734E-2</v>
      </c>
      <c r="AM118" s="118">
        <f t="shared" si="92"/>
        <v>8.4905660377358347E-2</v>
      </c>
      <c r="AN118" s="119">
        <f t="shared" si="93"/>
        <v>4.0997258979414523E-2</v>
      </c>
      <c r="AO118" s="203">
        <f t="shared" si="94"/>
        <v>4.1747230432551449E-2</v>
      </c>
      <c r="AP118" s="123"/>
      <c r="AQ118" s="121">
        <v>204378030.47999999</v>
      </c>
      <c r="AR118" s="125">
        <v>22.9087</v>
      </c>
      <c r="AS118" s="122" t="e">
        <f>(#REF!/AQ118)-1</f>
        <v>#REF!</v>
      </c>
      <c r="AT118" s="122" t="e">
        <f>(#REF!/AR118)-1</f>
        <v>#REF!</v>
      </c>
    </row>
    <row r="119" spans="1:46">
      <c r="A119" s="199" t="s">
        <v>40</v>
      </c>
      <c r="B119" s="169">
        <v>271751209.32999998</v>
      </c>
      <c r="C119" s="169">
        <v>32.796399999999998</v>
      </c>
      <c r="D119" s="169">
        <v>263884767.74000001</v>
      </c>
      <c r="E119" s="169">
        <v>31.494800000000001</v>
      </c>
      <c r="F119" s="116">
        <f t="shared" si="149"/>
        <v>-2.8947218337664848E-2</v>
      </c>
      <c r="G119" s="116">
        <f t="shared" si="149"/>
        <v>-3.9687282750545699E-2</v>
      </c>
      <c r="H119" s="169">
        <v>263884767.74000001</v>
      </c>
      <c r="I119" s="169">
        <v>31.494800000000001</v>
      </c>
      <c r="J119" s="116">
        <f t="shared" si="150"/>
        <v>0</v>
      </c>
      <c r="K119" s="116">
        <f t="shared" si="151"/>
        <v>0</v>
      </c>
      <c r="L119" s="169">
        <v>357654262.86000001</v>
      </c>
      <c r="M119" s="169">
        <v>35.078400000000002</v>
      </c>
      <c r="N119" s="116">
        <f t="shared" si="152"/>
        <v>0.35534258351883757</v>
      </c>
      <c r="O119" s="116">
        <f t="shared" si="153"/>
        <v>0.1137838627328956</v>
      </c>
      <c r="P119" s="169">
        <v>355697532.31999999</v>
      </c>
      <c r="Q119" s="169">
        <v>34.809600000000003</v>
      </c>
      <c r="R119" s="116">
        <f t="shared" si="154"/>
        <v>-5.4710113738137183E-3</v>
      </c>
      <c r="S119" s="116">
        <f t="shared" si="155"/>
        <v>-7.6628352490421114E-3</v>
      </c>
      <c r="T119" s="169">
        <v>353866433.49000001</v>
      </c>
      <c r="U119" s="169">
        <v>34.721600000000002</v>
      </c>
      <c r="V119" s="116">
        <f t="shared" si="156"/>
        <v>-5.1479098492947994E-3</v>
      </c>
      <c r="W119" s="116">
        <f t="shared" si="157"/>
        <v>-2.528038242323984E-3</v>
      </c>
      <c r="X119" s="169">
        <v>353866433.49000001</v>
      </c>
      <c r="Y119" s="169">
        <v>34.721600000000002</v>
      </c>
      <c r="Z119" s="116">
        <f t="shared" si="158"/>
        <v>0</v>
      </c>
      <c r="AA119" s="116">
        <f t="shared" si="159"/>
        <v>0</v>
      </c>
      <c r="AB119" s="169">
        <v>352951704.11000001</v>
      </c>
      <c r="AC119" s="169">
        <v>34.588099999999997</v>
      </c>
      <c r="AD119" s="116">
        <f t="shared" si="160"/>
        <v>-2.5849566204358423E-3</v>
      </c>
      <c r="AE119" s="116">
        <f t="shared" si="161"/>
        <v>-3.8448689000508342E-3</v>
      </c>
      <c r="AF119" s="169">
        <v>357371625.29000002</v>
      </c>
      <c r="AG119" s="169">
        <v>34.815899999999999</v>
      </c>
      <c r="AH119" s="116">
        <f t="shared" si="162"/>
        <v>1.2522736477913438E-2</v>
      </c>
      <c r="AI119" s="116">
        <f t="shared" si="163"/>
        <v>6.5860801836470353E-3</v>
      </c>
      <c r="AJ119" s="117">
        <f t="shared" si="89"/>
        <v>4.0714277976942728E-2</v>
      </c>
      <c r="AK119" s="117">
        <f t="shared" si="90"/>
        <v>8.3308647218224997E-3</v>
      </c>
      <c r="AL119" s="118">
        <f t="shared" si="91"/>
        <v>0.35427151915835703</v>
      </c>
      <c r="AM119" s="118">
        <f t="shared" si="92"/>
        <v>0.10544915351105572</v>
      </c>
      <c r="AN119" s="119">
        <f t="shared" si="93"/>
        <v>0.12765187454991689</v>
      </c>
      <c r="AO119" s="203">
        <f t="shared" si="94"/>
        <v>4.4864702741984404E-2</v>
      </c>
      <c r="AP119" s="123"/>
      <c r="AQ119" s="121">
        <v>160273731.87</v>
      </c>
      <c r="AR119" s="125">
        <v>133.94</v>
      </c>
      <c r="AS119" s="122" t="e">
        <f>(#REF!/AQ119)-1</f>
        <v>#REF!</v>
      </c>
      <c r="AT119" s="122" t="e">
        <f>(#REF!/AR119)-1</f>
        <v>#REF!</v>
      </c>
    </row>
    <row r="120" spans="1:46" s="279" customFormat="1">
      <c r="A120" s="198" t="s">
        <v>89</v>
      </c>
      <c r="B120" s="165">
        <v>174153719.62</v>
      </c>
      <c r="C120" s="177">
        <v>184.44</v>
      </c>
      <c r="D120" s="165">
        <v>182208774.09</v>
      </c>
      <c r="E120" s="177">
        <v>190.75</v>
      </c>
      <c r="F120" s="116">
        <f t="shared" si="149"/>
        <v>4.6252554855422956E-2</v>
      </c>
      <c r="G120" s="116">
        <f t="shared" si="149"/>
        <v>3.4211667751030156E-2</v>
      </c>
      <c r="H120" s="165">
        <v>200703199.75999999</v>
      </c>
      <c r="I120" s="177">
        <v>198.28</v>
      </c>
      <c r="J120" s="116">
        <f t="shared" si="150"/>
        <v>0.10150129027740931</v>
      </c>
      <c r="K120" s="116">
        <f t="shared" si="151"/>
        <v>3.9475753604193975E-2</v>
      </c>
      <c r="L120" s="165">
        <v>217678720.38999999</v>
      </c>
      <c r="M120" s="177">
        <v>198.28</v>
      </c>
      <c r="N120" s="116">
        <f t="shared" si="152"/>
        <v>8.4580219200786275E-2</v>
      </c>
      <c r="O120" s="116">
        <f t="shared" si="153"/>
        <v>0</v>
      </c>
      <c r="P120" s="165">
        <v>215215109.91999999</v>
      </c>
      <c r="Q120" s="177">
        <v>207.22</v>
      </c>
      <c r="R120" s="116">
        <f t="shared" si="154"/>
        <v>-1.1317644947499312E-2</v>
      </c>
      <c r="S120" s="116">
        <f t="shared" si="155"/>
        <v>4.5087754690336886E-2</v>
      </c>
      <c r="T120" s="165">
        <v>217948382.31</v>
      </c>
      <c r="U120" s="177">
        <v>209.32</v>
      </c>
      <c r="V120" s="116">
        <f t="shared" si="156"/>
        <v>1.2700188156008334E-2</v>
      </c>
      <c r="W120" s="116">
        <f t="shared" si="157"/>
        <v>1.013415693465879E-2</v>
      </c>
      <c r="X120" s="165">
        <v>219630348.91999999</v>
      </c>
      <c r="Y120" s="177">
        <v>207.32</v>
      </c>
      <c r="Z120" s="116">
        <f t="shared" si="158"/>
        <v>7.7172704480441183E-3</v>
      </c>
      <c r="AA120" s="116">
        <f t="shared" si="159"/>
        <v>-9.5547487101089248E-3</v>
      </c>
      <c r="AB120" s="165">
        <v>217965222.83000001</v>
      </c>
      <c r="AC120" s="177">
        <v>203.9</v>
      </c>
      <c r="AD120" s="116">
        <f t="shared" si="160"/>
        <v>-7.5814936241188294E-3</v>
      </c>
      <c r="AE120" s="116">
        <f t="shared" si="161"/>
        <v>-1.6496237700173586E-2</v>
      </c>
      <c r="AF120" s="165">
        <v>223740839.47</v>
      </c>
      <c r="AG120" s="177">
        <v>210.24</v>
      </c>
      <c r="AH120" s="116">
        <f t="shared" si="162"/>
        <v>2.6497881473984613E-2</v>
      </c>
      <c r="AI120" s="116">
        <f t="shared" si="163"/>
        <v>3.1093673369298691E-2</v>
      </c>
      <c r="AJ120" s="117">
        <f t="shared" si="89"/>
        <v>3.2543783230004682E-2</v>
      </c>
      <c r="AK120" s="117">
        <f t="shared" si="90"/>
        <v>1.67440024924045E-2</v>
      </c>
      <c r="AL120" s="118">
        <f t="shared" si="91"/>
        <v>0.22793669288113255</v>
      </c>
      <c r="AM120" s="118">
        <f t="shared" si="92"/>
        <v>0.10217562254259507</v>
      </c>
      <c r="AN120" s="119">
        <f t="shared" si="93"/>
        <v>4.1801227803258553E-2</v>
      </c>
      <c r="AO120" s="203">
        <f t="shared" si="94"/>
        <v>2.3759878371993903E-2</v>
      </c>
      <c r="AP120" s="123"/>
      <c r="AQ120" s="121"/>
      <c r="AR120" s="125"/>
      <c r="AS120" s="122"/>
      <c r="AT120" s="122"/>
    </row>
    <row r="121" spans="1:46">
      <c r="A121" s="198" t="s">
        <v>185</v>
      </c>
      <c r="B121" s="168">
        <v>1148604302.22</v>
      </c>
      <c r="C121" s="177">
        <v>109.19</v>
      </c>
      <c r="D121" s="165">
        <v>1197382177.74</v>
      </c>
      <c r="E121" s="177">
        <v>109.38</v>
      </c>
      <c r="F121" s="116">
        <f t="shared" si="149"/>
        <v>4.2467084117413678E-2</v>
      </c>
      <c r="G121" s="116">
        <f t="shared" si="149"/>
        <v>1.7400860884696193E-3</v>
      </c>
      <c r="H121" s="165">
        <v>1641952520.0899999</v>
      </c>
      <c r="I121" s="177">
        <v>109.8</v>
      </c>
      <c r="J121" s="116">
        <f t="shared" si="150"/>
        <v>0.37128525095396409</v>
      </c>
      <c r="K121" s="116">
        <f t="shared" si="151"/>
        <v>3.8398244651673226E-3</v>
      </c>
      <c r="L121" s="165">
        <v>2470453730.5900002</v>
      </c>
      <c r="M121" s="177">
        <v>110.65</v>
      </c>
      <c r="N121" s="116">
        <f t="shared" si="152"/>
        <v>0.50458292816809824</v>
      </c>
      <c r="O121" s="116">
        <f t="shared" si="153"/>
        <v>7.7413479052824098E-3</v>
      </c>
      <c r="P121" s="165">
        <v>2780082147.79</v>
      </c>
      <c r="Q121" s="177">
        <v>110.74</v>
      </c>
      <c r="R121" s="116">
        <f t="shared" si="154"/>
        <v>0.12533261131996734</v>
      </c>
      <c r="S121" s="116">
        <f t="shared" si="155"/>
        <v>8.1337550835959506E-4</v>
      </c>
      <c r="T121" s="165">
        <v>2780082147.79</v>
      </c>
      <c r="U121" s="177">
        <v>110.74</v>
      </c>
      <c r="V121" s="116">
        <f t="shared" si="156"/>
        <v>0</v>
      </c>
      <c r="W121" s="116">
        <f t="shared" si="157"/>
        <v>0</v>
      </c>
      <c r="X121" s="165">
        <v>4185044602.9899998</v>
      </c>
      <c r="Y121" s="177">
        <v>111.36</v>
      </c>
      <c r="Z121" s="116">
        <f t="shared" si="158"/>
        <v>0.50536724474737604</v>
      </c>
      <c r="AA121" s="116">
        <f t="shared" si="159"/>
        <v>5.5986996568539336E-3</v>
      </c>
      <c r="AB121" s="165">
        <v>4936616086.1300001</v>
      </c>
      <c r="AC121" s="177">
        <v>111</v>
      </c>
      <c r="AD121" s="116">
        <f t="shared" si="160"/>
        <v>0.1795850592853995</v>
      </c>
      <c r="AE121" s="116">
        <f t="shared" si="161"/>
        <v>-3.2327586206896499E-3</v>
      </c>
      <c r="AF121" s="165">
        <v>4936616086.1300001</v>
      </c>
      <c r="AG121" s="177">
        <v>111</v>
      </c>
      <c r="AH121" s="116">
        <f t="shared" si="162"/>
        <v>0</v>
      </c>
      <c r="AI121" s="116">
        <f t="shared" si="163"/>
        <v>0</v>
      </c>
      <c r="AJ121" s="117">
        <f t="shared" si="89"/>
        <v>0.21607752232402738</v>
      </c>
      <c r="AK121" s="117">
        <f t="shared" si="90"/>
        <v>2.062571875430404E-3</v>
      </c>
      <c r="AL121" s="118">
        <f t="shared" si="91"/>
        <v>3.1228407921083479</v>
      </c>
      <c r="AM121" s="118">
        <f t="shared" si="92"/>
        <v>1.4810751508502511E-2</v>
      </c>
      <c r="AN121" s="119">
        <f t="shared" si="93"/>
        <v>0.21517410426407466</v>
      </c>
      <c r="AO121" s="203">
        <f t="shared" si="94"/>
        <v>3.5076394757640938E-3</v>
      </c>
      <c r="AP121" s="123"/>
      <c r="AQ121" s="151">
        <f>SUM(AQ115:AQ119)</f>
        <v>4923038917.1999998</v>
      </c>
      <c r="AR121" s="99"/>
      <c r="AS121" s="122" t="e">
        <f>(#REF!/AQ121)-1</f>
        <v>#REF!</v>
      </c>
      <c r="AT121" s="122" t="e">
        <f>(#REF!/AR121)-1</f>
        <v>#REF!</v>
      </c>
    </row>
    <row r="122" spans="1:46">
      <c r="A122" s="200" t="s">
        <v>56</v>
      </c>
      <c r="B122" s="181">
        <f>SUM(B116:B121)</f>
        <v>6024609941.7800007</v>
      </c>
      <c r="C122" s="172"/>
      <c r="D122" s="181">
        <f>SUM(D116:D121)</f>
        <v>6207922099.6599998</v>
      </c>
      <c r="E122" s="172"/>
      <c r="F122" s="116">
        <f>((D122-B122)/B122)</f>
        <v>3.0427224277002517E-2</v>
      </c>
      <c r="G122" s="116"/>
      <c r="H122" s="181">
        <f>SUM(H116:H121)</f>
        <v>6758319304.3699999</v>
      </c>
      <c r="I122" s="172"/>
      <c r="J122" s="116">
        <f>((H122-D122)/D122)</f>
        <v>8.8660456087254161E-2</v>
      </c>
      <c r="K122" s="116"/>
      <c r="L122" s="181">
        <f>SUM(L116:L121)</f>
        <v>8036206520.5299997</v>
      </c>
      <c r="M122" s="172"/>
      <c r="N122" s="116">
        <f>((L122-H122)/H122)</f>
        <v>0.18908358108112835</v>
      </c>
      <c r="O122" s="116"/>
      <c r="P122" s="181">
        <f>SUM(P116:P121)</f>
        <v>8290843224.3899994</v>
      </c>
      <c r="Q122" s="172"/>
      <c r="R122" s="116">
        <f>((P122-L122)/L122)</f>
        <v>3.1686182181789674E-2</v>
      </c>
      <c r="S122" s="116"/>
      <c r="T122" s="181">
        <f>SUM(T116:T121)</f>
        <v>8316213813.6800003</v>
      </c>
      <c r="U122" s="172"/>
      <c r="V122" s="116">
        <f>((T122-P122)/P122)</f>
        <v>3.0600734573493953E-3</v>
      </c>
      <c r="W122" s="116"/>
      <c r="X122" s="181">
        <f>SUM(X116:X121)</f>
        <v>9680886012.0100002</v>
      </c>
      <c r="Y122" s="172"/>
      <c r="Z122" s="116">
        <f>((X122-T122)/T122)</f>
        <v>0.16409777681342708</v>
      </c>
      <c r="AA122" s="116"/>
      <c r="AB122" s="181">
        <f>SUM(AB116:AB121)</f>
        <v>10366675105.879999</v>
      </c>
      <c r="AC122" s="172"/>
      <c r="AD122" s="116">
        <f>((AB122-X122)/X122)</f>
        <v>7.0839496820767914E-2</v>
      </c>
      <c r="AE122" s="116"/>
      <c r="AF122" s="181">
        <f>SUM(AF116:AF121)</f>
        <v>10510321663.77</v>
      </c>
      <c r="AG122" s="172"/>
      <c r="AH122" s="116">
        <f>((AF122-AB122)/AB122)</f>
        <v>1.3856569866699564E-2</v>
      </c>
      <c r="AI122" s="116"/>
      <c r="AJ122" s="117">
        <f t="shared" si="89"/>
        <v>7.3963920073177342E-2</v>
      </c>
      <c r="AK122" s="117"/>
      <c r="AL122" s="118">
        <f t="shared" si="91"/>
        <v>0.69304986355186993</v>
      </c>
      <c r="AM122" s="118"/>
      <c r="AN122" s="119">
        <f t="shared" si="93"/>
        <v>6.9616806969866149E-2</v>
      </c>
      <c r="AO122" s="203"/>
      <c r="AP122" s="123"/>
      <c r="AQ122" s="98">
        <f>SUM(AQ19,AQ47,AQ59,AQ86,AQ91,AQ113,AQ121)</f>
        <v>244289452404.71518</v>
      </c>
      <c r="AR122" s="99"/>
      <c r="AS122" s="122" t="e">
        <f>(#REF!/AQ122)-1</f>
        <v>#REF!</v>
      </c>
      <c r="AT122" s="122" t="e">
        <f>(#REF!/AR122)-1</f>
        <v>#REF!</v>
      </c>
    </row>
    <row r="123" spans="1:46" ht="15" customHeight="1">
      <c r="A123" s="200" t="s">
        <v>42</v>
      </c>
      <c r="B123" s="72">
        <f>SUM(B19,B47,B59,B87,B92,B114,B122)</f>
        <v>1454738515578.8625</v>
      </c>
      <c r="C123" s="97"/>
      <c r="D123" s="72">
        <f>SUM(D19,D47,D59,D87,D92,D114,D122)</f>
        <v>1482487485786.3284</v>
      </c>
      <c r="E123" s="97"/>
      <c r="F123" s="116">
        <f>((D123-B123)/B123)</f>
        <v>1.9074885218409224E-2</v>
      </c>
      <c r="G123" s="116"/>
      <c r="H123" s="72">
        <f>SUM(H19,H47,H59,H87,H92,H114,H122)</f>
        <v>1487207542203.8721</v>
      </c>
      <c r="I123" s="97"/>
      <c r="J123" s="116">
        <f>((H123-D123)/D123)</f>
        <v>3.1838760615507853E-3</v>
      </c>
      <c r="K123" s="116"/>
      <c r="L123" s="72">
        <f>SUM(L19,L47,L59,L87,L92,L114,L122)</f>
        <v>1490616836346.4514</v>
      </c>
      <c r="M123" s="97"/>
      <c r="N123" s="116">
        <f>((L123-H123)/H123)</f>
        <v>2.2924131607933891E-3</v>
      </c>
      <c r="O123" s="116"/>
      <c r="P123" s="72">
        <f>SUM(P19,P47,P59,P87,P92,P114,P122)</f>
        <v>1484983854361.7876</v>
      </c>
      <c r="Q123" s="97"/>
      <c r="R123" s="116">
        <f>((P123-L123)/L123)</f>
        <v>-3.7789603923100946E-3</v>
      </c>
      <c r="S123" s="116"/>
      <c r="T123" s="72">
        <f>SUM(T19,T47,T59,T87,T92,T114,T122)</f>
        <v>1470397832750.2893</v>
      </c>
      <c r="U123" s="97"/>
      <c r="V123" s="116">
        <f>((T123-P123)/P123)</f>
        <v>-9.8223435686895285E-3</v>
      </c>
      <c r="W123" s="116"/>
      <c r="X123" s="72">
        <f>SUM(X19,X47,X59,X87,X92,X114,X122)</f>
        <v>1479512388034.3594</v>
      </c>
      <c r="Y123" s="97"/>
      <c r="Z123" s="116">
        <f>((X123-T123)/T123)</f>
        <v>6.1987001619975522E-3</v>
      </c>
      <c r="AA123" s="116"/>
      <c r="AB123" s="72">
        <f>SUM(AB19,AB47,AB59,AB87,AB92,AB114,AB122)</f>
        <v>1477100079932.5444</v>
      </c>
      <c r="AC123" s="97"/>
      <c r="AD123" s="116">
        <f>((AB123-X123)/X123)</f>
        <v>-1.6304750952574783E-3</v>
      </c>
      <c r="AE123" s="116"/>
      <c r="AF123" s="72">
        <f>SUM(AF19,AF47,AF59,AF87,AF92,AF114,AF122)</f>
        <v>1477731826209.4199</v>
      </c>
      <c r="AG123" s="97"/>
      <c r="AH123" s="116">
        <f>((AF123-AB123)/AB123)</f>
        <v>4.276936176892893E-4</v>
      </c>
      <c r="AI123" s="116"/>
      <c r="AJ123" s="117">
        <f t="shared" si="89"/>
        <v>1.9932236455228922E-3</v>
      </c>
      <c r="AK123" s="117"/>
      <c r="AL123" s="118">
        <f t="shared" si="91"/>
        <v>-3.2078918861065397E-3</v>
      </c>
      <c r="AM123" s="118"/>
      <c r="AN123" s="119">
        <f t="shared" si="93"/>
        <v>8.4471819168563094E-3</v>
      </c>
      <c r="AO123" s="203"/>
      <c r="AP123" s="123"/>
      <c r="AQ123" s="152"/>
      <c r="AR123" s="153"/>
      <c r="AS123" s="122" t="e">
        <f>(#REF!/AQ123)-1</f>
        <v>#REF!</v>
      </c>
      <c r="AT123" s="122" t="e">
        <f>(#REF!/AR123)-1</f>
        <v>#REF!</v>
      </c>
    </row>
    <row r="124" spans="1:46" ht="17.25" customHeight="1" thickBot="1">
      <c r="A124" s="199"/>
      <c r="B124" s="272"/>
      <c r="C124" s="272"/>
      <c r="D124" s="272"/>
      <c r="E124" s="272"/>
      <c r="F124" s="116"/>
      <c r="G124" s="116"/>
      <c r="H124" s="272"/>
      <c r="I124" s="272"/>
      <c r="J124" s="116"/>
      <c r="K124" s="116"/>
      <c r="L124" s="272"/>
      <c r="M124" s="272"/>
      <c r="N124" s="116"/>
      <c r="O124" s="116"/>
      <c r="P124" s="272"/>
      <c r="Q124" s="272"/>
      <c r="R124" s="116"/>
      <c r="S124" s="116"/>
      <c r="T124" s="272"/>
      <c r="U124" s="272"/>
      <c r="V124" s="116"/>
      <c r="W124" s="116"/>
      <c r="X124" s="272"/>
      <c r="Y124" s="272"/>
      <c r="Z124" s="116"/>
      <c r="AA124" s="116"/>
      <c r="AB124" s="272"/>
      <c r="AC124" s="272"/>
      <c r="AD124" s="116"/>
      <c r="AE124" s="116"/>
      <c r="AF124" s="272"/>
      <c r="AG124" s="272"/>
      <c r="AH124" s="116"/>
      <c r="AI124" s="116"/>
      <c r="AJ124" s="117"/>
      <c r="AK124" s="117"/>
      <c r="AL124" s="118"/>
      <c r="AM124" s="118"/>
      <c r="AN124" s="119"/>
      <c r="AO124" s="203"/>
      <c r="AP124" s="123"/>
      <c r="AQ124" s="461" t="s">
        <v>109</v>
      </c>
      <c r="AR124" s="461"/>
      <c r="AS124" s="122" t="e">
        <f>(#REF!/AQ124)-1</f>
        <v>#REF!</v>
      </c>
      <c r="AT124" s="122" t="e">
        <f>(#REF!/AR124)-1</f>
        <v>#REF!</v>
      </c>
    </row>
    <row r="125" spans="1:46" ht="29.25" customHeight="1">
      <c r="A125" s="202" t="s">
        <v>63</v>
      </c>
      <c r="B125" s="456" t="s">
        <v>196</v>
      </c>
      <c r="C125" s="457"/>
      <c r="D125" s="456" t="s">
        <v>197</v>
      </c>
      <c r="E125" s="457"/>
      <c r="F125" s="456" t="s">
        <v>84</v>
      </c>
      <c r="G125" s="457"/>
      <c r="H125" s="456" t="s">
        <v>198</v>
      </c>
      <c r="I125" s="457"/>
      <c r="J125" s="456" t="s">
        <v>84</v>
      </c>
      <c r="K125" s="457"/>
      <c r="L125" s="456" t="s">
        <v>199</v>
      </c>
      <c r="M125" s="457"/>
      <c r="N125" s="456" t="s">
        <v>84</v>
      </c>
      <c r="O125" s="457"/>
      <c r="P125" s="456" t="s">
        <v>201</v>
      </c>
      <c r="Q125" s="457"/>
      <c r="R125" s="456" t="s">
        <v>84</v>
      </c>
      <c r="S125" s="457"/>
      <c r="T125" s="456" t="s">
        <v>204</v>
      </c>
      <c r="U125" s="457"/>
      <c r="V125" s="456" t="s">
        <v>84</v>
      </c>
      <c r="W125" s="457"/>
      <c r="X125" s="456" t="s">
        <v>207</v>
      </c>
      <c r="Y125" s="457"/>
      <c r="Z125" s="456" t="s">
        <v>84</v>
      </c>
      <c r="AA125" s="457"/>
      <c r="AB125" s="456" t="s">
        <v>213</v>
      </c>
      <c r="AC125" s="457"/>
      <c r="AD125" s="456" t="s">
        <v>84</v>
      </c>
      <c r="AE125" s="457"/>
      <c r="AF125" s="456" t="s">
        <v>216</v>
      </c>
      <c r="AG125" s="457"/>
      <c r="AH125" s="456" t="s">
        <v>84</v>
      </c>
      <c r="AI125" s="457"/>
      <c r="AJ125" s="460" t="s">
        <v>103</v>
      </c>
      <c r="AK125" s="460"/>
      <c r="AL125" s="460" t="s">
        <v>104</v>
      </c>
      <c r="AM125" s="460"/>
      <c r="AN125" s="460" t="s">
        <v>94</v>
      </c>
      <c r="AO125" s="462"/>
      <c r="AP125" s="123"/>
      <c r="AQ125" s="154" t="s">
        <v>97</v>
      </c>
      <c r="AR125" s="155" t="s">
        <v>98</v>
      </c>
      <c r="AS125" s="122" t="e">
        <f>(#REF!/AQ125)-1</f>
        <v>#REF!</v>
      </c>
      <c r="AT125" s="122" t="e">
        <f>(#REF!/AR125)-1</f>
        <v>#REF!</v>
      </c>
    </row>
    <row r="126" spans="1:46" ht="25.5" customHeight="1">
      <c r="A126" s="202"/>
      <c r="B126" s="206" t="s">
        <v>97</v>
      </c>
      <c r="C126" s="207" t="s">
        <v>98</v>
      </c>
      <c r="D126" s="206" t="s">
        <v>97</v>
      </c>
      <c r="E126" s="207" t="s">
        <v>98</v>
      </c>
      <c r="F126" s="383" t="s">
        <v>96</v>
      </c>
      <c r="G126" s="383" t="s">
        <v>5</v>
      </c>
      <c r="H126" s="206" t="s">
        <v>97</v>
      </c>
      <c r="I126" s="207" t="s">
        <v>98</v>
      </c>
      <c r="J126" s="384" t="s">
        <v>96</v>
      </c>
      <c r="K126" s="384" t="s">
        <v>5</v>
      </c>
      <c r="L126" s="206" t="s">
        <v>97</v>
      </c>
      <c r="M126" s="207" t="s">
        <v>98</v>
      </c>
      <c r="N126" s="389" t="s">
        <v>96</v>
      </c>
      <c r="O126" s="389" t="s">
        <v>5</v>
      </c>
      <c r="P126" s="206" t="s">
        <v>97</v>
      </c>
      <c r="Q126" s="207" t="s">
        <v>98</v>
      </c>
      <c r="R126" s="401" t="s">
        <v>96</v>
      </c>
      <c r="S126" s="401" t="s">
        <v>5</v>
      </c>
      <c r="T126" s="206" t="s">
        <v>97</v>
      </c>
      <c r="U126" s="207" t="s">
        <v>98</v>
      </c>
      <c r="V126" s="404" t="s">
        <v>96</v>
      </c>
      <c r="W126" s="404" t="s">
        <v>5</v>
      </c>
      <c r="X126" s="206" t="s">
        <v>97</v>
      </c>
      <c r="Y126" s="207" t="s">
        <v>98</v>
      </c>
      <c r="Z126" s="406" t="s">
        <v>96</v>
      </c>
      <c r="AA126" s="406" t="s">
        <v>5</v>
      </c>
      <c r="AB126" s="206" t="s">
        <v>97</v>
      </c>
      <c r="AC126" s="207" t="s">
        <v>98</v>
      </c>
      <c r="AD126" s="413" t="s">
        <v>96</v>
      </c>
      <c r="AE126" s="413" t="s">
        <v>5</v>
      </c>
      <c r="AF126" s="206" t="s">
        <v>97</v>
      </c>
      <c r="AG126" s="207" t="s">
        <v>98</v>
      </c>
      <c r="AH126" s="414" t="s">
        <v>96</v>
      </c>
      <c r="AI126" s="414" t="s">
        <v>5</v>
      </c>
      <c r="AJ126" s="252" t="s">
        <v>102</v>
      </c>
      <c r="AK126" s="252" t="s">
        <v>102</v>
      </c>
      <c r="AL126" s="252" t="s">
        <v>102</v>
      </c>
      <c r="AM126" s="252" t="s">
        <v>102</v>
      </c>
      <c r="AN126" s="252" t="s">
        <v>102</v>
      </c>
      <c r="AO126" s="253" t="s">
        <v>102</v>
      </c>
      <c r="AP126" s="123"/>
      <c r="AQ126" s="148">
        <v>1901056000</v>
      </c>
      <c r="AR126" s="140">
        <v>12.64</v>
      </c>
      <c r="AS126" s="122" t="e">
        <f>(#REF!/AQ126)-1</f>
        <v>#REF!</v>
      </c>
      <c r="AT126" s="122" t="e">
        <f>(#REF!/AR126)-1</f>
        <v>#REF!</v>
      </c>
    </row>
    <row r="127" spans="1:46">
      <c r="A127" s="199" t="s">
        <v>44</v>
      </c>
      <c r="B127" s="179">
        <v>1979808000</v>
      </c>
      <c r="C127" s="178">
        <v>13.12</v>
      </c>
      <c r="D127" s="179">
        <v>2096001000</v>
      </c>
      <c r="E127" s="178">
        <v>13.89</v>
      </c>
      <c r="F127" s="116">
        <f t="shared" ref="F127:F136" si="164">((D127-B127)/B127)</f>
        <v>5.8689024390243899E-2</v>
      </c>
      <c r="G127" s="116">
        <f t="shared" ref="G127:G136" si="165">((E127-C127)/C127)</f>
        <v>5.868902439024401E-2</v>
      </c>
      <c r="H127" s="179">
        <v>2096001000</v>
      </c>
      <c r="I127" s="178">
        <v>13.89</v>
      </c>
      <c r="J127" s="116">
        <f t="shared" ref="J127:J136" si="166">((H127-D127)/D127)</f>
        <v>0</v>
      </c>
      <c r="K127" s="116">
        <f t="shared" ref="K127:K136" si="167">((I127-E127)/E127)</f>
        <v>0</v>
      </c>
      <c r="L127" s="179">
        <v>2390256000</v>
      </c>
      <c r="M127" s="178">
        <v>15.76</v>
      </c>
      <c r="N127" s="116">
        <f t="shared" ref="N127:N136" si="168">((L127-H127)/H127)</f>
        <v>0.14038876889848811</v>
      </c>
      <c r="O127" s="116">
        <f t="shared" ref="O127:O136" si="169">((M127-I127)/I127)</f>
        <v>0.13462922966162702</v>
      </c>
      <c r="P127" s="179">
        <v>2390256000</v>
      </c>
      <c r="Q127" s="178">
        <v>15.84</v>
      </c>
      <c r="R127" s="116">
        <f t="shared" ref="R127:R136" si="170">((P127-L127)/L127)</f>
        <v>0</v>
      </c>
      <c r="S127" s="116">
        <f t="shared" ref="S127:S136" si="171">((Q127-M127)/M127)</f>
        <v>5.0761421319797002E-3</v>
      </c>
      <c r="T127" s="179">
        <v>2364603000</v>
      </c>
      <c r="U127" s="178">
        <v>15.67</v>
      </c>
      <c r="V127" s="116">
        <f t="shared" ref="V127:V136" si="172">((T127-P127)/P127)</f>
        <v>-1.0732323232323232E-2</v>
      </c>
      <c r="W127" s="116">
        <f t="shared" ref="W127:W136" si="173">((U127-Q127)/Q127)</f>
        <v>-1.0732323232323229E-2</v>
      </c>
      <c r="X127" s="179">
        <v>2334423000</v>
      </c>
      <c r="Y127" s="178">
        <v>15.47</v>
      </c>
      <c r="Z127" s="116">
        <f t="shared" ref="Z127:Z136" si="174">((X127-T127)/T127)</f>
        <v>-1.2763241863433313E-2</v>
      </c>
      <c r="AA127" s="116">
        <f t="shared" ref="AA127:AA136" si="175">((Y127-U127)/U127)</f>
        <v>-1.2763241863433267E-2</v>
      </c>
      <c r="AB127" s="179">
        <v>2286135000</v>
      </c>
      <c r="AC127" s="178">
        <v>15.15</v>
      </c>
      <c r="AD127" s="116">
        <f t="shared" ref="AD127:AD136" si="176">((AB127-X127)/X127)</f>
        <v>-2.068519715578539E-2</v>
      </c>
      <c r="AE127" s="116">
        <f t="shared" ref="AE127:AE136" si="177">((AC127-Y127)/Y127)</f>
        <v>-2.0685197155785408E-2</v>
      </c>
      <c r="AF127" s="179">
        <v>2373657000</v>
      </c>
      <c r="AG127" s="178">
        <v>15.73</v>
      </c>
      <c r="AH127" s="116">
        <f t="shared" ref="AH127:AH136" si="178">((AF127-AB127)/AB127)</f>
        <v>3.8283828382838281E-2</v>
      </c>
      <c r="AI127" s="116">
        <f t="shared" ref="AI127:AI136" si="179">((AG127-AC127)/AC127)</f>
        <v>3.8283828382838288E-2</v>
      </c>
      <c r="AJ127" s="117">
        <f t="shared" ref="AJ127" si="180">AVERAGE(F127,J127,N127,R127,V127,Z127,AD127,AH127)</f>
        <v>2.4147607427503544E-2</v>
      </c>
      <c r="AK127" s="117">
        <f t="shared" ref="AK127" si="181">AVERAGE(G127,K127,O127,S127,W127,AA127,AE127,AI127)</f>
        <v>2.4062182789393389E-2</v>
      </c>
      <c r="AL127" s="118">
        <f t="shared" ref="AL127" si="182">((AF127-D127)/D127)</f>
        <v>0.13246940244780417</v>
      </c>
      <c r="AM127" s="118">
        <f t="shared" ref="AM127" si="183">((AG127-E127)/E127)</f>
        <v>0.13246940244780417</v>
      </c>
      <c r="AN127" s="119">
        <f t="shared" ref="AN127" si="184">STDEV(F127,J127,N127,R127,V127,Z127,AD127,AH127)</f>
        <v>5.4327268163519925E-2</v>
      </c>
      <c r="AO127" s="203">
        <f t="shared" ref="AO127" si="185">STDEV(G127,K127,O127,S127,W127,AA127,AE127,AI127)</f>
        <v>5.2283432447207928E-2</v>
      </c>
      <c r="AP127" s="123"/>
      <c r="AQ127" s="148">
        <v>106884243.56</v>
      </c>
      <c r="AR127" s="140">
        <v>2.92</v>
      </c>
      <c r="AS127" s="122" t="e">
        <f>(#REF!/AQ127)-1</f>
        <v>#REF!</v>
      </c>
      <c r="AT127" s="122" t="e">
        <f>(#REF!/AR127)-1</f>
        <v>#REF!</v>
      </c>
    </row>
    <row r="128" spans="1:46">
      <c r="A128" s="199" t="s">
        <v>80</v>
      </c>
      <c r="B128" s="179">
        <v>297362633.56999999</v>
      </c>
      <c r="C128" s="178">
        <v>3.49</v>
      </c>
      <c r="D128" s="179">
        <v>315255514.10000002</v>
      </c>
      <c r="E128" s="178">
        <v>3.7</v>
      </c>
      <c r="F128" s="116">
        <f t="shared" si="164"/>
        <v>6.0171919770773748E-2</v>
      </c>
      <c r="G128" s="116">
        <f t="shared" si="165"/>
        <v>6.0171919770773623E-2</v>
      </c>
      <c r="H128" s="179">
        <v>315255514.10000002</v>
      </c>
      <c r="I128" s="178">
        <v>3.7</v>
      </c>
      <c r="J128" s="116">
        <f t="shared" si="166"/>
        <v>0</v>
      </c>
      <c r="K128" s="116">
        <f t="shared" si="167"/>
        <v>0</v>
      </c>
      <c r="L128" s="179">
        <v>372342323.41000003</v>
      </c>
      <c r="M128" s="178">
        <v>4.37</v>
      </c>
      <c r="N128" s="116">
        <f t="shared" si="168"/>
        <v>0.18108108108108106</v>
      </c>
      <c r="O128" s="116">
        <f t="shared" si="169"/>
        <v>0.18108108108108106</v>
      </c>
      <c r="P128" s="179">
        <v>372342323.41000003</v>
      </c>
      <c r="Q128" s="178">
        <v>4.37</v>
      </c>
      <c r="R128" s="116">
        <f t="shared" si="170"/>
        <v>0</v>
      </c>
      <c r="S128" s="116">
        <f t="shared" si="171"/>
        <v>0</v>
      </c>
      <c r="T128" s="179">
        <v>344224939.72000003</v>
      </c>
      <c r="U128" s="178">
        <v>4.04</v>
      </c>
      <c r="V128" s="116">
        <f t="shared" si="172"/>
        <v>-7.5514874141876423E-2</v>
      </c>
      <c r="W128" s="116">
        <f t="shared" si="173"/>
        <v>-7.5514874141876451E-2</v>
      </c>
      <c r="X128" s="179">
        <v>332296352.69999999</v>
      </c>
      <c r="Y128" s="178">
        <v>3.9</v>
      </c>
      <c r="Z128" s="116">
        <f t="shared" si="174"/>
        <v>-3.4653465346534768E-2</v>
      </c>
      <c r="AA128" s="116">
        <f t="shared" si="175"/>
        <v>-3.4653465346534684E-2</v>
      </c>
      <c r="AB128" s="179">
        <v>323775933.39999998</v>
      </c>
      <c r="AC128" s="178">
        <v>3.8</v>
      </c>
      <c r="AD128" s="116">
        <f t="shared" si="176"/>
        <v>-2.5641025641025678E-2</v>
      </c>
      <c r="AE128" s="116">
        <f t="shared" si="177"/>
        <v>-2.5641025641025664E-2</v>
      </c>
      <c r="AF128" s="179">
        <v>323775933.39999998</v>
      </c>
      <c r="AG128" s="178">
        <v>4</v>
      </c>
      <c r="AH128" s="116">
        <f t="shared" si="178"/>
        <v>0</v>
      </c>
      <c r="AI128" s="116">
        <f t="shared" si="179"/>
        <v>5.2631578947368474E-2</v>
      </c>
      <c r="AJ128" s="117">
        <f t="shared" ref="AJ128:AJ138" si="186">AVERAGE(F128,J128,N128,R128,V128,Z128,AD128,AH128)</f>
        <v>1.3180454465302244E-2</v>
      </c>
      <c r="AK128" s="117">
        <f t="shared" ref="AK128:AK136" si="187">AVERAGE(G128,K128,O128,S128,W128,AA128,AE128,AI128)</f>
        <v>1.9759401833723295E-2</v>
      </c>
      <c r="AL128" s="118">
        <f t="shared" ref="AL128:AL138" si="188">((AF128-D128)/D128)</f>
        <v>2.7027027027026872E-2</v>
      </c>
      <c r="AM128" s="118">
        <f t="shared" ref="AM128:AM136" si="189">((AG128-E128)/E128)</f>
        <v>8.108108108108103E-2</v>
      </c>
      <c r="AN128" s="119">
        <f t="shared" ref="AN128:AN138" si="190">STDEV(F128,J128,N128,R128,V128,Z128,AD128,AH128)</f>
        <v>7.7994545494457404E-2</v>
      </c>
      <c r="AO128" s="203">
        <f t="shared" ref="AO128:AO136" si="191">STDEV(G128,K128,O128,S128,W128,AA128,AE128,AI128)</f>
        <v>7.8937995869619845E-2</v>
      </c>
      <c r="AP128" s="123"/>
      <c r="AQ128" s="148">
        <v>84059843.040000007</v>
      </c>
      <c r="AR128" s="140">
        <v>7.19</v>
      </c>
      <c r="AS128" s="122" t="e">
        <f>(#REF!/AQ128)-1</f>
        <v>#REF!</v>
      </c>
      <c r="AT128" s="122" t="e">
        <f>(#REF!/AR128)-1</f>
        <v>#REF!</v>
      </c>
    </row>
    <row r="129" spans="1:46">
      <c r="A129" s="199" t="s">
        <v>69</v>
      </c>
      <c r="B129" s="179">
        <v>121215339.52</v>
      </c>
      <c r="C129" s="178">
        <v>4.72</v>
      </c>
      <c r="D129" s="179">
        <v>139962627.19999999</v>
      </c>
      <c r="E129" s="178">
        <v>5.45</v>
      </c>
      <c r="F129" s="116">
        <f t="shared" si="164"/>
        <v>0.15466101694915249</v>
      </c>
      <c r="G129" s="116">
        <f t="shared" si="165"/>
        <v>0.15466101694915263</v>
      </c>
      <c r="H129" s="179">
        <v>139962627.19999999</v>
      </c>
      <c r="I129" s="178">
        <v>5.45</v>
      </c>
      <c r="J129" s="116">
        <f t="shared" si="166"/>
        <v>0</v>
      </c>
      <c r="K129" s="116">
        <f t="shared" si="167"/>
        <v>0</v>
      </c>
      <c r="L129" s="179">
        <v>155628168.96000001</v>
      </c>
      <c r="M129" s="178">
        <v>6.06</v>
      </c>
      <c r="N129" s="116">
        <f t="shared" si="168"/>
        <v>0.11192660550458731</v>
      </c>
      <c r="O129" s="116">
        <f t="shared" si="169"/>
        <v>0.11192660550458705</v>
      </c>
      <c r="P129" s="179">
        <v>155628168.96000001</v>
      </c>
      <c r="Q129" s="178">
        <v>6.06</v>
      </c>
      <c r="R129" s="116">
        <f t="shared" si="170"/>
        <v>0</v>
      </c>
      <c r="S129" s="116">
        <f t="shared" si="171"/>
        <v>0</v>
      </c>
      <c r="T129" s="179">
        <v>149464677.12</v>
      </c>
      <c r="U129" s="178">
        <v>5.82</v>
      </c>
      <c r="V129" s="116">
        <f t="shared" si="172"/>
        <v>-3.9603960396039625E-2</v>
      </c>
      <c r="W129" s="116">
        <f t="shared" si="173"/>
        <v>-3.9603960396039493E-2</v>
      </c>
      <c r="X129" s="179">
        <v>146382931.19999999</v>
      </c>
      <c r="Y129" s="178">
        <v>5.82</v>
      </c>
      <c r="Z129" s="116">
        <f t="shared" si="174"/>
        <v>-2.0618556701031038E-2</v>
      </c>
      <c r="AA129" s="116">
        <f t="shared" si="175"/>
        <v>0</v>
      </c>
      <c r="AB129" s="179">
        <v>146382931.19999999</v>
      </c>
      <c r="AC129" s="178">
        <v>5.7</v>
      </c>
      <c r="AD129" s="116">
        <f t="shared" si="176"/>
        <v>0</v>
      </c>
      <c r="AE129" s="116">
        <f t="shared" si="177"/>
        <v>-2.0618556701030945E-2</v>
      </c>
      <c r="AF129" s="179">
        <v>147666992</v>
      </c>
      <c r="AG129" s="178">
        <v>5.75</v>
      </c>
      <c r="AH129" s="116">
        <f t="shared" si="178"/>
        <v>8.7719298245614863E-3</v>
      </c>
      <c r="AI129" s="116">
        <f t="shared" si="179"/>
        <v>8.7719298245613718E-3</v>
      </c>
      <c r="AJ129" s="117">
        <f t="shared" si="186"/>
        <v>2.6892129397653824E-2</v>
      </c>
      <c r="AK129" s="117">
        <f t="shared" si="187"/>
        <v>2.6892129397653827E-2</v>
      </c>
      <c r="AL129" s="118">
        <f t="shared" si="188"/>
        <v>5.5045871559633121E-2</v>
      </c>
      <c r="AM129" s="118">
        <f t="shared" si="189"/>
        <v>5.5045871559632996E-2</v>
      </c>
      <c r="AN129" s="119">
        <f t="shared" si="190"/>
        <v>6.8381960348300755E-2</v>
      </c>
      <c r="AO129" s="203">
        <f t="shared" si="191"/>
        <v>6.8381960348300713E-2</v>
      </c>
      <c r="AP129" s="123"/>
      <c r="AQ129" s="148">
        <v>82672021.189999998</v>
      </c>
      <c r="AR129" s="140">
        <v>18.53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70</v>
      </c>
      <c r="B130" s="179">
        <v>129792028.59</v>
      </c>
      <c r="C130" s="178">
        <v>12.33</v>
      </c>
      <c r="D130" s="179">
        <v>135476351.00999999</v>
      </c>
      <c r="E130" s="178">
        <v>12.87</v>
      </c>
      <c r="F130" s="116">
        <f t="shared" si="164"/>
        <v>4.3795620437956102E-2</v>
      </c>
      <c r="G130" s="116">
        <f t="shared" si="165"/>
        <v>4.3795620437956137E-2</v>
      </c>
      <c r="H130" s="179">
        <v>136844799</v>
      </c>
      <c r="I130" s="178">
        <v>13</v>
      </c>
      <c r="J130" s="116">
        <f t="shared" si="166"/>
        <v>1.0101010101010171E-2</v>
      </c>
      <c r="K130" s="116">
        <f t="shared" si="167"/>
        <v>1.0101010101010163E-2</v>
      </c>
      <c r="L130" s="179">
        <v>165582206.78999999</v>
      </c>
      <c r="M130" s="178">
        <v>15.73</v>
      </c>
      <c r="N130" s="116">
        <f t="shared" si="168"/>
        <v>0.20999999999999994</v>
      </c>
      <c r="O130" s="116">
        <f t="shared" si="169"/>
        <v>0.21000000000000002</v>
      </c>
      <c r="P130" s="179">
        <v>165582206.78999999</v>
      </c>
      <c r="Q130" s="178">
        <v>15.73</v>
      </c>
      <c r="R130" s="116">
        <f t="shared" si="170"/>
        <v>0</v>
      </c>
      <c r="S130" s="116">
        <f t="shared" si="171"/>
        <v>0</v>
      </c>
      <c r="T130" s="179">
        <v>174424486.11000001</v>
      </c>
      <c r="U130" s="178">
        <v>15.8</v>
      </c>
      <c r="V130" s="116">
        <f t="shared" si="172"/>
        <v>5.3401144310235356E-2</v>
      </c>
      <c r="W130" s="116">
        <f t="shared" si="173"/>
        <v>4.450095359186286E-3</v>
      </c>
      <c r="X130" s="179">
        <v>172108651.05000001</v>
      </c>
      <c r="Y130" s="178">
        <v>16.350000000000001</v>
      </c>
      <c r="Z130" s="116">
        <f t="shared" si="174"/>
        <v>-1.3277006638503331E-2</v>
      </c>
      <c r="AA130" s="116">
        <f t="shared" si="175"/>
        <v>3.4810126582278528E-2</v>
      </c>
      <c r="AB130" s="179">
        <v>165792737.25</v>
      </c>
      <c r="AC130" s="178">
        <v>14.73</v>
      </c>
      <c r="AD130" s="116">
        <f t="shared" si="176"/>
        <v>-3.6697247706422083E-2</v>
      </c>
      <c r="AE130" s="116">
        <f t="shared" si="177"/>
        <v>-9.9082568807339497E-2</v>
      </c>
      <c r="AF130" s="179">
        <v>174740281.80000001</v>
      </c>
      <c r="AG130" s="178">
        <v>16.600000000000001</v>
      </c>
      <c r="AH130" s="116">
        <f t="shared" si="178"/>
        <v>5.396825396825404E-2</v>
      </c>
      <c r="AI130" s="116">
        <f t="shared" si="179"/>
        <v>0.12695179904955878</v>
      </c>
      <c r="AJ130" s="117">
        <f t="shared" si="186"/>
        <v>4.0161471809066276E-2</v>
      </c>
      <c r="AK130" s="117">
        <f t="shared" si="187"/>
        <v>4.1378260340331298E-2</v>
      </c>
      <c r="AL130" s="118">
        <f t="shared" si="188"/>
        <v>0.28982128982129002</v>
      </c>
      <c r="AM130" s="118">
        <f t="shared" si="189"/>
        <v>0.28982128982129002</v>
      </c>
      <c r="AN130" s="119">
        <f t="shared" si="190"/>
        <v>7.6067411622072534E-2</v>
      </c>
      <c r="AO130" s="203">
        <f t="shared" si="191"/>
        <v>9.2263958548309488E-2</v>
      </c>
      <c r="AP130" s="123"/>
      <c r="AQ130" s="148">
        <v>541500000</v>
      </c>
      <c r="AR130" s="140">
        <v>3610</v>
      </c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117</v>
      </c>
      <c r="B131" s="179">
        <v>872239349.42999995</v>
      </c>
      <c r="C131" s="178">
        <v>247.77</v>
      </c>
      <c r="D131" s="179">
        <v>969718090.13999999</v>
      </c>
      <c r="E131" s="178">
        <v>275.45999999999998</v>
      </c>
      <c r="F131" s="116">
        <f t="shared" si="164"/>
        <v>0.11175687129192401</v>
      </c>
      <c r="G131" s="116">
        <f t="shared" si="165"/>
        <v>0.11175687129192384</v>
      </c>
      <c r="H131" s="179">
        <v>969718090.13999999</v>
      </c>
      <c r="I131" s="178">
        <v>275.45999999999998</v>
      </c>
      <c r="J131" s="116">
        <f t="shared" si="166"/>
        <v>0</v>
      </c>
      <c r="K131" s="116">
        <f t="shared" si="167"/>
        <v>0</v>
      </c>
      <c r="L131" s="179">
        <v>956411133.12</v>
      </c>
      <c r="M131" s="178">
        <v>271.68</v>
      </c>
      <c r="N131" s="116">
        <f t="shared" si="168"/>
        <v>-1.3722500544543654E-2</v>
      </c>
      <c r="O131" s="116">
        <f t="shared" si="169"/>
        <v>-1.3722500544543574E-2</v>
      </c>
      <c r="P131" s="179">
        <v>955038193.11000001</v>
      </c>
      <c r="Q131" s="178">
        <v>271.29000000000002</v>
      </c>
      <c r="R131" s="116">
        <f t="shared" si="170"/>
        <v>-1.4355123674911561E-3</v>
      </c>
      <c r="S131" s="116">
        <f t="shared" si="171"/>
        <v>-1.4355123674911158E-3</v>
      </c>
      <c r="T131" s="179">
        <v>980208759.96000004</v>
      </c>
      <c r="U131" s="178">
        <v>278.44</v>
      </c>
      <c r="V131" s="116">
        <f t="shared" si="172"/>
        <v>2.6355560470345412E-2</v>
      </c>
      <c r="W131" s="116">
        <f t="shared" si="173"/>
        <v>2.6355560470345301E-2</v>
      </c>
      <c r="X131" s="179">
        <v>980208759.96000004</v>
      </c>
      <c r="Y131" s="178">
        <v>278.44</v>
      </c>
      <c r="Z131" s="116">
        <f t="shared" si="174"/>
        <v>0</v>
      </c>
      <c r="AA131" s="116">
        <f t="shared" si="175"/>
        <v>0</v>
      </c>
      <c r="AB131" s="179">
        <v>964226330.10000002</v>
      </c>
      <c r="AC131" s="178">
        <v>273.89999999999998</v>
      </c>
      <c r="AD131" s="116">
        <f t="shared" si="176"/>
        <v>-1.6305128573480834E-2</v>
      </c>
      <c r="AE131" s="116">
        <f t="shared" si="177"/>
        <v>-1.6305128573480897E-2</v>
      </c>
      <c r="AF131" s="179">
        <v>964226330.10000002</v>
      </c>
      <c r="AG131" s="178">
        <v>273.89999999999998</v>
      </c>
      <c r="AH131" s="116">
        <f t="shared" si="178"/>
        <v>0</v>
      </c>
      <c r="AI131" s="116">
        <f t="shared" si="179"/>
        <v>0</v>
      </c>
      <c r="AJ131" s="117">
        <f t="shared" si="186"/>
        <v>1.3331161284594221E-2</v>
      </c>
      <c r="AK131" s="117">
        <f t="shared" si="187"/>
        <v>1.3331161284594193E-2</v>
      </c>
      <c r="AL131" s="118">
        <f t="shared" si="188"/>
        <v>-5.6632541929862385E-3</v>
      </c>
      <c r="AM131" s="118">
        <f t="shared" si="189"/>
        <v>-5.6632541929862862E-3</v>
      </c>
      <c r="AN131" s="119">
        <f t="shared" si="190"/>
        <v>4.1779488976305713E-2</v>
      </c>
      <c r="AO131" s="203">
        <f t="shared" si="191"/>
        <v>4.1779488976305644E-2</v>
      </c>
      <c r="AP131" s="123"/>
      <c r="AQ131" s="148">
        <v>551092000</v>
      </c>
      <c r="AR131" s="140">
        <v>8.86</v>
      </c>
      <c r="AS131" s="122" t="e">
        <f>(#REF!/AQ131)-1</f>
        <v>#REF!</v>
      </c>
      <c r="AT131" s="122" t="e">
        <f>(#REF!/AR131)-1</f>
        <v>#REF!</v>
      </c>
    </row>
    <row r="132" spans="1:46">
      <c r="A132" s="199" t="s">
        <v>46</v>
      </c>
      <c r="B132" s="179">
        <v>30240035000</v>
      </c>
      <c r="C132" s="178">
        <v>8640.01</v>
      </c>
      <c r="D132" s="179">
        <v>35275000000</v>
      </c>
      <c r="E132" s="178">
        <v>8300</v>
      </c>
      <c r="F132" s="116">
        <f t="shared" si="164"/>
        <v>0.16649997263561367</v>
      </c>
      <c r="G132" s="116">
        <f t="shared" si="165"/>
        <v>-3.9352963711847579E-2</v>
      </c>
      <c r="H132" s="179">
        <v>19686403500</v>
      </c>
      <c r="I132" s="178">
        <v>8700</v>
      </c>
      <c r="J132" s="116">
        <f t="shared" si="166"/>
        <v>-0.44191627214741319</v>
      </c>
      <c r="K132" s="116">
        <f t="shared" si="167"/>
        <v>4.8192771084337352E-2</v>
      </c>
      <c r="L132" s="179">
        <v>14823906575</v>
      </c>
      <c r="M132" s="178">
        <v>8915</v>
      </c>
      <c r="N132" s="116">
        <f t="shared" si="168"/>
        <v>-0.24699772739088682</v>
      </c>
      <c r="O132" s="116">
        <f t="shared" si="169"/>
        <v>2.4712643678160919E-2</v>
      </c>
      <c r="P132" s="179">
        <v>16765245000</v>
      </c>
      <c r="Q132" s="178">
        <v>9000</v>
      </c>
      <c r="R132" s="116">
        <f t="shared" si="170"/>
        <v>0.13095997436154916</v>
      </c>
      <c r="S132" s="116">
        <f t="shared" si="171"/>
        <v>9.534492428491307E-3</v>
      </c>
      <c r="T132" s="179">
        <v>16951525500</v>
      </c>
      <c r="U132" s="178">
        <v>9100</v>
      </c>
      <c r="V132" s="116">
        <f t="shared" si="172"/>
        <v>1.1111111111111112E-2</v>
      </c>
      <c r="W132" s="116">
        <f t="shared" si="173"/>
        <v>1.1111111111111112E-2</v>
      </c>
      <c r="X132" s="179">
        <v>16020123000</v>
      </c>
      <c r="Y132" s="178">
        <v>8600</v>
      </c>
      <c r="Z132" s="116">
        <f t="shared" si="174"/>
        <v>-5.4945054945054944E-2</v>
      </c>
      <c r="AA132" s="116">
        <f t="shared" si="175"/>
        <v>-5.4945054945054944E-2</v>
      </c>
      <c r="AB132" s="179">
        <v>12566584580</v>
      </c>
      <c r="AC132" s="178">
        <v>8635</v>
      </c>
      <c r="AD132" s="116">
        <f t="shared" si="176"/>
        <v>-0.21557502523544919</v>
      </c>
      <c r="AE132" s="116">
        <f t="shared" si="177"/>
        <v>4.0697674418604651E-3</v>
      </c>
      <c r="AF132" s="179">
        <v>12755774620</v>
      </c>
      <c r="AG132" s="178">
        <v>8765</v>
      </c>
      <c r="AH132" s="116">
        <f t="shared" si="178"/>
        <v>1.5055008685581933E-2</v>
      </c>
      <c r="AI132" s="116">
        <f t="shared" si="179"/>
        <v>1.5055008685581933E-2</v>
      </c>
      <c r="AJ132" s="117">
        <f t="shared" si="186"/>
        <v>-7.9476001615618533E-2</v>
      </c>
      <c r="AK132" s="117">
        <f t="shared" si="187"/>
        <v>2.2972219715800702E-3</v>
      </c>
      <c r="AL132" s="118">
        <f t="shared" si="188"/>
        <v>-0.6383905139617293</v>
      </c>
      <c r="AM132" s="118">
        <f t="shared" si="189"/>
        <v>5.602409638554217E-2</v>
      </c>
      <c r="AN132" s="119">
        <f t="shared" si="190"/>
        <v>0.20718549545196957</v>
      </c>
      <c r="AO132" s="203">
        <f t="shared" si="191"/>
        <v>3.362871765412221E-2</v>
      </c>
      <c r="AP132" s="123"/>
      <c r="AQ132" s="121">
        <v>913647681</v>
      </c>
      <c r="AR132" s="125">
        <v>81</v>
      </c>
      <c r="AS132" s="122" t="e">
        <f>(#REF!/AQ132)-1</f>
        <v>#REF!</v>
      </c>
      <c r="AT132" s="122" t="e">
        <f>(#REF!/AR132)-1</f>
        <v>#REF!</v>
      </c>
    </row>
    <row r="133" spans="1:46">
      <c r="A133" s="199" t="s">
        <v>64</v>
      </c>
      <c r="B133" s="179">
        <v>467540000</v>
      </c>
      <c r="C133" s="178">
        <v>9.6999999999999993</v>
      </c>
      <c r="D133" s="179">
        <v>510920000</v>
      </c>
      <c r="E133" s="178">
        <v>10.6</v>
      </c>
      <c r="F133" s="116">
        <f t="shared" si="164"/>
        <v>9.2783505154639179E-2</v>
      </c>
      <c r="G133" s="116">
        <f t="shared" si="165"/>
        <v>9.278350515463922E-2</v>
      </c>
      <c r="H133" s="179">
        <v>510920000</v>
      </c>
      <c r="I133" s="178">
        <v>10.6</v>
      </c>
      <c r="J133" s="116">
        <f t="shared" si="166"/>
        <v>0</v>
      </c>
      <c r="K133" s="116">
        <f t="shared" si="167"/>
        <v>0</v>
      </c>
      <c r="L133" s="179">
        <v>510920000</v>
      </c>
      <c r="M133" s="178">
        <v>10.6</v>
      </c>
      <c r="N133" s="116">
        <f t="shared" si="168"/>
        <v>0</v>
      </c>
      <c r="O133" s="116">
        <f t="shared" si="169"/>
        <v>0</v>
      </c>
      <c r="P133" s="179">
        <v>510920000</v>
      </c>
      <c r="Q133" s="178">
        <v>10.6</v>
      </c>
      <c r="R133" s="116">
        <f t="shared" si="170"/>
        <v>0</v>
      </c>
      <c r="S133" s="116">
        <f t="shared" si="171"/>
        <v>0</v>
      </c>
      <c r="T133" s="179">
        <v>560084000</v>
      </c>
      <c r="U133" s="178">
        <v>11.62</v>
      </c>
      <c r="V133" s="116">
        <f t="shared" si="172"/>
        <v>9.6226415094339629E-2</v>
      </c>
      <c r="W133" s="116">
        <f t="shared" si="173"/>
        <v>9.6226415094339587E-2</v>
      </c>
      <c r="X133" s="179">
        <v>560084000</v>
      </c>
      <c r="Y133" s="178">
        <v>11.62</v>
      </c>
      <c r="Z133" s="116">
        <f t="shared" si="174"/>
        <v>0</v>
      </c>
      <c r="AA133" s="116">
        <f t="shared" si="175"/>
        <v>0</v>
      </c>
      <c r="AB133" s="179">
        <v>560084000</v>
      </c>
      <c r="AC133" s="178">
        <v>11.62</v>
      </c>
      <c r="AD133" s="116">
        <f t="shared" si="176"/>
        <v>0</v>
      </c>
      <c r="AE133" s="116">
        <f t="shared" si="177"/>
        <v>0</v>
      </c>
      <c r="AF133" s="179">
        <v>560084000</v>
      </c>
      <c r="AG133" s="178">
        <v>11.62</v>
      </c>
      <c r="AH133" s="116">
        <f t="shared" si="178"/>
        <v>0</v>
      </c>
      <c r="AI133" s="116">
        <f t="shared" si="179"/>
        <v>0</v>
      </c>
      <c r="AJ133" s="117">
        <f t="shared" si="186"/>
        <v>2.3626240031122351E-2</v>
      </c>
      <c r="AK133" s="117">
        <f t="shared" si="187"/>
        <v>2.3626240031122351E-2</v>
      </c>
      <c r="AL133" s="118">
        <f t="shared" si="188"/>
        <v>9.6226415094339629E-2</v>
      </c>
      <c r="AM133" s="118">
        <f t="shared" si="189"/>
        <v>9.6226415094339587E-2</v>
      </c>
      <c r="AN133" s="119">
        <f t="shared" si="190"/>
        <v>4.3756971765526266E-2</v>
      </c>
      <c r="AO133" s="203">
        <f t="shared" si="191"/>
        <v>4.3756971765526266E-2</v>
      </c>
      <c r="AP133" s="123"/>
      <c r="AQ133" s="156">
        <f>SUM(AQ126:AQ132)</f>
        <v>4180911788.79</v>
      </c>
      <c r="AR133" s="157"/>
      <c r="AS133" s="122" t="e">
        <f>(#REF!/AQ133)-1</f>
        <v>#REF!</v>
      </c>
      <c r="AT133" s="122" t="e">
        <f>(#REF!/AR133)-1</f>
        <v>#REF!</v>
      </c>
    </row>
    <row r="134" spans="1:46">
      <c r="A134" s="199" t="s">
        <v>54</v>
      </c>
      <c r="B134" s="179">
        <v>430638388.13999999</v>
      </c>
      <c r="C134" s="177">
        <v>73</v>
      </c>
      <c r="D134" s="179">
        <v>460401300.13999999</v>
      </c>
      <c r="E134" s="177">
        <v>80.3</v>
      </c>
      <c r="F134" s="116">
        <f t="shared" si="164"/>
        <v>6.9113466935799783E-2</v>
      </c>
      <c r="G134" s="116">
        <f t="shared" si="165"/>
        <v>9.9999999999999964E-2</v>
      </c>
      <c r="H134" s="179">
        <v>468112335.91000003</v>
      </c>
      <c r="I134" s="177">
        <v>80.3</v>
      </c>
      <c r="J134" s="116">
        <f t="shared" si="166"/>
        <v>1.6748509979566194E-2</v>
      </c>
      <c r="K134" s="116">
        <f t="shared" si="167"/>
        <v>0</v>
      </c>
      <c r="L134" s="179">
        <v>517876413.69999999</v>
      </c>
      <c r="M134" s="177">
        <v>95.7</v>
      </c>
      <c r="N134" s="116">
        <f t="shared" si="168"/>
        <v>0.10630798202157971</v>
      </c>
      <c r="O134" s="116">
        <f t="shared" si="169"/>
        <v>0.19178082191780829</v>
      </c>
      <c r="P134" s="179">
        <v>501886525.57999998</v>
      </c>
      <c r="Q134" s="177">
        <v>115</v>
      </c>
      <c r="R134" s="116">
        <f t="shared" si="170"/>
        <v>-3.0875876361619297E-2</v>
      </c>
      <c r="S134" s="116">
        <f t="shared" si="171"/>
        <v>0.2016718913270637</v>
      </c>
      <c r="T134" s="179">
        <v>509942047.85000002</v>
      </c>
      <c r="U134" s="177">
        <v>105</v>
      </c>
      <c r="V134" s="116">
        <f t="shared" si="172"/>
        <v>1.605048523805408E-2</v>
      </c>
      <c r="W134" s="116">
        <f t="shared" si="173"/>
        <v>-8.6956521739130432E-2</v>
      </c>
      <c r="X134" s="179">
        <v>501494430.95999998</v>
      </c>
      <c r="Y134" s="177">
        <v>105</v>
      </c>
      <c r="Z134" s="116">
        <f t="shared" si="174"/>
        <v>-1.6565837089952858E-2</v>
      </c>
      <c r="AA134" s="116">
        <f t="shared" si="175"/>
        <v>0</v>
      </c>
      <c r="AB134" s="179">
        <v>487309164.37</v>
      </c>
      <c r="AC134" s="177">
        <v>96</v>
      </c>
      <c r="AD134" s="116">
        <f t="shared" si="176"/>
        <v>-2.8285990260839833E-2</v>
      </c>
      <c r="AE134" s="116">
        <f t="shared" si="177"/>
        <v>-8.5714285714285715E-2</v>
      </c>
      <c r="AF134" s="179">
        <v>513477699.22000003</v>
      </c>
      <c r="AG134" s="177">
        <v>90</v>
      </c>
      <c r="AH134" s="116">
        <f t="shared" si="178"/>
        <v>5.3700067151068391E-2</v>
      </c>
      <c r="AI134" s="116">
        <f t="shared" si="179"/>
        <v>-6.25E-2</v>
      </c>
      <c r="AJ134" s="117">
        <f t="shared" si="186"/>
        <v>2.3274100951707025E-2</v>
      </c>
      <c r="AK134" s="117">
        <f t="shared" si="187"/>
        <v>3.2285238223931978E-2</v>
      </c>
      <c r="AL134" s="118">
        <f t="shared" si="188"/>
        <v>0.11528290442242548</v>
      </c>
      <c r="AM134" s="118">
        <f t="shared" si="189"/>
        <v>0.12079701120797015</v>
      </c>
      <c r="AN134" s="119">
        <f t="shared" si="190"/>
        <v>4.9561303989635562E-2</v>
      </c>
      <c r="AO134" s="203">
        <f t="shared" si="191"/>
        <v>0.11827774093087293</v>
      </c>
      <c r="AP134" s="123"/>
      <c r="AQ134" s="204"/>
      <c r="AR134" s="205"/>
      <c r="AS134" s="122"/>
      <c r="AT134" s="122"/>
    </row>
    <row r="135" spans="1:46" s="279" customFormat="1">
      <c r="A135" s="199" t="s">
        <v>119</v>
      </c>
      <c r="B135" s="179">
        <v>731783925.89999998</v>
      </c>
      <c r="C135" s="167">
        <v>120.92</v>
      </c>
      <c r="D135" s="179">
        <v>782830757.52999997</v>
      </c>
      <c r="E135" s="167">
        <v>120.92</v>
      </c>
      <c r="F135" s="116">
        <f t="shared" si="164"/>
        <v>6.9756699789789683E-2</v>
      </c>
      <c r="G135" s="116">
        <f t="shared" si="165"/>
        <v>0</v>
      </c>
      <c r="H135" s="179">
        <v>801824621.57000005</v>
      </c>
      <c r="I135" s="167">
        <v>120.92</v>
      </c>
      <c r="J135" s="116">
        <f t="shared" si="166"/>
        <v>2.4263052846735127E-2</v>
      </c>
      <c r="K135" s="116">
        <f t="shared" si="167"/>
        <v>0</v>
      </c>
      <c r="L135" s="179">
        <v>896533458.58000004</v>
      </c>
      <c r="M135" s="167">
        <v>120.92</v>
      </c>
      <c r="N135" s="116">
        <f t="shared" si="168"/>
        <v>0.11811664853164131</v>
      </c>
      <c r="O135" s="116">
        <f t="shared" si="169"/>
        <v>0</v>
      </c>
      <c r="P135" s="179">
        <v>851517911.69000006</v>
      </c>
      <c r="Q135" s="167">
        <v>120.92</v>
      </c>
      <c r="R135" s="116">
        <f t="shared" si="170"/>
        <v>-5.0210671402380384E-2</v>
      </c>
      <c r="S135" s="116">
        <f t="shared" si="171"/>
        <v>0</v>
      </c>
      <c r="T135" s="179">
        <v>853592047.85000002</v>
      </c>
      <c r="U135" s="167">
        <v>120.92</v>
      </c>
      <c r="V135" s="116">
        <f t="shared" si="172"/>
        <v>2.4358103705457552E-3</v>
      </c>
      <c r="W135" s="116">
        <f t="shared" si="173"/>
        <v>0</v>
      </c>
      <c r="X135" s="179">
        <v>833903151.75999999</v>
      </c>
      <c r="Y135" s="167">
        <v>120.92</v>
      </c>
      <c r="Z135" s="116">
        <f t="shared" si="174"/>
        <v>-2.3065931951441895E-2</v>
      </c>
      <c r="AA135" s="116">
        <f t="shared" si="175"/>
        <v>0</v>
      </c>
      <c r="AB135" s="179">
        <v>811078012.61000001</v>
      </c>
      <c r="AC135" s="167">
        <v>120.92</v>
      </c>
      <c r="AD135" s="116">
        <f t="shared" si="176"/>
        <v>-2.7371450871514543E-2</v>
      </c>
      <c r="AE135" s="116">
        <f t="shared" si="177"/>
        <v>0</v>
      </c>
      <c r="AF135" s="179">
        <v>850277077.01999998</v>
      </c>
      <c r="AG135" s="167">
        <v>120.92</v>
      </c>
      <c r="AH135" s="116">
        <f t="shared" si="178"/>
        <v>4.8329585811184482E-2</v>
      </c>
      <c r="AI135" s="116">
        <f t="shared" si="179"/>
        <v>0</v>
      </c>
      <c r="AJ135" s="117">
        <f t="shared" si="186"/>
        <v>2.0281717890569938E-2</v>
      </c>
      <c r="AK135" s="117">
        <f t="shared" si="187"/>
        <v>0</v>
      </c>
      <c r="AL135" s="118">
        <f t="shared" si="188"/>
        <v>8.6156961567028498E-2</v>
      </c>
      <c r="AM135" s="118">
        <f t="shared" si="189"/>
        <v>0</v>
      </c>
      <c r="AN135" s="119">
        <f t="shared" si="190"/>
        <v>5.6390827538999481E-2</v>
      </c>
      <c r="AO135" s="203">
        <f t="shared" si="191"/>
        <v>0</v>
      </c>
      <c r="AP135" s="123"/>
      <c r="AQ135" s="204"/>
      <c r="AR135" s="205"/>
      <c r="AS135" s="122"/>
      <c r="AT135" s="122"/>
    </row>
    <row r="136" spans="1:46" ht="15.75" thickBot="1">
      <c r="A136" s="199" t="s">
        <v>180</v>
      </c>
      <c r="B136" s="179">
        <v>654350000</v>
      </c>
      <c r="C136" s="167">
        <v>100</v>
      </c>
      <c r="D136" s="179">
        <v>654350000</v>
      </c>
      <c r="E136" s="167">
        <v>100</v>
      </c>
      <c r="F136" s="116">
        <f t="shared" si="164"/>
        <v>0</v>
      </c>
      <c r="G136" s="116">
        <f t="shared" si="165"/>
        <v>0</v>
      </c>
      <c r="H136" s="179">
        <v>654350000</v>
      </c>
      <c r="I136" s="167">
        <v>100</v>
      </c>
      <c r="J136" s="116">
        <f t="shared" si="166"/>
        <v>0</v>
      </c>
      <c r="K136" s="116">
        <f t="shared" si="167"/>
        <v>0</v>
      </c>
      <c r="L136" s="179">
        <v>654350000</v>
      </c>
      <c r="M136" s="167">
        <v>100</v>
      </c>
      <c r="N136" s="116">
        <f t="shared" si="168"/>
        <v>0</v>
      </c>
      <c r="O136" s="116">
        <f t="shared" si="169"/>
        <v>0</v>
      </c>
      <c r="P136" s="179">
        <v>654350000</v>
      </c>
      <c r="Q136" s="167">
        <v>100</v>
      </c>
      <c r="R136" s="116">
        <f t="shared" si="170"/>
        <v>0</v>
      </c>
      <c r="S136" s="116">
        <f t="shared" si="171"/>
        <v>0</v>
      </c>
      <c r="T136" s="179">
        <v>654350000</v>
      </c>
      <c r="U136" s="167">
        <v>100</v>
      </c>
      <c r="V136" s="116">
        <f t="shared" si="172"/>
        <v>0</v>
      </c>
      <c r="W136" s="116">
        <f t="shared" si="173"/>
        <v>0</v>
      </c>
      <c r="X136" s="179">
        <v>654350000</v>
      </c>
      <c r="Y136" s="167">
        <v>100</v>
      </c>
      <c r="Z136" s="116">
        <f t="shared" si="174"/>
        <v>0</v>
      </c>
      <c r="AA136" s="116">
        <f t="shared" si="175"/>
        <v>0</v>
      </c>
      <c r="AB136" s="179">
        <v>654350000</v>
      </c>
      <c r="AC136" s="167">
        <v>100</v>
      </c>
      <c r="AD136" s="116">
        <f t="shared" si="176"/>
        <v>0</v>
      </c>
      <c r="AE136" s="116">
        <f t="shared" si="177"/>
        <v>0</v>
      </c>
      <c r="AF136" s="179">
        <v>654350000</v>
      </c>
      <c r="AG136" s="167">
        <v>100</v>
      </c>
      <c r="AH136" s="116">
        <f t="shared" si="178"/>
        <v>0</v>
      </c>
      <c r="AI136" s="116">
        <f t="shared" si="179"/>
        <v>0</v>
      </c>
      <c r="AJ136" s="117">
        <f t="shared" si="186"/>
        <v>0</v>
      </c>
      <c r="AK136" s="117">
        <f t="shared" si="187"/>
        <v>0</v>
      </c>
      <c r="AL136" s="118">
        <f t="shared" si="188"/>
        <v>0</v>
      </c>
      <c r="AM136" s="118">
        <f t="shared" si="189"/>
        <v>0</v>
      </c>
      <c r="AN136" s="119">
        <f t="shared" si="190"/>
        <v>0</v>
      </c>
      <c r="AO136" s="203">
        <f t="shared" si="191"/>
        <v>0</v>
      </c>
      <c r="AP136" s="123"/>
      <c r="AQ136" s="159">
        <f>SUM(AQ122,AQ133)</f>
        <v>248470364193.50519</v>
      </c>
      <c r="AR136" s="160"/>
      <c r="AS136" s="122" t="e">
        <f>(#REF!/AQ136)-1</f>
        <v>#REF!</v>
      </c>
      <c r="AT136" s="122" t="e">
        <f>(#REF!/AR136)-1</f>
        <v>#REF!</v>
      </c>
    </row>
    <row r="137" spans="1:46">
      <c r="A137" s="200" t="s">
        <v>47</v>
      </c>
      <c r="B137" s="182">
        <f>SUM(B127:B136)</f>
        <v>35924764665.150002</v>
      </c>
      <c r="C137" s="172"/>
      <c r="D137" s="182">
        <f>SUM(D127:D136)</f>
        <v>41339915640.119995</v>
      </c>
      <c r="E137" s="172"/>
      <c r="F137" s="116">
        <f>((D137-B137)/B137)</f>
        <v>0.15073587886918405</v>
      </c>
      <c r="G137" s="116"/>
      <c r="H137" s="182">
        <f>SUM(H127:H136)</f>
        <v>25779392487.919998</v>
      </c>
      <c r="I137" s="172"/>
      <c r="J137" s="116">
        <f>((H137-D137)/D137)</f>
        <v>-0.37640432766385856</v>
      </c>
      <c r="K137" s="116"/>
      <c r="L137" s="182">
        <f>SUM(L127:L136)</f>
        <v>21443806279.560001</v>
      </c>
      <c r="M137" s="172"/>
      <c r="N137" s="116">
        <f>((L137-H137)/H137)</f>
        <v>-0.16818030953955238</v>
      </c>
      <c r="O137" s="116"/>
      <c r="P137" s="182">
        <f>SUM(P127:P136)</f>
        <v>23322766329.540001</v>
      </c>
      <c r="Q137" s="172"/>
      <c r="R137" s="116">
        <f>((P137-L137)/L137)</f>
        <v>8.7622506260514182E-2</v>
      </c>
      <c r="S137" s="116"/>
      <c r="T137" s="182">
        <f>SUM(T127:T136)</f>
        <v>23542419458.609997</v>
      </c>
      <c r="U137" s="172"/>
      <c r="V137" s="116">
        <f>((T137-P137)/P137)</f>
        <v>9.4179706629307098E-3</v>
      </c>
      <c r="W137" s="116"/>
      <c r="X137" s="182">
        <f>SUM(X127:X136)</f>
        <v>22535374277.629997</v>
      </c>
      <c r="Y137" s="172"/>
      <c r="Z137" s="116">
        <f>((X137-T137)/T137)</f>
        <v>-4.2775772590004563E-2</v>
      </c>
      <c r="AA137" s="116"/>
      <c r="AB137" s="182">
        <f>SUM(AB127:AB136)</f>
        <v>18965718688.93</v>
      </c>
      <c r="AC137" s="172"/>
      <c r="AD137" s="116">
        <f>((AB137-X137)/X137)</f>
        <v>-0.15840232093431247</v>
      </c>
      <c r="AE137" s="116"/>
      <c r="AF137" s="182">
        <f>SUM(AF127:AF136)</f>
        <v>19318029933.540001</v>
      </c>
      <c r="AG137" s="172"/>
      <c r="AH137" s="116">
        <f>((AF137-AB137)/AB137)</f>
        <v>1.8576213766981542E-2</v>
      </c>
      <c r="AI137" s="116"/>
      <c r="AJ137" s="117">
        <f t="shared" si="186"/>
        <v>-5.9926270146014683E-2</v>
      </c>
      <c r="AK137" s="117"/>
      <c r="AL137" s="118">
        <f t="shared" si="188"/>
        <v>-0.53270272485045822</v>
      </c>
      <c r="AM137" s="118"/>
      <c r="AN137" s="119">
        <f t="shared" si="190"/>
        <v>0.16860326053499011</v>
      </c>
      <c r="AO137" s="203"/>
    </row>
    <row r="138" spans="1:46" ht="15.75" thickBot="1">
      <c r="A138" s="158" t="s">
        <v>57</v>
      </c>
      <c r="B138" s="183">
        <f>SUM(B123,B137)</f>
        <v>1490663280244.0125</v>
      </c>
      <c r="C138" s="184"/>
      <c r="D138" s="183">
        <f>SUM(D123,D137)</f>
        <v>1523827401426.4482</v>
      </c>
      <c r="E138" s="184"/>
      <c r="F138" s="116">
        <f>((D138-B138)/B138)</f>
        <v>2.2247895699830364E-2</v>
      </c>
      <c r="G138" s="116"/>
      <c r="H138" s="183">
        <f>SUM(H123,H137)</f>
        <v>1512986934691.792</v>
      </c>
      <c r="I138" s="184"/>
      <c r="J138" s="116">
        <f>((H138-D138)/D138)</f>
        <v>-7.113972832164939E-3</v>
      </c>
      <c r="K138" s="116"/>
      <c r="L138" s="183">
        <f>SUM(L123,L137)</f>
        <v>1512060642626.0115</v>
      </c>
      <c r="M138" s="184"/>
      <c r="N138" s="116">
        <f>((L138-H138)/H138)</f>
        <v>-6.1222740563137183E-4</v>
      </c>
      <c r="O138" s="116"/>
      <c r="P138" s="183">
        <f>SUM(P123,P137)</f>
        <v>1508306620691.3276</v>
      </c>
      <c r="Q138" s="184"/>
      <c r="R138" s="116">
        <f>((P138-L138)/L138)</f>
        <v>-2.4827191640701585E-3</v>
      </c>
      <c r="S138" s="116"/>
      <c r="T138" s="183">
        <f>SUM(T123,T137)</f>
        <v>1493940252208.8994</v>
      </c>
      <c r="U138" s="184"/>
      <c r="V138" s="116">
        <f>((T138-P138)/P138)</f>
        <v>-9.5248328724059049E-3</v>
      </c>
      <c r="W138" s="116"/>
      <c r="X138" s="183">
        <f>SUM(X123,X137)</f>
        <v>1502047762311.9893</v>
      </c>
      <c r="Y138" s="184"/>
      <c r="Z138" s="116">
        <f>((X138-T138)/T138)</f>
        <v>5.4269306226285155E-3</v>
      </c>
      <c r="AA138" s="116"/>
      <c r="AB138" s="183">
        <f>SUM(AB123,AB137)</f>
        <v>1496065798621.4744</v>
      </c>
      <c r="AC138" s="184"/>
      <c r="AD138" s="116">
        <f>((AB138-X138)/X138)</f>
        <v>-3.9825389315898355E-3</v>
      </c>
      <c r="AE138" s="116"/>
      <c r="AF138" s="183">
        <f>SUM(AF123,AF137)</f>
        <v>1497049856142.96</v>
      </c>
      <c r="AG138" s="184"/>
      <c r="AH138" s="116">
        <f>((AF138-AB138)/AB138)</f>
        <v>6.5776353044922199E-4</v>
      </c>
      <c r="AI138" s="116"/>
      <c r="AJ138" s="117">
        <f t="shared" si="186"/>
        <v>5.7703733088073663E-4</v>
      </c>
      <c r="AK138" s="117"/>
      <c r="AL138" s="118">
        <f t="shared" si="188"/>
        <v>-1.7572557927769204E-2</v>
      </c>
      <c r="AM138" s="118"/>
      <c r="AN138" s="119">
        <f t="shared" si="190"/>
        <v>9.8989155189201251E-3</v>
      </c>
      <c r="AO138" s="203"/>
    </row>
  </sheetData>
  <protectedRanges>
    <protectedRange password="CADF" sqref="C78" name="BidOffer Prices_2_1_9"/>
    <protectedRange password="CADF" sqref="B44:B46" name="Yield_2_1_2_10"/>
    <protectedRange password="CADF" sqref="C81" name="Fund Name_2_5"/>
    <protectedRange password="CADF" sqref="B18" name="Fund Name_1_1_1_8"/>
    <protectedRange password="CADF" sqref="C18" name="Fund Name_1_1_1_1_3"/>
    <protectedRange password="CADF" sqref="B43" name="Yield_2_1_2_3_5"/>
    <protectedRange password="CADF" sqref="B81" name="Yield_2_1_2_4_3"/>
    <protectedRange password="CADF" sqref="E78" name="BidOffer Prices_2_1_3"/>
    <protectedRange password="CADF" sqref="D44:D46" name="Yield_2_1_2_1"/>
    <protectedRange password="CADF" sqref="D18" name="Fund Name_1_1_1_2"/>
    <protectedRange password="CADF" sqref="E18" name="Fund Name_1_1_1_3"/>
    <protectedRange password="CADF" sqref="D43" name="Yield_2_1_2_1_3"/>
    <protectedRange password="CADF" sqref="D81" name="Yield_2_1_2_2_2"/>
    <protectedRange password="CADF" sqref="E81" name="Fund Name_2_1_2"/>
    <protectedRange password="CADF" sqref="I78" name="BidOffer Prices_2_1_4"/>
    <protectedRange password="CADF" sqref="H44:H46" name="Yield_2_1_2"/>
    <protectedRange password="CADF" sqref="I81" name="Fund Name_2_1_3"/>
    <protectedRange password="CADF" sqref="H18" name="Fund Name_1_1_1_5"/>
    <protectedRange password="CADF" sqref="I18" name="Fund Name_1_1_1_1_1"/>
    <protectedRange password="CADF" sqref="H43" name="Yield_2_1_2_3_1"/>
    <protectedRange password="CADF" sqref="H81" name="Yield_2_1_2_4_2"/>
    <protectedRange password="CADF" sqref="M78" name="BidOffer Prices_2_1_5"/>
    <protectedRange password="CADF" sqref="L44:L46" name="Yield_2_1_2_7"/>
    <protectedRange password="CADF" sqref="M81" name="Fund Name_2_1_4"/>
    <protectedRange password="CADF" sqref="L18" name="Fund Name_1_1_1_2_3"/>
    <protectedRange password="CADF" sqref="M18" name="Fund Name_1_1_1_3_2"/>
    <protectedRange password="CADF" sqref="L43" name="Yield_2_1_2_1_4"/>
    <protectedRange password="CADF" sqref="L81" name="Yield_2_1_2_2_3"/>
    <protectedRange password="CADF" sqref="Q78" name="BidOffer Prices_2_1"/>
    <protectedRange password="CADF" sqref="P44:P46" name="Yield_2_1_2_2"/>
    <protectedRange password="CADF" sqref="P43" name="Yield_2_1_2_3"/>
    <protectedRange password="CADF" sqref="P18" name="Fund Name_1_1_1_6"/>
    <protectedRange password="CADF" sqref="Q18" name="Fund Name_1_1_1_1_2"/>
    <protectedRange password="CADF" sqref="P81" name="Yield_2_1_2_4_4"/>
    <protectedRange password="CADF" sqref="Q81" name="Fund Name_2"/>
    <protectedRange password="CADF" sqref="U78" name="BidOffer Prices_2_1_6"/>
    <protectedRange password="CADF" sqref="T44:T46" name="Yield_2_1_2_5"/>
    <protectedRange password="CADF" sqref="T18" name="Fund Name_1_1_1_2_1"/>
    <protectedRange password="CADF" sqref="U18" name="Fund Name_1_1_1_3_3"/>
    <protectedRange password="CADF" sqref="T43" name="Yield_2_1_2_1_1"/>
    <protectedRange password="CADF" sqref="T81" name="Yield_2_1_2_2_4"/>
    <protectedRange password="CADF" sqref="U81" name="Fund Name_2_1_1"/>
    <protectedRange password="CADF" sqref="Y78" name="BidOffer Prices_2_1_8"/>
    <protectedRange password="CADF" sqref="X44:X46" name="Yield_2_1_2_11"/>
    <protectedRange password="CADF" sqref="X18" name="Fund Name_1_1_1_4_1"/>
    <protectedRange password="CADF" sqref="Y18" name="Fund Name_1_1_1_5_2"/>
    <protectedRange password="CADF" sqref="X43" name="Yield_2_1_2_5_2"/>
    <protectedRange password="CADF" sqref="X81" name="Yield_2_1_2_6_2"/>
    <protectedRange password="CADF" sqref="Y81" name="Fund Name_2_2_2"/>
    <protectedRange password="CADF" sqref="AC78" name="BidOffer Prices_2_1_1"/>
    <protectedRange password="CADF" sqref="AB44:AB46" name="Yield_2_1_2_4"/>
    <protectedRange password="CADF" sqref="AC81" name="Fund Name_2_2"/>
    <protectedRange password="CADF" sqref="AB18" name="Fund Name_1_1_1_4"/>
    <protectedRange password="CADF" sqref="AC18" name="Fund Name_1_1_1_1_4"/>
    <protectedRange password="CADF" sqref="AB43" name="Yield_2_1_2_1_2"/>
    <protectedRange password="CADF" sqref="AB81" name="Yield_2_1_2_2_1"/>
    <protectedRange password="CADF" sqref="AG78" name="BidOffer Prices_2_1_7"/>
    <protectedRange password="CADF" sqref="AF44:AF46" name="Yield_2_1_2_8"/>
    <protectedRange password="CADF" sqref="AF18" name="Fund Name_1_1_1_2_2"/>
    <protectedRange password="CADF" sqref="AG18" name="Fund Name_1_1_1_3_1"/>
    <protectedRange password="CADF" sqref="AF43" name="Yield_2_1_2_3_3"/>
    <protectedRange password="CADF" sqref="AF81" name="Yield_2_1_2_4_5"/>
    <protectedRange password="CADF" sqref="AG81" name="Fund Name_2_1"/>
  </protectedRanges>
  <mergeCells count="43">
    <mergeCell ref="V2:W2"/>
    <mergeCell ref="V125:W125"/>
    <mergeCell ref="AD2:AE2"/>
    <mergeCell ref="AD125:AE125"/>
    <mergeCell ref="AB2:AC2"/>
    <mergeCell ref="AB125:AC125"/>
    <mergeCell ref="D2:E2"/>
    <mergeCell ref="D125:E125"/>
    <mergeCell ref="A1:AO1"/>
    <mergeCell ref="AN2:AO2"/>
    <mergeCell ref="AL2:AM2"/>
    <mergeCell ref="AJ2:AK2"/>
    <mergeCell ref="B2:C2"/>
    <mergeCell ref="J2:K2"/>
    <mergeCell ref="R2:S2"/>
    <mergeCell ref="P2:Q2"/>
    <mergeCell ref="N2:O2"/>
    <mergeCell ref="L2:M2"/>
    <mergeCell ref="H2:I2"/>
    <mergeCell ref="B125:C125"/>
    <mergeCell ref="J125:K125"/>
    <mergeCell ref="H125:I125"/>
    <mergeCell ref="AQ2:AR2"/>
    <mergeCell ref="AJ125:AK125"/>
    <mergeCell ref="AQ124:AR124"/>
    <mergeCell ref="AN125:AO125"/>
    <mergeCell ref="AL125:AM125"/>
    <mergeCell ref="AF125:AG125"/>
    <mergeCell ref="AH2:AI2"/>
    <mergeCell ref="AH125:AI125"/>
    <mergeCell ref="AF2:AG2"/>
    <mergeCell ref="F2:G2"/>
    <mergeCell ref="T2:U2"/>
    <mergeCell ref="T125:U125"/>
    <mergeCell ref="L125:M125"/>
    <mergeCell ref="N125:O125"/>
    <mergeCell ref="R125:S125"/>
    <mergeCell ref="P125:Q125"/>
    <mergeCell ref="Z2:AA2"/>
    <mergeCell ref="Z125:AA125"/>
    <mergeCell ref="X2:Y2"/>
    <mergeCell ref="X125:Y125"/>
    <mergeCell ref="F125:G12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2020-12-24T13:27:54Z</dcterms:modified>
</cp:coreProperties>
</file>