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tisaac\Desktop\NAV\"/>
    </mc:Choice>
  </mc:AlternateContent>
  <bookViews>
    <workbookView xWindow="0" yWindow="0" windowWidth="24000" windowHeight="9600"/>
  </bookViews>
  <sheets>
    <sheet name="Data" sheetId="9" r:id="rId1"/>
    <sheet name="Market Share" sheetId="12" r:id="rId2"/>
    <sheet name="Total NAV" sheetId="8" r:id="rId3"/>
    <sheet name="Sector Trend" sheetId="4" r:id="rId4"/>
    <sheet name="NAV Trend" sheetId="1" r:id="rId5"/>
    <sheet name="Volatility Measure" sheetId="11" r:id="rId6"/>
  </sheets>
  <definedNames>
    <definedName name="_GoBack" localSheetId="0">Data!$F$162</definedName>
    <definedName name="OLE_LINK6" localSheetId="0">Data!$H$69</definedName>
    <definedName name="_xlnm.Print_Area" localSheetId="4">'NAV Trend'!$B$1:$J$9</definedName>
  </definedNames>
  <calcPr calcId="162913"/>
</workbook>
</file>

<file path=xl/calcChain.xml><?xml version="1.0" encoding="utf-8"?>
<calcChain xmlns="http://schemas.openxmlformats.org/spreadsheetml/2006/main">
  <c r="AJ140" i="11" l="1"/>
  <c r="AK140" i="11"/>
  <c r="AL140" i="11"/>
  <c r="AM140" i="11"/>
  <c r="AN140" i="11"/>
  <c r="AO140" i="11"/>
  <c r="AJ141" i="11"/>
  <c r="AK141" i="11"/>
  <c r="AL141" i="11"/>
  <c r="AM141" i="11"/>
  <c r="AN141" i="11"/>
  <c r="AO141" i="11"/>
  <c r="AJ142" i="11"/>
  <c r="AK142" i="11"/>
  <c r="AL142" i="11"/>
  <c r="AM142" i="11"/>
  <c r="AN142" i="11"/>
  <c r="AO142" i="11"/>
  <c r="AJ143" i="11"/>
  <c r="AK143" i="11"/>
  <c r="AL143" i="11"/>
  <c r="AM143" i="11"/>
  <c r="AN143" i="11"/>
  <c r="AO143" i="11"/>
  <c r="AJ144" i="11"/>
  <c r="AK144" i="11"/>
  <c r="AL144" i="11"/>
  <c r="AM144" i="11"/>
  <c r="AN144" i="11"/>
  <c r="AO144" i="11"/>
  <c r="AJ145" i="11"/>
  <c r="AK145" i="11"/>
  <c r="AL145" i="11"/>
  <c r="AM145" i="11"/>
  <c r="AN145" i="11"/>
  <c r="AO145" i="11"/>
  <c r="AJ146" i="11"/>
  <c r="AK146" i="11"/>
  <c r="AL146" i="11"/>
  <c r="AM146" i="11"/>
  <c r="AN146" i="11"/>
  <c r="AO146" i="11"/>
  <c r="AJ147" i="11"/>
  <c r="AK147" i="11"/>
  <c r="AL147" i="11"/>
  <c r="AM147" i="11"/>
  <c r="AN147" i="11"/>
  <c r="AO147" i="11"/>
  <c r="AJ148" i="11"/>
  <c r="AK148" i="11"/>
  <c r="AL148" i="11"/>
  <c r="AM148" i="11"/>
  <c r="AN148" i="11"/>
  <c r="AO148" i="11"/>
  <c r="AJ149" i="11"/>
  <c r="AL149" i="11"/>
  <c r="AN149" i="11"/>
  <c r="AJ150" i="11"/>
  <c r="AL150" i="11"/>
  <c r="AN150" i="11"/>
  <c r="AO139" i="11"/>
  <c r="AN139" i="11"/>
  <c r="AM139" i="11"/>
  <c r="AL139" i="11"/>
  <c r="AK139" i="11"/>
  <c r="AJ139" i="11"/>
  <c r="AJ6" i="11"/>
  <c r="AK6" i="11"/>
  <c r="AL6" i="11"/>
  <c r="AM6" i="11"/>
  <c r="AN6" i="11"/>
  <c r="AO6" i="11"/>
  <c r="AJ7" i="11"/>
  <c r="AK7" i="11"/>
  <c r="AL7" i="11"/>
  <c r="AM7" i="11"/>
  <c r="AN7" i="11"/>
  <c r="AO7" i="11"/>
  <c r="AJ8" i="11"/>
  <c r="AK8" i="11"/>
  <c r="AL8" i="11"/>
  <c r="AM8" i="11"/>
  <c r="AN8" i="11"/>
  <c r="AO8" i="11"/>
  <c r="AJ9" i="11"/>
  <c r="AK9" i="11"/>
  <c r="AL9" i="11"/>
  <c r="AM9" i="11"/>
  <c r="AN9" i="11"/>
  <c r="AO9" i="11"/>
  <c r="AJ10" i="11"/>
  <c r="AK10" i="11"/>
  <c r="AL10" i="11"/>
  <c r="AM10" i="11"/>
  <c r="AN10" i="11"/>
  <c r="AO10" i="11"/>
  <c r="AJ11" i="11"/>
  <c r="AK11" i="11"/>
  <c r="AL11" i="11"/>
  <c r="AM11" i="11"/>
  <c r="AN11" i="11"/>
  <c r="AO11" i="11"/>
  <c r="AJ12" i="11"/>
  <c r="AK12" i="11"/>
  <c r="AL12" i="11"/>
  <c r="AM12" i="11"/>
  <c r="AN12" i="11"/>
  <c r="AO12" i="11"/>
  <c r="AJ13" i="11"/>
  <c r="AK13" i="11"/>
  <c r="AL13" i="11"/>
  <c r="AM13" i="11"/>
  <c r="AN13" i="11"/>
  <c r="AO13" i="11"/>
  <c r="AJ14" i="11"/>
  <c r="AK14" i="11"/>
  <c r="AL14" i="11"/>
  <c r="AM14" i="11"/>
  <c r="AN14" i="11"/>
  <c r="AO14" i="11"/>
  <c r="AJ15" i="11"/>
  <c r="AK15" i="11"/>
  <c r="AL15" i="11"/>
  <c r="AM15" i="11"/>
  <c r="AN15" i="11"/>
  <c r="AO15" i="11"/>
  <c r="AJ16" i="11"/>
  <c r="AK16" i="11"/>
  <c r="AL16" i="11"/>
  <c r="AM16" i="11"/>
  <c r="AN16" i="11"/>
  <c r="AO16" i="11"/>
  <c r="AJ17" i="11"/>
  <c r="AK17" i="11"/>
  <c r="AL17" i="11"/>
  <c r="AM17" i="11"/>
  <c r="AN17" i="11"/>
  <c r="AO17" i="11"/>
  <c r="AJ18" i="11"/>
  <c r="AK18" i="11"/>
  <c r="AL18" i="11"/>
  <c r="AM18" i="11"/>
  <c r="AN18" i="11"/>
  <c r="AO18" i="11"/>
  <c r="AJ19" i="11"/>
  <c r="AL19" i="11"/>
  <c r="AN19" i="11"/>
  <c r="AJ21" i="11"/>
  <c r="AK21" i="11"/>
  <c r="AL21" i="11"/>
  <c r="AM21" i="11"/>
  <c r="AN21" i="11"/>
  <c r="AO21" i="11"/>
  <c r="AJ22" i="11"/>
  <c r="AK22" i="11"/>
  <c r="AL22" i="11"/>
  <c r="AM22" i="11"/>
  <c r="AN22" i="11"/>
  <c r="AO22" i="11"/>
  <c r="AJ23" i="11"/>
  <c r="AK23" i="11"/>
  <c r="AL23" i="11"/>
  <c r="AM23" i="11"/>
  <c r="AN23" i="11"/>
  <c r="AO23" i="11"/>
  <c r="AJ24" i="11"/>
  <c r="AK24" i="11"/>
  <c r="AL24" i="11"/>
  <c r="AM24" i="11"/>
  <c r="AN24" i="11"/>
  <c r="AO24" i="11"/>
  <c r="AJ25" i="11"/>
  <c r="AK25" i="11"/>
  <c r="AL25" i="11"/>
  <c r="AM25" i="11"/>
  <c r="AN25" i="11"/>
  <c r="AO25" i="11"/>
  <c r="AJ26" i="11"/>
  <c r="AK26" i="11"/>
  <c r="AL26" i="11"/>
  <c r="AM26" i="11"/>
  <c r="AN26" i="11"/>
  <c r="AO26" i="11"/>
  <c r="AJ27" i="11"/>
  <c r="AK27" i="11"/>
  <c r="AL27" i="11"/>
  <c r="AM27" i="11"/>
  <c r="AN27" i="11"/>
  <c r="AO27" i="11"/>
  <c r="AJ28" i="11"/>
  <c r="AK28" i="11"/>
  <c r="AL28" i="11"/>
  <c r="AM28" i="11"/>
  <c r="AN28" i="11"/>
  <c r="AO28" i="11"/>
  <c r="AJ29" i="11"/>
  <c r="AK29" i="11"/>
  <c r="AL29" i="11"/>
  <c r="AM29" i="11"/>
  <c r="AN29" i="11"/>
  <c r="AO29" i="11"/>
  <c r="AJ30" i="11"/>
  <c r="AK30" i="11"/>
  <c r="AL30" i="11"/>
  <c r="AM30" i="11"/>
  <c r="AN30" i="11"/>
  <c r="AO30" i="11"/>
  <c r="AJ31" i="11"/>
  <c r="AK31" i="11"/>
  <c r="AL31" i="11"/>
  <c r="AM31" i="11"/>
  <c r="AN31" i="11"/>
  <c r="AO31" i="11"/>
  <c r="AJ32" i="11"/>
  <c r="AK32" i="11"/>
  <c r="AL32" i="11"/>
  <c r="AM32" i="11"/>
  <c r="AN32" i="11"/>
  <c r="AO32" i="11"/>
  <c r="AJ33" i="11"/>
  <c r="AK33" i="11"/>
  <c r="AL33" i="11"/>
  <c r="AM33" i="11"/>
  <c r="AN33" i="11"/>
  <c r="AO33" i="11"/>
  <c r="AJ34" i="11"/>
  <c r="AK34" i="11"/>
  <c r="AL34" i="11"/>
  <c r="AM34" i="11"/>
  <c r="AN34" i="11"/>
  <c r="AO34" i="11"/>
  <c r="AJ35" i="11"/>
  <c r="AK35" i="11"/>
  <c r="AL35" i="11"/>
  <c r="AM35" i="11"/>
  <c r="AN35" i="11"/>
  <c r="AO35" i="11"/>
  <c r="AJ36" i="11"/>
  <c r="AK36" i="11"/>
  <c r="AL36" i="11"/>
  <c r="AM36" i="11"/>
  <c r="AN36" i="11"/>
  <c r="AO36" i="11"/>
  <c r="AJ37" i="11"/>
  <c r="AK37" i="11"/>
  <c r="AL37" i="11"/>
  <c r="AM37" i="11"/>
  <c r="AN37" i="11"/>
  <c r="AO37" i="11"/>
  <c r="AJ38" i="11"/>
  <c r="AK38" i="11"/>
  <c r="AL38" i="11"/>
  <c r="AM38" i="11"/>
  <c r="AN38" i="11"/>
  <c r="AO38" i="11"/>
  <c r="AJ39" i="11"/>
  <c r="AK39" i="11"/>
  <c r="AL39" i="11"/>
  <c r="AM39" i="11"/>
  <c r="AN39" i="11"/>
  <c r="AO39" i="11"/>
  <c r="AJ40" i="11"/>
  <c r="AK40" i="11"/>
  <c r="AL40" i="11"/>
  <c r="AM40" i="11"/>
  <c r="AN40" i="11"/>
  <c r="AO40" i="11"/>
  <c r="AJ41" i="11"/>
  <c r="AK41" i="11"/>
  <c r="AL41" i="11"/>
  <c r="AM41" i="11"/>
  <c r="AN41" i="11"/>
  <c r="AO41" i="11"/>
  <c r="AJ42" i="11"/>
  <c r="AK42" i="11"/>
  <c r="AL42" i="11"/>
  <c r="AM42" i="11"/>
  <c r="AN42" i="11"/>
  <c r="AO42" i="11"/>
  <c r="AJ43" i="11"/>
  <c r="AK43" i="11"/>
  <c r="AL43" i="11"/>
  <c r="AM43" i="11"/>
  <c r="AN43" i="11"/>
  <c r="AO43" i="11"/>
  <c r="AJ44" i="11"/>
  <c r="AK44" i="11"/>
  <c r="AL44" i="11"/>
  <c r="AM44" i="11"/>
  <c r="AN44" i="11"/>
  <c r="AO44" i="11"/>
  <c r="AJ45" i="11"/>
  <c r="AK45" i="11"/>
  <c r="AL45" i="11"/>
  <c r="AM45" i="11"/>
  <c r="AN45" i="11"/>
  <c r="AO45" i="11"/>
  <c r="AJ46" i="11"/>
  <c r="AK46" i="11"/>
  <c r="AL46" i="11"/>
  <c r="AM46" i="11"/>
  <c r="AN46" i="11"/>
  <c r="AO46" i="11"/>
  <c r="AJ47" i="11"/>
  <c r="AK47" i="11"/>
  <c r="AL47" i="11"/>
  <c r="AM47" i="11"/>
  <c r="AN47" i="11"/>
  <c r="AO47" i="11"/>
  <c r="AJ48" i="11"/>
  <c r="AK48" i="11"/>
  <c r="AL48" i="11"/>
  <c r="AM48" i="11"/>
  <c r="AN48" i="11"/>
  <c r="AO48" i="11"/>
  <c r="AJ49" i="11"/>
  <c r="AL49" i="11"/>
  <c r="AN49" i="11"/>
  <c r="AJ51" i="11"/>
  <c r="AK51" i="11"/>
  <c r="AL51" i="11"/>
  <c r="AM51" i="11"/>
  <c r="AN51" i="11"/>
  <c r="AO51" i="11"/>
  <c r="AJ52" i="11"/>
  <c r="AK52" i="11"/>
  <c r="AL52" i="11"/>
  <c r="AM52" i="11"/>
  <c r="AN52" i="11"/>
  <c r="AO52" i="11"/>
  <c r="AJ53" i="11"/>
  <c r="AK53" i="11"/>
  <c r="AL53" i="11"/>
  <c r="AM53" i="11"/>
  <c r="AN53" i="11"/>
  <c r="AO53" i="11"/>
  <c r="AJ54" i="11"/>
  <c r="AK54" i="11"/>
  <c r="AL54" i="11"/>
  <c r="AM54" i="11"/>
  <c r="AN54" i="11"/>
  <c r="AO54" i="11"/>
  <c r="AJ55" i="11"/>
  <c r="AK55" i="11"/>
  <c r="AL55" i="11"/>
  <c r="AM55" i="11"/>
  <c r="AN55" i="11"/>
  <c r="AO55" i="11"/>
  <c r="AJ56" i="11"/>
  <c r="AK56" i="11"/>
  <c r="AL56" i="11"/>
  <c r="AM56" i="11"/>
  <c r="AN56" i="11"/>
  <c r="AO56" i="11"/>
  <c r="AJ57" i="11"/>
  <c r="AK57" i="11"/>
  <c r="AL57" i="11"/>
  <c r="AM57" i="11"/>
  <c r="AN57" i="11"/>
  <c r="AO57" i="11"/>
  <c r="AJ58" i="11"/>
  <c r="AK58" i="11"/>
  <c r="AL58" i="11"/>
  <c r="AM58" i="11"/>
  <c r="AN58" i="11"/>
  <c r="AO58" i="11"/>
  <c r="AJ59" i="11"/>
  <c r="AK59" i="11"/>
  <c r="AL59" i="11"/>
  <c r="AM59" i="11"/>
  <c r="AN59" i="11"/>
  <c r="AO59" i="11"/>
  <c r="AJ60" i="11"/>
  <c r="AK60" i="11"/>
  <c r="AL60" i="11"/>
  <c r="AM60" i="11"/>
  <c r="AN60" i="11"/>
  <c r="AO60" i="11"/>
  <c r="AJ61" i="11"/>
  <c r="AK61" i="11"/>
  <c r="AL61" i="11"/>
  <c r="AM61" i="11"/>
  <c r="AN61" i="11"/>
  <c r="AO61" i="11"/>
  <c r="AJ62" i="11"/>
  <c r="AK62" i="11"/>
  <c r="AL62" i="11"/>
  <c r="AM62" i="11"/>
  <c r="AN62" i="11"/>
  <c r="AO62" i="11"/>
  <c r="AJ63" i="11"/>
  <c r="AL63" i="11"/>
  <c r="AN63" i="11"/>
  <c r="AJ65" i="11"/>
  <c r="AK65" i="11"/>
  <c r="AL65" i="11"/>
  <c r="AM65" i="11"/>
  <c r="AN65" i="11"/>
  <c r="AO65" i="11"/>
  <c r="AJ66" i="11"/>
  <c r="AK66" i="11"/>
  <c r="AL66" i="11"/>
  <c r="AM66" i="11"/>
  <c r="AN66" i="11"/>
  <c r="AO66" i="11"/>
  <c r="AJ67" i="11"/>
  <c r="AK67" i="11"/>
  <c r="AL67" i="11"/>
  <c r="AM67" i="11"/>
  <c r="AN67" i="11"/>
  <c r="AO67" i="11"/>
  <c r="AJ68" i="11"/>
  <c r="AK68" i="11"/>
  <c r="AL68" i="11"/>
  <c r="AM68" i="11"/>
  <c r="AN68" i="11"/>
  <c r="AO68" i="11"/>
  <c r="AJ69" i="11"/>
  <c r="AK69" i="11"/>
  <c r="AL69" i="11"/>
  <c r="AM69" i="11"/>
  <c r="AN69" i="11"/>
  <c r="AO69" i="11"/>
  <c r="AJ70" i="11"/>
  <c r="AK70" i="11"/>
  <c r="AL70" i="11"/>
  <c r="AM70" i="11"/>
  <c r="AN70" i="11"/>
  <c r="AO70" i="11"/>
  <c r="AJ71" i="11"/>
  <c r="AK71" i="11"/>
  <c r="AL71" i="11"/>
  <c r="AM71" i="11"/>
  <c r="AN71" i="11"/>
  <c r="AO71" i="11"/>
  <c r="AJ72" i="11"/>
  <c r="AK72" i="11"/>
  <c r="AL72" i="11"/>
  <c r="AM72" i="11"/>
  <c r="AN72" i="11"/>
  <c r="AO72" i="11"/>
  <c r="AJ73" i="11"/>
  <c r="AK73" i="11"/>
  <c r="AL73" i="11"/>
  <c r="AM73" i="11"/>
  <c r="AN73" i="11"/>
  <c r="AO73" i="11"/>
  <c r="AJ74" i="11"/>
  <c r="AK74" i="11"/>
  <c r="AL74" i="11"/>
  <c r="AM74" i="11"/>
  <c r="AN74" i="11"/>
  <c r="AO74" i="11"/>
  <c r="AJ75" i="11"/>
  <c r="AK75" i="11"/>
  <c r="AL75" i="11"/>
  <c r="AM75" i="11"/>
  <c r="AN75" i="11"/>
  <c r="AO75" i="11"/>
  <c r="AJ76" i="11"/>
  <c r="AK76" i="11"/>
  <c r="AL76" i="11"/>
  <c r="AM76" i="11"/>
  <c r="AN76" i="11"/>
  <c r="AO76" i="11"/>
  <c r="AJ77" i="11"/>
  <c r="AK77" i="11"/>
  <c r="AL77" i="11"/>
  <c r="AM77" i="11"/>
  <c r="AN77" i="11"/>
  <c r="AO77" i="11"/>
  <c r="AJ78" i="11"/>
  <c r="AK78" i="11"/>
  <c r="AL78" i="11"/>
  <c r="AM78" i="11"/>
  <c r="AN78" i="11"/>
  <c r="AO78" i="11"/>
  <c r="AJ79" i="11"/>
  <c r="AK79" i="11"/>
  <c r="AL79" i="11"/>
  <c r="AM79" i="11"/>
  <c r="AN79" i="11"/>
  <c r="AO79" i="11"/>
  <c r="AJ80" i="11"/>
  <c r="AK80" i="11"/>
  <c r="AL80" i="11"/>
  <c r="AM80" i="11"/>
  <c r="AN80" i="11"/>
  <c r="AO80" i="11"/>
  <c r="AJ81" i="11"/>
  <c r="AK81" i="11"/>
  <c r="AL81" i="11"/>
  <c r="AM81" i="11"/>
  <c r="AN81" i="11"/>
  <c r="AO81" i="11"/>
  <c r="AJ82" i="11"/>
  <c r="AK82" i="11"/>
  <c r="AL82" i="11"/>
  <c r="AM82" i="11"/>
  <c r="AN82" i="11"/>
  <c r="AO82" i="11"/>
  <c r="AJ83" i="11"/>
  <c r="AK83" i="11"/>
  <c r="AL83" i="11"/>
  <c r="AM83" i="11"/>
  <c r="AN83" i="11"/>
  <c r="AO83" i="11"/>
  <c r="AJ84" i="11"/>
  <c r="AK84" i="11"/>
  <c r="AL84" i="11"/>
  <c r="AM84" i="11"/>
  <c r="AN84" i="11"/>
  <c r="AO84" i="11"/>
  <c r="AJ85" i="11"/>
  <c r="AK85" i="11"/>
  <c r="AL85" i="11"/>
  <c r="AM85" i="11"/>
  <c r="AN85" i="11"/>
  <c r="AO85" i="11"/>
  <c r="AJ86" i="11"/>
  <c r="AK86" i="11"/>
  <c r="AL86" i="11"/>
  <c r="AM86" i="11"/>
  <c r="AN86" i="11"/>
  <c r="AO86" i="11"/>
  <c r="AJ87" i="11"/>
  <c r="AK87" i="11"/>
  <c r="AL87" i="11"/>
  <c r="AM87" i="11"/>
  <c r="AN87" i="11"/>
  <c r="AO87" i="11"/>
  <c r="AJ88" i="11"/>
  <c r="AK88" i="11"/>
  <c r="AL88" i="11"/>
  <c r="AM88" i="11"/>
  <c r="AN88" i="11"/>
  <c r="AO88" i="11"/>
  <c r="AJ89" i="11"/>
  <c r="AK89" i="11"/>
  <c r="AL89" i="11"/>
  <c r="AM89" i="11"/>
  <c r="AN89" i="11"/>
  <c r="AO89" i="11"/>
  <c r="AJ90" i="11"/>
  <c r="AK90" i="11"/>
  <c r="AL90" i="11"/>
  <c r="AM90" i="11"/>
  <c r="AN90" i="11"/>
  <c r="AO90" i="11"/>
  <c r="AJ91" i="11"/>
  <c r="AK91" i="11"/>
  <c r="AL91" i="11"/>
  <c r="AM91" i="11"/>
  <c r="AN91" i="11"/>
  <c r="AO91" i="11"/>
  <c r="AJ92" i="11"/>
  <c r="AK92" i="11"/>
  <c r="AL92" i="11"/>
  <c r="AM92" i="11"/>
  <c r="AN92" i="11"/>
  <c r="AO92" i="11"/>
  <c r="AJ93" i="11"/>
  <c r="AK93" i="11"/>
  <c r="AL93" i="11"/>
  <c r="AM93" i="11"/>
  <c r="AN93" i="11"/>
  <c r="AO93" i="11"/>
  <c r="AJ94" i="11"/>
  <c r="AL94" i="11"/>
  <c r="AN94" i="11"/>
  <c r="AJ96" i="11"/>
  <c r="AK96" i="11"/>
  <c r="AL96" i="11"/>
  <c r="AM96" i="11"/>
  <c r="AN96" i="11"/>
  <c r="AO96" i="11"/>
  <c r="AJ97" i="11"/>
  <c r="AK97" i="11"/>
  <c r="AL97" i="11"/>
  <c r="AM97" i="11"/>
  <c r="AN97" i="11"/>
  <c r="AO97" i="11"/>
  <c r="AJ98" i="11"/>
  <c r="AK98" i="11"/>
  <c r="AL98" i="11"/>
  <c r="AM98" i="11"/>
  <c r="AN98" i="11"/>
  <c r="AO98" i="11"/>
  <c r="AJ99" i="11"/>
  <c r="AK99" i="11"/>
  <c r="AL99" i="11"/>
  <c r="AM99" i="11"/>
  <c r="AN99" i="11"/>
  <c r="AO99" i="11"/>
  <c r="AJ100" i="11"/>
  <c r="AL100" i="11"/>
  <c r="AN100" i="11"/>
  <c r="AJ102" i="11"/>
  <c r="AK102" i="11"/>
  <c r="AL102" i="11"/>
  <c r="AM102" i="11"/>
  <c r="AN102" i="11"/>
  <c r="AO102" i="11"/>
  <c r="AJ103" i="11"/>
  <c r="AK103" i="11"/>
  <c r="AL103" i="11"/>
  <c r="AM103" i="11"/>
  <c r="AN103" i="11"/>
  <c r="AO103" i="11"/>
  <c r="AJ104" i="11"/>
  <c r="AK104" i="11"/>
  <c r="AL104" i="11"/>
  <c r="AM104" i="11"/>
  <c r="AN104" i="11"/>
  <c r="AO104" i="11"/>
  <c r="AJ105" i="11"/>
  <c r="AK105" i="11"/>
  <c r="AL105" i="11"/>
  <c r="AM105" i="11"/>
  <c r="AN105" i="11"/>
  <c r="AO105" i="11"/>
  <c r="AJ106" i="11"/>
  <c r="AK106" i="11"/>
  <c r="AL106" i="11"/>
  <c r="AM106" i="11"/>
  <c r="AN106" i="11"/>
  <c r="AO106" i="11"/>
  <c r="AJ107" i="11"/>
  <c r="AK107" i="11"/>
  <c r="AL107" i="11"/>
  <c r="AM107" i="11"/>
  <c r="AN107" i="11"/>
  <c r="AO107" i="11"/>
  <c r="AJ108" i="11"/>
  <c r="AK108" i="11"/>
  <c r="AL108" i="11"/>
  <c r="AM108" i="11"/>
  <c r="AN108" i="11"/>
  <c r="AO108" i="11"/>
  <c r="AJ109" i="11"/>
  <c r="AK109" i="11"/>
  <c r="AL109" i="11"/>
  <c r="AM109" i="11"/>
  <c r="AN109" i="11"/>
  <c r="AO109" i="11"/>
  <c r="AJ110" i="11"/>
  <c r="AK110" i="11"/>
  <c r="AL110" i="11"/>
  <c r="AM110" i="11"/>
  <c r="AN110" i="11"/>
  <c r="AO110" i="11"/>
  <c r="AJ111" i="11"/>
  <c r="AK111" i="11"/>
  <c r="AL111" i="11"/>
  <c r="AM111" i="11"/>
  <c r="AN111" i="11"/>
  <c r="AO111" i="11"/>
  <c r="AJ112" i="11"/>
  <c r="AK112" i="11"/>
  <c r="AL112" i="11"/>
  <c r="AM112" i="11"/>
  <c r="AN112" i="11"/>
  <c r="AO112" i="11"/>
  <c r="AJ113" i="11"/>
  <c r="AK113" i="11"/>
  <c r="AL113" i="11"/>
  <c r="AM113" i="11"/>
  <c r="AN113" i="11"/>
  <c r="AO113" i="11"/>
  <c r="AJ114" i="11"/>
  <c r="AK114" i="11"/>
  <c r="AL114" i="11"/>
  <c r="AM114" i="11"/>
  <c r="AN114" i="11"/>
  <c r="AO114" i="11"/>
  <c r="AJ115" i="11"/>
  <c r="AK115" i="11"/>
  <c r="AL115" i="11"/>
  <c r="AM115" i="11"/>
  <c r="AN115" i="11"/>
  <c r="AO115" i="11"/>
  <c r="AJ116" i="11"/>
  <c r="AK116" i="11"/>
  <c r="AL116" i="11"/>
  <c r="AM116" i="11"/>
  <c r="AN116" i="11"/>
  <c r="AO116" i="11"/>
  <c r="AJ117" i="11"/>
  <c r="AK117" i="11"/>
  <c r="AL117" i="11"/>
  <c r="AM117" i="11"/>
  <c r="AN117" i="11"/>
  <c r="AO117" i="11"/>
  <c r="AJ118" i="11"/>
  <c r="AK118" i="11"/>
  <c r="AL118" i="11"/>
  <c r="AM118" i="11"/>
  <c r="AN118" i="11"/>
  <c r="AO118" i="11"/>
  <c r="AJ119" i="11"/>
  <c r="AK119" i="11"/>
  <c r="AL119" i="11"/>
  <c r="AM119" i="11"/>
  <c r="AN119" i="11"/>
  <c r="AO119" i="11"/>
  <c r="AJ120" i="11"/>
  <c r="AK120" i="11"/>
  <c r="AL120" i="11"/>
  <c r="AM120" i="11"/>
  <c r="AN120" i="11"/>
  <c r="AO120" i="11"/>
  <c r="AJ121" i="11"/>
  <c r="AK121" i="11"/>
  <c r="AL121" i="11"/>
  <c r="AM121" i="11"/>
  <c r="AN121" i="11"/>
  <c r="AO121" i="11"/>
  <c r="AJ122" i="11"/>
  <c r="AK122" i="11"/>
  <c r="AL122" i="11"/>
  <c r="AM122" i="11"/>
  <c r="AN122" i="11"/>
  <c r="AO122" i="11"/>
  <c r="AJ123" i="11"/>
  <c r="AK123" i="11"/>
  <c r="AL123" i="11"/>
  <c r="AM123" i="11"/>
  <c r="AN123" i="11"/>
  <c r="AO123" i="11"/>
  <c r="AJ124" i="11"/>
  <c r="AL124" i="11"/>
  <c r="AN124" i="11"/>
  <c r="AJ126" i="11"/>
  <c r="AK126" i="11"/>
  <c r="AL126" i="11"/>
  <c r="AM126" i="11"/>
  <c r="AN126" i="11"/>
  <c r="AO126" i="11"/>
  <c r="AJ127" i="11"/>
  <c r="AK127" i="11"/>
  <c r="AL127" i="11"/>
  <c r="AM127" i="11"/>
  <c r="AN127" i="11"/>
  <c r="AO127" i="11"/>
  <c r="AJ128" i="11"/>
  <c r="AK128" i="11"/>
  <c r="AL128" i="11"/>
  <c r="AM128" i="11"/>
  <c r="AN128" i="11"/>
  <c r="AO128" i="11"/>
  <c r="AJ129" i="11"/>
  <c r="AK129" i="11"/>
  <c r="AL129" i="11"/>
  <c r="AM129" i="11"/>
  <c r="AN129" i="11"/>
  <c r="AO129" i="11"/>
  <c r="AJ130" i="11"/>
  <c r="AK130" i="11"/>
  <c r="AL130" i="11"/>
  <c r="AM130" i="11"/>
  <c r="AN130" i="11"/>
  <c r="AO130" i="11"/>
  <c r="AJ131" i="11"/>
  <c r="AK131" i="11"/>
  <c r="AL131" i="11"/>
  <c r="AM131" i="11"/>
  <c r="AN131" i="11"/>
  <c r="AO131" i="11"/>
  <c r="AJ132" i="11"/>
  <c r="AK132" i="11"/>
  <c r="AL132" i="11"/>
  <c r="AM132" i="11"/>
  <c r="AN132" i="11"/>
  <c r="AO132" i="11"/>
  <c r="AJ133" i="11"/>
  <c r="AK133" i="11"/>
  <c r="AL133" i="11"/>
  <c r="AM133" i="11"/>
  <c r="AN133" i="11"/>
  <c r="AO133" i="11"/>
  <c r="AJ134" i="11"/>
  <c r="AL134" i="11"/>
  <c r="AN134" i="11"/>
  <c r="AJ135" i="11"/>
  <c r="AL135" i="11"/>
  <c r="AN135" i="11"/>
  <c r="AO5" i="11"/>
  <c r="AN5" i="11"/>
  <c r="AM5" i="11"/>
  <c r="AL5" i="11"/>
  <c r="AK5" i="11"/>
  <c r="AJ5" i="11"/>
  <c r="AH150" i="11"/>
  <c r="AH149" i="11"/>
  <c r="AI148" i="11"/>
  <c r="AH148" i="11"/>
  <c r="AI147" i="11"/>
  <c r="AH147" i="11"/>
  <c r="AI146" i="11"/>
  <c r="AH146" i="11"/>
  <c r="AI145" i="11"/>
  <c r="AH145" i="11"/>
  <c r="AI144" i="11"/>
  <c r="AH144" i="11"/>
  <c r="AI143" i="11"/>
  <c r="AH143" i="11"/>
  <c r="AI142" i="11"/>
  <c r="AH142" i="11"/>
  <c r="AI141" i="11"/>
  <c r="AH141" i="11"/>
  <c r="AI140" i="11"/>
  <c r="AH140" i="11"/>
  <c r="AI139" i="11"/>
  <c r="AH139" i="11"/>
  <c r="AH135" i="11"/>
  <c r="AH134" i="11"/>
  <c r="AI133" i="11"/>
  <c r="AH133" i="11"/>
  <c r="AI132" i="11"/>
  <c r="AH132" i="11"/>
  <c r="AI131" i="11"/>
  <c r="AH131" i="11"/>
  <c r="AI130" i="11"/>
  <c r="AH130" i="11"/>
  <c r="AI129" i="11"/>
  <c r="AH129" i="11"/>
  <c r="AI128" i="11"/>
  <c r="AH128" i="11"/>
  <c r="AI127" i="11"/>
  <c r="AH127" i="11"/>
  <c r="AI126" i="11"/>
  <c r="AH126" i="11"/>
  <c r="AH124" i="11"/>
  <c r="AI123" i="11"/>
  <c r="AH123" i="11"/>
  <c r="AI122" i="11"/>
  <c r="AH122" i="11"/>
  <c r="AI121" i="11"/>
  <c r="AH121" i="11"/>
  <c r="AI120" i="11"/>
  <c r="AH120" i="11"/>
  <c r="AI119" i="11"/>
  <c r="AH119" i="11"/>
  <c r="AI118" i="11"/>
  <c r="AH118" i="11"/>
  <c r="AI117" i="11"/>
  <c r="AH117" i="11"/>
  <c r="AI116" i="11"/>
  <c r="AH116" i="11"/>
  <c r="AI115" i="11"/>
  <c r="AH115" i="11"/>
  <c r="AI114" i="11"/>
  <c r="AH114" i="11"/>
  <c r="AI113" i="11"/>
  <c r="AH113" i="11"/>
  <c r="AI112" i="11"/>
  <c r="AH112" i="11"/>
  <c r="AI111" i="11"/>
  <c r="AH111" i="11"/>
  <c r="AI110" i="11"/>
  <c r="AH110" i="11"/>
  <c r="AI109" i="11"/>
  <c r="AH109" i="11"/>
  <c r="AI108" i="11"/>
  <c r="AH108" i="11"/>
  <c r="AI107" i="11"/>
  <c r="AH107" i="11"/>
  <c r="AI106" i="11"/>
  <c r="AH106" i="11"/>
  <c r="AI105" i="11"/>
  <c r="AH105" i="11"/>
  <c r="AI104" i="11"/>
  <c r="AH104" i="11"/>
  <c r="AI103" i="11"/>
  <c r="AH103" i="11"/>
  <c r="AI102" i="11"/>
  <c r="AH102" i="11"/>
  <c r="AH100" i="11"/>
  <c r="AI99" i="11"/>
  <c r="AH99" i="11"/>
  <c r="AI98" i="11"/>
  <c r="AH98" i="11"/>
  <c r="AI97" i="11"/>
  <c r="AH97" i="11"/>
  <c r="AI96" i="11"/>
  <c r="AH96" i="11"/>
  <c r="AH94" i="11"/>
  <c r="AI93" i="11"/>
  <c r="AH93" i="11"/>
  <c r="AI92" i="11"/>
  <c r="AH92" i="11"/>
  <c r="AI91" i="11"/>
  <c r="AH91" i="11"/>
  <c r="AI90" i="11"/>
  <c r="AH90" i="11"/>
  <c r="AI89" i="11"/>
  <c r="AH89" i="11"/>
  <c r="AI88" i="11"/>
  <c r="AH88" i="11"/>
  <c r="AI87" i="11"/>
  <c r="AH87" i="11"/>
  <c r="AI86" i="11"/>
  <c r="AH86" i="11"/>
  <c r="AI85" i="11"/>
  <c r="AH85" i="11"/>
  <c r="AI84" i="11"/>
  <c r="AH84" i="11"/>
  <c r="AI83" i="11"/>
  <c r="AH83" i="11"/>
  <c r="AI82" i="11"/>
  <c r="AH82" i="11"/>
  <c r="AI81" i="11"/>
  <c r="AH81" i="11"/>
  <c r="AI80" i="11"/>
  <c r="AH80" i="11"/>
  <c r="AI79" i="11"/>
  <c r="AH79" i="11"/>
  <c r="AI78" i="11"/>
  <c r="AH78" i="11"/>
  <c r="AI77" i="11"/>
  <c r="AH77" i="11"/>
  <c r="AI76" i="11"/>
  <c r="AH76" i="11"/>
  <c r="AI75" i="11"/>
  <c r="AH75" i="11"/>
  <c r="AI74" i="11"/>
  <c r="AH74" i="11"/>
  <c r="AI73" i="11"/>
  <c r="AH73" i="11"/>
  <c r="AI72" i="11"/>
  <c r="AH72" i="11"/>
  <c r="AI71" i="11"/>
  <c r="AH71" i="11"/>
  <c r="AI70" i="11"/>
  <c r="AH70" i="11"/>
  <c r="AI69" i="11"/>
  <c r="AH69" i="11"/>
  <c r="AI68" i="11"/>
  <c r="AH68" i="11"/>
  <c r="AI67" i="11"/>
  <c r="AH67" i="11"/>
  <c r="AI66" i="11"/>
  <c r="AH66" i="11"/>
  <c r="AI65" i="11"/>
  <c r="AH65" i="11"/>
  <c r="AH63" i="11"/>
  <c r="AI62" i="11"/>
  <c r="AH62" i="11"/>
  <c r="AI61" i="11"/>
  <c r="AH61" i="11"/>
  <c r="AI60" i="11"/>
  <c r="AH60" i="11"/>
  <c r="AI59" i="11"/>
  <c r="AH59" i="11"/>
  <c r="AI58" i="11"/>
  <c r="AH58" i="11"/>
  <c r="AI57" i="11"/>
  <c r="AH57" i="11"/>
  <c r="AI56" i="11"/>
  <c r="AH56" i="11"/>
  <c r="AI55" i="11"/>
  <c r="AH55" i="11"/>
  <c r="AI54" i="11"/>
  <c r="AH54" i="11"/>
  <c r="AI53" i="11"/>
  <c r="AH53" i="11"/>
  <c r="AI52" i="11"/>
  <c r="AH52" i="11"/>
  <c r="AI51" i="11"/>
  <c r="AH51" i="11"/>
  <c r="AH49" i="11"/>
  <c r="AI48" i="11"/>
  <c r="AH48" i="11"/>
  <c r="AI47" i="11"/>
  <c r="AH47" i="11"/>
  <c r="AI46" i="11"/>
  <c r="AH46" i="11"/>
  <c r="AI45" i="11"/>
  <c r="AH45" i="11"/>
  <c r="AI44" i="11"/>
  <c r="AH44" i="11"/>
  <c r="AI43" i="11"/>
  <c r="AH43" i="11"/>
  <c r="AI42" i="11"/>
  <c r="AH42" i="11"/>
  <c r="AI41" i="11"/>
  <c r="AH41" i="11"/>
  <c r="AI40" i="11"/>
  <c r="AH40" i="11"/>
  <c r="AI39" i="11"/>
  <c r="AH39" i="11"/>
  <c r="AI38" i="11"/>
  <c r="AH38" i="11"/>
  <c r="AI37" i="11"/>
  <c r="AH37" i="11"/>
  <c r="AI36" i="11"/>
  <c r="AH36" i="11"/>
  <c r="AI35" i="11"/>
  <c r="AH35" i="11"/>
  <c r="AI34" i="11"/>
  <c r="AH34" i="11"/>
  <c r="AI33" i="11"/>
  <c r="AH33" i="11"/>
  <c r="AI32" i="11"/>
  <c r="AH32" i="11"/>
  <c r="AI31" i="11"/>
  <c r="AH31" i="11"/>
  <c r="AI30" i="11"/>
  <c r="AH30" i="11"/>
  <c r="AI29" i="11"/>
  <c r="AH29" i="11"/>
  <c r="AI28" i="11"/>
  <c r="AH28" i="11"/>
  <c r="AI27" i="11"/>
  <c r="AH27" i="11"/>
  <c r="AI26" i="11"/>
  <c r="AH26" i="11"/>
  <c r="AI25" i="11"/>
  <c r="AH25" i="11"/>
  <c r="AI24" i="11"/>
  <c r="AH24" i="11"/>
  <c r="AI23" i="11"/>
  <c r="AH23" i="11"/>
  <c r="AI22" i="11"/>
  <c r="AH22" i="11"/>
  <c r="AI21" i="11"/>
  <c r="AH21" i="11"/>
  <c r="AH19" i="11"/>
  <c r="AI18" i="11"/>
  <c r="AH18" i="11"/>
  <c r="AI17" i="11"/>
  <c r="AH17" i="11"/>
  <c r="AI16" i="11"/>
  <c r="AH16" i="11"/>
  <c r="AI15" i="11"/>
  <c r="AH15" i="11"/>
  <c r="AI14" i="11"/>
  <c r="AH14" i="11"/>
  <c r="AI13" i="11"/>
  <c r="AH13" i="11"/>
  <c r="AI12" i="11"/>
  <c r="AH12" i="11"/>
  <c r="AI11" i="11"/>
  <c r="AH11" i="11"/>
  <c r="AI10" i="11"/>
  <c r="AH10" i="11"/>
  <c r="AI9" i="11"/>
  <c r="AH9" i="11"/>
  <c r="AI8" i="11"/>
  <c r="AH8" i="11"/>
  <c r="AI7" i="11"/>
  <c r="AH7" i="11"/>
  <c r="AI6" i="11"/>
  <c r="AH6" i="11"/>
  <c r="AI5" i="11"/>
  <c r="AH5" i="11"/>
  <c r="AF150" i="11"/>
  <c r="AF149" i="11"/>
  <c r="AF134" i="11"/>
  <c r="AF124" i="11"/>
  <c r="AF100" i="11"/>
  <c r="AF94" i="11"/>
  <c r="AG89" i="11"/>
  <c r="AF89" i="11"/>
  <c r="AF63" i="11"/>
  <c r="AF49" i="11"/>
  <c r="AF135" i="11" s="1"/>
  <c r="AF19" i="11"/>
  <c r="I89" i="9" l="1"/>
  <c r="G89" i="9"/>
  <c r="F89" i="9" l="1"/>
  <c r="D89" i="9"/>
  <c r="AE148" i="11" l="1"/>
  <c r="AD148" i="11"/>
  <c r="AE147" i="11"/>
  <c r="AD147" i="11"/>
  <c r="AE146" i="11"/>
  <c r="AD146" i="11"/>
  <c r="AE145" i="11"/>
  <c r="AD145" i="11"/>
  <c r="AE144" i="11"/>
  <c r="AD144" i="11"/>
  <c r="AE143" i="11"/>
  <c r="AD143" i="11"/>
  <c r="AE142" i="11"/>
  <c r="AD142" i="11"/>
  <c r="AE141" i="11"/>
  <c r="AD141" i="11"/>
  <c r="AE140" i="11"/>
  <c r="AD140" i="11"/>
  <c r="AE139" i="11"/>
  <c r="AD139" i="11"/>
  <c r="AE133" i="11"/>
  <c r="AD133" i="11"/>
  <c r="AE132" i="11"/>
  <c r="AD132" i="11"/>
  <c r="AE131" i="11"/>
  <c r="AD131" i="11"/>
  <c r="AE130" i="11"/>
  <c r="AD130" i="11"/>
  <c r="AE129" i="11"/>
  <c r="AD129" i="11"/>
  <c r="AE128" i="11"/>
  <c r="AD128" i="11"/>
  <c r="AE127" i="11"/>
  <c r="AD127" i="11"/>
  <c r="AE126" i="11"/>
  <c r="AD126" i="11"/>
  <c r="AE123" i="11"/>
  <c r="AD123" i="11"/>
  <c r="AE122" i="11"/>
  <c r="AD122" i="11"/>
  <c r="AE121" i="11"/>
  <c r="AD121" i="11"/>
  <c r="AE120" i="11"/>
  <c r="AD120" i="11"/>
  <c r="AE119" i="11"/>
  <c r="AD119" i="11"/>
  <c r="AE118" i="11"/>
  <c r="AD118" i="11"/>
  <c r="AE117" i="11"/>
  <c r="AD117" i="11"/>
  <c r="AE116" i="11"/>
  <c r="AD116" i="11"/>
  <c r="AE115" i="11"/>
  <c r="AD115" i="11"/>
  <c r="AE114" i="11"/>
  <c r="AD114" i="11"/>
  <c r="AE113" i="11"/>
  <c r="AD113" i="11"/>
  <c r="AE112" i="11"/>
  <c r="AD112" i="11"/>
  <c r="AE111" i="11"/>
  <c r="AD111" i="11"/>
  <c r="AE110" i="11"/>
  <c r="AD110" i="11"/>
  <c r="AE109" i="11"/>
  <c r="AD109" i="11"/>
  <c r="AE108" i="11"/>
  <c r="AD108" i="11"/>
  <c r="AE107" i="11"/>
  <c r="AD107" i="11"/>
  <c r="AE106" i="11"/>
  <c r="AD106" i="11"/>
  <c r="AE105" i="11"/>
  <c r="AD105" i="11"/>
  <c r="AE104" i="11"/>
  <c r="AD104" i="11"/>
  <c r="AE103" i="11"/>
  <c r="AD103" i="11"/>
  <c r="AE102" i="11"/>
  <c r="AD102" i="11"/>
  <c r="AE99" i="11"/>
  <c r="AD99" i="11"/>
  <c r="AE98" i="11"/>
  <c r="AD98" i="11"/>
  <c r="AE97" i="11"/>
  <c r="AD97" i="11"/>
  <c r="AE96" i="11"/>
  <c r="AD96" i="11"/>
  <c r="AE93" i="11"/>
  <c r="AD93" i="11"/>
  <c r="AE92" i="11"/>
  <c r="AD92" i="11"/>
  <c r="AE91" i="11"/>
  <c r="AD91" i="11"/>
  <c r="AE90" i="11"/>
  <c r="AD90" i="11"/>
  <c r="AE88" i="11"/>
  <c r="AD88" i="11"/>
  <c r="AE87" i="11"/>
  <c r="AD87" i="11"/>
  <c r="AE86" i="11"/>
  <c r="AD86" i="11"/>
  <c r="AE85" i="11"/>
  <c r="AD85" i="11"/>
  <c r="AE84" i="11"/>
  <c r="AD84" i="11"/>
  <c r="AE83" i="11"/>
  <c r="AD83" i="11"/>
  <c r="AE82" i="11"/>
  <c r="AD82" i="11"/>
  <c r="AE81" i="11"/>
  <c r="AD81" i="11"/>
  <c r="AE80" i="11"/>
  <c r="AD80" i="11"/>
  <c r="AE79" i="11"/>
  <c r="AD79" i="11"/>
  <c r="AE78" i="11"/>
  <c r="AD78" i="11"/>
  <c r="AE77" i="11"/>
  <c r="AD77" i="11"/>
  <c r="AE76" i="11"/>
  <c r="AD76" i="11"/>
  <c r="AE75" i="11"/>
  <c r="AD75" i="11"/>
  <c r="AE74" i="11"/>
  <c r="AD74" i="11"/>
  <c r="AE73" i="11"/>
  <c r="AD73" i="11"/>
  <c r="AE72" i="11"/>
  <c r="AD72" i="11"/>
  <c r="AE71" i="11"/>
  <c r="AD71" i="11"/>
  <c r="AE70" i="11"/>
  <c r="AD70" i="11"/>
  <c r="AE69" i="11"/>
  <c r="AD69" i="11"/>
  <c r="AE68" i="11"/>
  <c r="AD68" i="11"/>
  <c r="AE67" i="11"/>
  <c r="AD67" i="11"/>
  <c r="AE66" i="11"/>
  <c r="AD66" i="11"/>
  <c r="AE65" i="11"/>
  <c r="AD65" i="11"/>
  <c r="AE62" i="11"/>
  <c r="AD62" i="11"/>
  <c r="AE61" i="11"/>
  <c r="AD61" i="11"/>
  <c r="AE60" i="11"/>
  <c r="AD60" i="11"/>
  <c r="AE59" i="11"/>
  <c r="AD59" i="11"/>
  <c r="AE58" i="11"/>
  <c r="AD58" i="11"/>
  <c r="AE57" i="11"/>
  <c r="AD57" i="11"/>
  <c r="AE56" i="11"/>
  <c r="AD56" i="11"/>
  <c r="AE55" i="11"/>
  <c r="AD55" i="11"/>
  <c r="AE54" i="11"/>
  <c r="AD54" i="11"/>
  <c r="AE53" i="11"/>
  <c r="AD53" i="11"/>
  <c r="AE52" i="11"/>
  <c r="AD52" i="11"/>
  <c r="AE51" i="11"/>
  <c r="AD51" i="11"/>
  <c r="AE48" i="11"/>
  <c r="AD48" i="11"/>
  <c r="AE47" i="11"/>
  <c r="AD47" i="11"/>
  <c r="AE46" i="11"/>
  <c r="AD46" i="11"/>
  <c r="AE45" i="11"/>
  <c r="AD45" i="11"/>
  <c r="AE44" i="11"/>
  <c r="AD44" i="11"/>
  <c r="AE43" i="11"/>
  <c r="AD43" i="11"/>
  <c r="AE42" i="11"/>
  <c r="AD42" i="11"/>
  <c r="AE41" i="11"/>
  <c r="AD41" i="11"/>
  <c r="AE40" i="11"/>
  <c r="AD40" i="11"/>
  <c r="AE39" i="11"/>
  <c r="AD39" i="11"/>
  <c r="AE38" i="11"/>
  <c r="AD38" i="11"/>
  <c r="AE37" i="11"/>
  <c r="AD37" i="11"/>
  <c r="AE36" i="11"/>
  <c r="AD36" i="11"/>
  <c r="AE35" i="11"/>
  <c r="AD35" i="11"/>
  <c r="AE34" i="11"/>
  <c r="AD34" i="11"/>
  <c r="AE33" i="11"/>
  <c r="AD33" i="11"/>
  <c r="AE32" i="11"/>
  <c r="AD32" i="11"/>
  <c r="AE31" i="11"/>
  <c r="AD31" i="11"/>
  <c r="AE30" i="11"/>
  <c r="AD30" i="11"/>
  <c r="AE29" i="11"/>
  <c r="AD29" i="11"/>
  <c r="AE28" i="11"/>
  <c r="AD28" i="11"/>
  <c r="AE27" i="11"/>
  <c r="AD27" i="11"/>
  <c r="AE26" i="11"/>
  <c r="AD26" i="11"/>
  <c r="AE25" i="11"/>
  <c r="AD25" i="11"/>
  <c r="AE24" i="11"/>
  <c r="AD24" i="11"/>
  <c r="AE23" i="11"/>
  <c r="AD23" i="11"/>
  <c r="AE22" i="11"/>
  <c r="AD22" i="11"/>
  <c r="AE21" i="11"/>
  <c r="AD21" i="11"/>
  <c r="AE18" i="11"/>
  <c r="AD18" i="11"/>
  <c r="AE17" i="11"/>
  <c r="AD17" i="11"/>
  <c r="AE16" i="11"/>
  <c r="AD16" i="11"/>
  <c r="AE15" i="11"/>
  <c r="AD15" i="11"/>
  <c r="AE14" i="11"/>
  <c r="AD14" i="11"/>
  <c r="AE13" i="11"/>
  <c r="AD13" i="11"/>
  <c r="AE12" i="11"/>
  <c r="AD12" i="11"/>
  <c r="AE11" i="11"/>
  <c r="AD11" i="11"/>
  <c r="AE10" i="11"/>
  <c r="AD10" i="11"/>
  <c r="AE9" i="11"/>
  <c r="AD9" i="11"/>
  <c r="AE8" i="11"/>
  <c r="AD8" i="11"/>
  <c r="AE7" i="11"/>
  <c r="AD7" i="11"/>
  <c r="AE6" i="11"/>
  <c r="AD6" i="11"/>
  <c r="AE5" i="11"/>
  <c r="AD5" i="11"/>
  <c r="AB149" i="11" l="1"/>
  <c r="AB134" i="11"/>
  <c r="AB124" i="11"/>
  <c r="AB100" i="11"/>
  <c r="AC89" i="11"/>
  <c r="AB89" i="11"/>
  <c r="AB63" i="11"/>
  <c r="AB49" i="11"/>
  <c r="AB19" i="11"/>
  <c r="AB94" i="11" l="1"/>
  <c r="AB135" i="11" s="1"/>
  <c r="AB150" i="11" l="1"/>
  <c r="AA148" i="11"/>
  <c r="Z148" i="11"/>
  <c r="AA147" i="11"/>
  <c r="Z147" i="11"/>
  <c r="AA146" i="11"/>
  <c r="Z146" i="11"/>
  <c r="AA145" i="11"/>
  <c r="Z145" i="11"/>
  <c r="AA144" i="11"/>
  <c r="Z144" i="11"/>
  <c r="AA143" i="11"/>
  <c r="Z143" i="11"/>
  <c r="AA142" i="11"/>
  <c r="Z142" i="11"/>
  <c r="AA141" i="11"/>
  <c r="Z141" i="11"/>
  <c r="AA140" i="11"/>
  <c r="Z140" i="11"/>
  <c r="AA139" i="11"/>
  <c r="Z139" i="11"/>
  <c r="AA133" i="11"/>
  <c r="Z133" i="11"/>
  <c r="AA132" i="11"/>
  <c r="Z132" i="11"/>
  <c r="AA131" i="11"/>
  <c r="Z131" i="11"/>
  <c r="AA130" i="11"/>
  <c r="Z130" i="11"/>
  <c r="AA129" i="11"/>
  <c r="Z129" i="11"/>
  <c r="AA128" i="11"/>
  <c r="Z128" i="11"/>
  <c r="AA127" i="11"/>
  <c r="Z127" i="11"/>
  <c r="AA126" i="11"/>
  <c r="Z126" i="11"/>
  <c r="AA123" i="11"/>
  <c r="Z123" i="11"/>
  <c r="AA122" i="11"/>
  <c r="Z122" i="11"/>
  <c r="AA121" i="11"/>
  <c r="Z121" i="11"/>
  <c r="AA120" i="11"/>
  <c r="Z120" i="11"/>
  <c r="AA119" i="11"/>
  <c r="Z119" i="11"/>
  <c r="AA118" i="11"/>
  <c r="Z118" i="11"/>
  <c r="AA117" i="11"/>
  <c r="Z117" i="11"/>
  <c r="AA116" i="11"/>
  <c r="Z116" i="11"/>
  <c r="AA115" i="11"/>
  <c r="Z115" i="11"/>
  <c r="AA114" i="11"/>
  <c r="Z114" i="11"/>
  <c r="AA113" i="11"/>
  <c r="Z113" i="11"/>
  <c r="AA112" i="11"/>
  <c r="Z112" i="11"/>
  <c r="AA111" i="11"/>
  <c r="Z111" i="11"/>
  <c r="AA110" i="11"/>
  <c r="Z110" i="11"/>
  <c r="AA109" i="11"/>
  <c r="Z109" i="11"/>
  <c r="AA108" i="11"/>
  <c r="Z108" i="11"/>
  <c r="AA107" i="11"/>
  <c r="Z107" i="11"/>
  <c r="AA106" i="11"/>
  <c r="Z106" i="11"/>
  <c r="AA105" i="11"/>
  <c r="Z105" i="11"/>
  <c r="AA104" i="11"/>
  <c r="Z104" i="11"/>
  <c r="AA103" i="11"/>
  <c r="Z103" i="11"/>
  <c r="AA102" i="11"/>
  <c r="Z102" i="11"/>
  <c r="AA99" i="11"/>
  <c r="Z99" i="11"/>
  <c r="AA98" i="11"/>
  <c r="Z98" i="11"/>
  <c r="AA97" i="11"/>
  <c r="Z97" i="11"/>
  <c r="AA96" i="11"/>
  <c r="Z96" i="11"/>
  <c r="AA93" i="11"/>
  <c r="Z93" i="11"/>
  <c r="AA92" i="11"/>
  <c r="Z92" i="11"/>
  <c r="AA91" i="11"/>
  <c r="Z91" i="11"/>
  <c r="AA90" i="11"/>
  <c r="Z90" i="11"/>
  <c r="AA88" i="11"/>
  <c r="Z88" i="11"/>
  <c r="AA87" i="11"/>
  <c r="Z87" i="11"/>
  <c r="AA86" i="11"/>
  <c r="Z86" i="11"/>
  <c r="AA85" i="11"/>
  <c r="Z85" i="11"/>
  <c r="AA84" i="11"/>
  <c r="Z84" i="11"/>
  <c r="AA83" i="11"/>
  <c r="Z83" i="11"/>
  <c r="AA82" i="11"/>
  <c r="Z82" i="11"/>
  <c r="AA81" i="11"/>
  <c r="Z81" i="11"/>
  <c r="AA80" i="11"/>
  <c r="Z80" i="11"/>
  <c r="AA79" i="11"/>
  <c r="Z79" i="11"/>
  <c r="AA78" i="11"/>
  <c r="Z78" i="11"/>
  <c r="AA77" i="11"/>
  <c r="Z77" i="11"/>
  <c r="AA76" i="11"/>
  <c r="Z76" i="11"/>
  <c r="AA75" i="11"/>
  <c r="Z75" i="11"/>
  <c r="AA74" i="11"/>
  <c r="Z74" i="11"/>
  <c r="AA73" i="11"/>
  <c r="Z73" i="11"/>
  <c r="AA72" i="11"/>
  <c r="Z72" i="11"/>
  <c r="AA71" i="11"/>
  <c r="Z71" i="11"/>
  <c r="AA70" i="11"/>
  <c r="Z70" i="11"/>
  <c r="AA69" i="11"/>
  <c r="Z69" i="11"/>
  <c r="AA68" i="11"/>
  <c r="Z68" i="11"/>
  <c r="AA67" i="11"/>
  <c r="Z67" i="11"/>
  <c r="AA66" i="11"/>
  <c r="Z66" i="11"/>
  <c r="AA65" i="11"/>
  <c r="Z65" i="11"/>
  <c r="AA62" i="11"/>
  <c r="Z62" i="11"/>
  <c r="AA61" i="11"/>
  <c r="Z61" i="11"/>
  <c r="AA60" i="11"/>
  <c r="Z60" i="11"/>
  <c r="AA59" i="11"/>
  <c r="Z59" i="11"/>
  <c r="AA58" i="11"/>
  <c r="Z58" i="11"/>
  <c r="AA57" i="11"/>
  <c r="Z57" i="11"/>
  <c r="AA56" i="11"/>
  <c r="Z56" i="11"/>
  <c r="AA55" i="11"/>
  <c r="Z55" i="11"/>
  <c r="AA54" i="11"/>
  <c r="Z54" i="11"/>
  <c r="AA53" i="11"/>
  <c r="Z53" i="11"/>
  <c r="AA52" i="11"/>
  <c r="Z52" i="11"/>
  <c r="AA51" i="11"/>
  <c r="Z51" i="11"/>
  <c r="AA48" i="11"/>
  <c r="Z48" i="11"/>
  <c r="AA47" i="11"/>
  <c r="Z47" i="11"/>
  <c r="AA46" i="11"/>
  <c r="Z46" i="11"/>
  <c r="AA45" i="11"/>
  <c r="Z45" i="11"/>
  <c r="AA44" i="11"/>
  <c r="Z44" i="11"/>
  <c r="AA43" i="11"/>
  <c r="Z43" i="11"/>
  <c r="AA42" i="11"/>
  <c r="Z42" i="11"/>
  <c r="AA41" i="11"/>
  <c r="Z41" i="11"/>
  <c r="AA40" i="11"/>
  <c r="Z40" i="11"/>
  <c r="AA39" i="11"/>
  <c r="Z39" i="11"/>
  <c r="AA38" i="11"/>
  <c r="Z38" i="11"/>
  <c r="AA37" i="11"/>
  <c r="Z37" i="11"/>
  <c r="AA36" i="11"/>
  <c r="Z36" i="11"/>
  <c r="AA35" i="11"/>
  <c r="Z35" i="11"/>
  <c r="AA34" i="11"/>
  <c r="Z34" i="11"/>
  <c r="AA33" i="11"/>
  <c r="Z33" i="11"/>
  <c r="AA32" i="11"/>
  <c r="Z32" i="11"/>
  <c r="AA31" i="11"/>
  <c r="Z31" i="11"/>
  <c r="AA30" i="11"/>
  <c r="Z30" i="11"/>
  <c r="AA29" i="11"/>
  <c r="Z29" i="11"/>
  <c r="AA28" i="11"/>
  <c r="Z28" i="11"/>
  <c r="AA27" i="11"/>
  <c r="Z27" i="11"/>
  <c r="AA26" i="11"/>
  <c r="Z26" i="11"/>
  <c r="AA25" i="11"/>
  <c r="Z25" i="11"/>
  <c r="AA24" i="11"/>
  <c r="Z24" i="11"/>
  <c r="AA23" i="11"/>
  <c r="Z23" i="11"/>
  <c r="AA22" i="11"/>
  <c r="Z22" i="11"/>
  <c r="AA21" i="11"/>
  <c r="Z21" i="11"/>
  <c r="AA18" i="11"/>
  <c r="Z18" i="11"/>
  <c r="AA17" i="11"/>
  <c r="Z17" i="11"/>
  <c r="AA16" i="11"/>
  <c r="Z16" i="11"/>
  <c r="AA15" i="11"/>
  <c r="Z15" i="11"/>
  <c r="AA14" i="11"/>
  <c r="Z14" i="11"/>
  <c r="AA13" i="11"/>
  <c r="Z13" i="11"/>
  <c r="AA12" i="11"/>
  <c r="Z12" i="11"/>
  <c r="AA11" i="11"/>
  <c r="Z11" i="11"/>
  <c r="AA10" i="11"/>
  <c r="Z10" i="11"/>
  <c r="AA9" i="11"/>
  <c r="Z9" i="11"/>
  <c r="AA8" i="11"/>
  <c r="Z8" i="11"/>
  <c r="AA7" i="11"/>
  <c r="Z7" i="11"/>
  <c r="AA6" i="11"/>
  <c r="Z6" i="11"/>
  <c r="AA5" i="11"/>
  <c r="Z5" i="11"/>
  <c r="X149" i="11"/>
  <c r="AD149" i="11" s="1"/>
  <c r="X134" i="11"/>
  <c r="AD134" i="11" s="1"/>
  <c r="X124" i="11"/>
  <c r="AD124" i="11" s="1"/>
  <c r="X100" i="11"/>
  <c r="AD100" i="11" s="1"/>
  <c r="Y89" i="11"/>
  <c r="AE89" i="11" s="1"/>
  <c r="X89" i="11"/>
  <c r="X63" i="11"/>
  <c r="AD63" i="11" s="1"/>
  <c r="X49" i="11"/>
  <c r="AD49" i="11" s="1"/>
  <c r="X19" i="11"/>
  <c r="AD19" i="11" s="1"/>
  <c r="X94" i="11" l="1"/>
  <c r="AD94" i="11" s="1"/>
  <c r="AD89" i="11"/>
  <c r="X135" i="11" l="1"/>
  <c r="AD135" i="11" s="1"/>
  <c r="I9" i="1"/>
  <c r="H9" i="1"/>
  <c r="G9" i="1"/>
  <c r="F9" i="1"/>
  <c r="E9" i="1"/>
  <c r="D9" i="1"/>
  <c r="C9" i="1"/>
  <c r="X150" i="11" l="1"/>
  <c r="AD150" i="11" s="1"/>
  <c r="J75" i="9"/>
  <c r="K75" i="9"/>
  <c r="J76" i="9"/>
  <c r="K76" i="9"/>
  <c r="W148" i="11" l="1"/>
  <c r="V148" i="11"/>
  <c r="W147" i="11"/>
  <c r="V147" i="11"/>
  <c r="W146" i="11"/>
  <c r="V146" i="11"/>
  <c r="W145" i="11"/>
  <c r="V145" i="11"/>
  <c r="W144" i="11"/>
  <c r="V144" i="11"/>
  <c r="W143" i="11"/>
  <c r="V143" i="11"/>
  <c r="W142" i="11"/>
  <c r="V142" i="11"/>
  <c r="W141" i="11"/>
  <c r="V141" i="11"/>
  <c r="W140" i="11"/>
  <c r="V140" i="11"/>
  <c r="W139" i="11"/>
  <c r="V139" i="11"/>
  <c r="W133" i="11"/>
  <c r="V133" i="11"/>
  <c r="W132" i="11"/>
  <c r="V132" i="11"/>
  <c r="W131" i="11"/>
  <c r="V131" i="11"/>
  <c r="W130" i="11"/>
  <c r="V130" i="11"/>
  <c r="W129" i="11"/>
  <c r="V129" i="11"/>
  <c r="W128" i="11"/>
  <c r="V128" i="11"/>
  <c r="W127" i="11"/>
  <c r="V127" i="11"/>
  <c r="W126" i="11"/>
  <c r="V126" i="11"/>
  <c r="W123" i="11"/>
  <c r="V123" i="11"/>
  <c r="W122" i="11"/>
  <c r="V122" i="11"/>
  <c r="W121" i="11"/>
  <c r="V121" i="11"/>
  <c r="W120" i="11"/>
  <c r="V120" i="11"/>
  <c r="W119" i="11"/>
  <c r="V119" i="11"/>
  <c r="W118" i="11"/>
  <c r="V118" i="11"/>
  <c r="W117" i="11"/>
  <c r="V117" i="11"/>
  <c r="W116" i="11"/>
  <c r="V116" i="11"/>
  <c r="W115" i="11"/>
  <c r="V115" i="11"/>
  <c r="W114" i="11"/>
  <c r="V114" i="11"/>
  <c r="W113" i="11"/>
  <c r="V113" i="11"/>
  <c r="W112" i="11"/>
  <c r="V112" i="11"/>
  <c r="W111" i="11"/>
  <c r="V111" i="11"/>
  <c r="W110" i="11"/>
  <c r="V110" i="11"/>
  <c r="W109" i="11"/>
  <c r="V109" i="11"/>
  <c r="W108" i="11"/>
  <c r="V108" i="11"/>
  <c r="W107" i="11"/>
  <c r="V107" i="11"/>
  <c r="W106" i="11"/>
  <c r="V106" i="11"/>
  <c r="W105" i="11"/>
  <c r="V105" i="11"/>
  <c r="W104" i="11"/>
  <c r="V104" i="11"/>
  <c r="W103" i="11"/>
  <c r="V103" i="11"/>
  <c r="W102" i="11"/>
  <c r="V102" i="11"/>
  <c r="W99" i="11"/>
  <c r="V99" i="11"/>
  <c r="W98" i="11"/>
  <c r="V98" i="11"/>
  <c r="W97" i="11"/>
  <c r="V97" i="11"/>
  <c r="W96" i="11"/>
  <c r="V96" i="11"/>
  <c r="W93" i="11"/>
  <c r="V93" i="11"/>
  <c r="W92" i="11"/>
  <c r="V92" i="11"/>
  <c r="W91" i="11"/>
  <c r="V91" i="11"/>
  <c r="W90" i="11"/>
  <c r="V90" i="11"/>
  <c r="W88" i="11"/>
  <c r="V88" i="11"/>
  <c r="W87" i="11"/>
  <c r="V87" i="11"/>
  <c r="W86" i="11"/>
  <c r="V86" i="11"/>
  <c r="W85" i="11"/>
  <c r="V85" i="11"/>
  <c r="W84" i="11"/>
  <c r="V84" i="11"/>
  <c r="W83" i="11"/>
  <c r="V83" i="11"/>
  <c r="W82" i="11"/>
  <c r="V82" i="11"/>
  <c r="W81" i="11"/>
  <c r="V81" i="11"/>
  <c r="W80" i="11"/>
  <c r="V80" i="11"/>
  <c r="W79" i="11"/>
  <c r="V79" i="11"/>
  <c r="W78" i="11"/>
  <c r="V78" i="11"/>
  <c r="W77" i="11"/>
  <c r="V77" i="11"/>
  <c r="W76" i="11"/>
  <c r="V76" i="11"/>
  <c r="W75" i="11"/>
  <c r="V75" i="11"/>
  <c r="W74" i="11"/>
  <c r="V74" i="11"/>
  <c r="W73" i="11"/>
  <c r="V73" i="11"/>
  <c r="W72" i="11"/>
  <c r="V72" i="11"/>
  <c r="W71" i="11"/>
  <c r="V71" i="11"/>
  <c r="W70" i="11"/>
  <c r="V70" i="11"/>
  <c r="W69" i="11"/>
  <c r="V69" i="11"/>
  <c r="W68" i="11"/>
  <c r="V68" i="11"/>
  <c r="W67" i="11"/>
  <c r="V67" i="11"/>
  <c r="W66" i="11"/>
  <c r="V66" i="11"/>
  <c r="W65" i="11"/>
  <c r="V65" i="11"/>
  <c r="W62" i="11"/>
  <c r="V62" i="11"/>
  <c r="W61" i="11"/>
  <c r="V61" i="11"/>
  <c r="W60" i="11"/>
  <c r="V60" i="11"/>
  <c r="W59" i="11"/>
  <c r="V59" i="11"/>
  <c r="W58" i="11"/>
  <c r="V58" i="11"/>
  <c r="W57" i="11"/>
  <c r="V57" i="11"/>
  <c r="W56" i="11"/>
  <c r="V56" i="11"/>
  <c r="W55" i="11"/>
  <c r="V55" i="11"/>
  <c r="W54" i="11"/>
  <c r="V54" i="11"/>
  <c r="W53" i="11"/>
  <c r="V53" i="11"/>
  <c r="W52" i="11"/>
  <c r="V52" i="11"/>
  <c r="W51" i="11"/>
  <c r="V51" i="11"/>
  <c r="W48" i="11"/>
  <c r="V48" i="11"/>
  <c r="W47" i="11"/>
  <c r="V47" i="11"/>
  <c r="W46" i="11"/>
  <c r="V46" i="11"/>
  <c r="W45" i="11"/>
  <c r="V45" i="11"/>
  <c r="W44" i="11"/>
  <c r="V44" i="11"/>
  <c r="W43" i="11"/>
  <c r="V43" i="11"/>
  <c r="W42" i="11"/>
  <c r="V42" i="11"/>
  <c r="W41" i="11"/>
  <c r="V41" i="11"/>
  <c r="W40" i="11"/>
  <c r="V40" i="11"/>
  <c r="W39" i="11"/>
  <c r="V39" i="11"/>
  <c r="W38" i="11"/>
  <c r="V38" i="11"/>
  <c r="W37" i="11"/>
  <c r="V37" i="11"/>
  <c r="W36" i="11"/>
  <c r="V36" i="11"/>
  <c r="W35" i="11"/>
  <c r="V35" i="11"/>
  <c r="W34" i="11"/>
  <c r="V34" i="11"/>
  <c r="W33" i="11"/>
  <c r="V33" i="11"/>
  <c r="W32" i="11"/>
  <c r="V32" i="11"/>
  <c r="W31" i="11"/>
  <c r="V31" i="11"/>
  <c r="W30" i="11"/>
  <c r="V30" i="11"/>
  <c r="W29" i="11"/>
  <c r="V29" i="11"/>
  <c r="W28" i="11"/>
  <c r="V28" i="11"/>
  <c r="W27" i="11"/>
  <c r="V27" i="11"/>
  <c r="W26" i="11"/>
  <c r="V26" i="11"/>
  <c r="W25" i="11"/>
  <c r="V25" i="11"/>
  <c r="W24" i="11"/>
  <c r="V24" i="11"/>
  <c r="W23" i="11"/>
  <c r="V23" i="11"/>
  <c r="W22" i="11"/>
  <c r="V22" i="11"/>
  <c r="W21" i="11"/>
  <c r="V21" i="11"/>
  <c r="W18" i="11"/>
  <c r="V18" i="11"/>
  <c r="W17" i="11"/>
  <c r="V17" i="11"/>
  <c r="W16" i="11"/>
  <c r="V16" i="11"/>
  <c r="W15" i="11"/>
  <c r="V15" i="11"/>
  <c r="W14" i="11"/>
  <c r="V14" i="11"/>
  <c r="W13" i="11"/>
  <c r="V13" i="11"/>
  <c r="W12" i="11"/>
  <c r="V12" i="11"/>
  <c r="W11" i="11"/>
  <c r="V11" i="11"/>
  <c r="W10" i="11"/>
  <c r="V10" i="11"/>
  <c r="W9" i="11"/>
  <c r="V9" i="11"/>
  <c r="W8" i="11"/>
  <c r="V8" i="11"/>
  <c r="W7" i="11"/>
  <c r="V7" i="11"/>
  <c r="W6" i="11"/>
  <c r="V6" i="11"/>
  <c r="W5" i="11"/>
  <c r="V5" i="11"/>
  <c r="T149" i="11"/>
  <c r="Z149" i="11" s="1"/>
  <c r="T134" i="11"/>
  <c r="Z134" i="11" s="1"/>
  <c r="T124" i="11"/>
  <c r="Z124" i="11" s="1"/>
  <c r="T100" i="11"/>
  <c r="Z100" i="11" s="1"/>
  <c r="U89" i="11"/>
  <c r="AA89" i="11" s="1"/>
  <c r="T89" i="11"/>
  <c r="Z89" i="11" s="1"/>
  <c r="T63" i="11"/>
  <c r="Z63" i="11" s="1"/>
  <c r="T49" i="11"/>
  <c r="Z49" i="11" s="1"/>
  <c r="T19" i="11"/>
  <c r="Z19" i="11" s="1"/>
  <c r="T94" i="11" l="1"/>
  <c r="Z94" i="11" s="1"/>
  <c r="T135" i="11" l="1"/>
  <c r="Z135" i="11" s="1"/>
  <c r="T150" i="11" l="1"/>
  <c r="Z150" i="11" s="1"/>
  <c r="S148" i="11"/>
  <c r="R148" i="11"/>
  <c r="S147" i="11"/>
  <c r="R147" i="11"/>
  <c r="S146" i="11"/>
  <c r="R146" i="11"/>
  <c r="S145" i="11"/>
  <c r="R145" i="11"/>
  <c r="S144" i="11"/>
  <c r="R144" i="11"/>
  <c r="S143" i="11"/>
  <c r="R143" i="11"/>
  <c r="S142" i="11"/>
  <c r="R142" i="11"/>
  <c r="S141" i="11"/>
  <c r="R141" i="11"/>
  <c r="S140" i="11"/>
  <c r="R140" i="11"/>
  <c r="S139" i="11"/>
  <c r="R139" i="11"/>
  <c r="S133" i="11"/>
  <c r="R133" i="11"/>
  <c r="S132" i="11"/>
  <c r="R132" i="11"/>
  <c r="S131" i="11"/>
  <c r="R131" i="11"/>
  <c r="S130" i="11"/>
  <c r="R130" i="11"/>
  <c r="S129" i="11"/>
  <c r="R129" i="11"/>
  <c r="S128" i="11"/>
  <c r="R128" i="11"/>
  <c r="S127" i="11"/>
  <c r="R127" i="11"/>
  <c r="S126" i="11"/>
  <c r="R126" i="11"/>
  <c r="S123" i="11"/>
  <c r="R123" i="11"/>
  <c r="S122" i="11"/>
  <c r="R122" i="11"/>
  <c r="S121" i="11"/>
  <c r="R121" i="11"/>
  <c r="S120" i="11"/>
  <c r="R120" i="11"/>
  <c r="S119" i="11"/>
  <c r="R119" i="11"/>
  <c r="S118" i="11"/>
  <c r="R118" i="11"/>
  <c r="S117" i="11"/>
  <c r="R117" i="11"/>
  <c r="S116" i="11"/>
  <c r="R116" i="11"/>
  <c r="S115" i="11"/>
  <c r="R115" i="11"/>
  <c r="S114" i="11"/>
  <c r="R114" i="11"/>
  <c r="S113" i="11"/>
  <c r="R113" i="11"/>
  <c r="S112" i="11"/>
  <c r="R112" i="11"/>
  <c r="S111" i="11"/>
  <c r="R111" i="11"/>
  <c r="S110" i="11"/>
  <c r="R110" i="11"/>
  <c r="S109" i="11"/>
  <c r="R109" i="11"/>
  <c r="S108" i="11"/>
  <c r="R108" i="11"/>
  <c r="S107" i="11"/>
  <c r="R107" i="11"/>
  <c r="S106" i="11"/>
  <c r="R106" i="11"/>
  <c r="S105" i="11"/>
  <c r="R105" i="11"/>
  <c r="S104" i="11"/>
  <c r="R104" i="11"/>
  <c r="S103" i="11"/>
  <c r="R103" i="11"/>
  <c r="S102" i="11"/>
  <c r="R102" i="11"/>
  <c r="S99" i="11"/>
  <c r="R99" i="11"/>
  <c r="S98" i="11"/>
  <c r="R98" i="11"/>
  <c r="S97" i="11"/>
  <c r="R97" i="11"/>
  <c r="S96" i="11"/>
  <c r="R96" i="11"/>
  <c r="S93" i="11"/>
  <c r="R93" i="11"/>
  <c r="S92" i="11"/>
  <c r="R92" i="11"/>
  <c r="S91" i="11"/>
  <c r="R91" i="11"/>
  <c r="S90" i="11"/>
  <c r="R90" i="11"/>
  <c r="S88" i="11"/>
  <c r="R88" i="11"/>
  <c r="S87" i="11"/>
  <c r="R87" i="11"/>
  <c r="S86" i="11"/>
  <c r="R86" i="11"/>
  <c r="S85" i="11"/>
  <c r="R85" i="11"/>
  <c r="S84" i="11"/>
  <c r="R84" i="11"/>
  <c r="S83" i="11"/>
  <c r="R83" i="11"/>
  <c r="S82" i="11"/>
  <c r="R82" i="11"/>
  <c r="S81" i="11"/>
  <c r="R81" i="11"/>
  <c r="S80" i="11"/>
  <c r="R80" i="11"/>
  <c r="S79" i="11"/>
  <c r="R79" i="11"/>
  <c r="S78" i="11"/>
  <c r="R78" i="11"/>
  <c r="S77" i="11"/>
  <c r="R77" i="11"/>
  <c r="S76" i="11"/>
  <c r="R76" i="11"/>
  <c r="S75" i="11"/>
  <c r="R75" i="11"/>
  <c r="S74" i="11"/>
  <c r="R74" i="11"/>
  <c r="S73" i="11"/>
  <c r="R73" i="11"/>
  <c r="S72" i="11"/>
  <c r="R72" i="11"/>
  <c r="S71" i="11"/>
  <c r="R71" i="11"/>
  <c r="S70" i="11"/>
  <c r="R70" i="11"/>
  <c r="S69" i="11"/>
  <c r="R69" i="11"/>
  <c r="S68" i="11"/>
  <c r="R68" i="11"/>
  <c r="S67" i="11"/>
  <c r="R67" i="11"/>
  <c r="S66" i="11"/>
  <c r="R66" i="11"/>
  <c r="S65" i="11"/>
  <c r="R65" i="11"/>
  <c r="S62" i="11"/>
  <c r="R62" i="11"/>
  <c r="S61" i="11"/>
  <c r="R61" i="11"/>
  <c r="S60" i="11"/>
  <c r="R60" i="11"/>
  <c r="S59" i="11"/>
  <c r="R59" i="11"/>
  <c r="S58" i="11"/>
  <c r="R58" i="11"/>
  <c r="S57" i="11"/>
  <c r="R57" i="11"/>
  <c r="S56" i="11"/>
  <c r="R56" i="11"/>
  <c r="S55" i="11"/>
  <c r="R55" i="11"/>
  <c r="S54" i="11"/>
  <c r="R54" i="11"/>
  <c r="S53" i="11"/>
  <c r="R53" i="11"/>
  <c r="S52" i="11"/>
  <c r="R52" i="11"/>
  <c r="S51" i="11"/>
  <c r="R51" i="11"/>
  <c r="S48" i="11"/>
  <c r="R48" i="11"/>
  <c r="S47" i="11"/>
  <c r="R47" i="11"/>
  <c r="S46" i="11"/>
  <c r="R46" i="11"/>
  <c r="S45" i="11"/>
  <c r="R45" i="11"/>
  <c r="S44" i="11"/>
  <c r="R44" i="11"/>
  <c r="S43" i="11"/>
  <c r="R43" i="11"/>
  <c r="S42" i="11"/>
  <c r="R42" i="11"/>
  <c r="S41" i="11"/>
  <c r="R41" i="11"/>
  <c r="S40" i="11"/>
  <c r="R40" i="11"/>
  <c r="S39" i="11"/>
  <c r="R39" i="11"/>
  <c r="S38" i="11"/>
  <c r="R38" i="11"/>
  <c r="S37" i="11"/>
  <c r="R37" i="11"/>
  <c r="S36" i="11"/>
  <c r="R36" i="11"/>
  <c r="S35" i="11"/>
  <c r="R35" i="11"/>
  <c r="S34" i="11"/>
  <c r="R34" i="11"/>
  <c r="S33" i="11"/>
  <c r="R33" i="11"/>
  <c r="S32" i="11"/>
  <c r="R32" i="11"/>
  <c r="S31" i="11"/>
  <c r="R31" i="11"/>
  <c r="S30" i="11"/>
  <c r="R30" i="11"/>
  <c r="S29" i="11"/>
  <c r="R29" i="11"/>
  <c r="S28" i="11"/>
  <c r="R28" i="11"/>
  <c r="S27" i="11"/>
  <c r="R27" i="11"/>
  <c r="S26" i="11"/>
  <c r="R26" i="11"/>
  <c r="S25" i="11"/>
  <c r="R25" i="11"/>
  <c r="S24" i="11"/>
  <c r="R24" i="11"/>
  <c r="S23" i="11"/>
  <c r="R23" i="11"/>
  <c r="S22" i="11"/>
  <c r="R22" i="11"/>
  <c r="S21" i="11"/>
  <c r="R21" i="11"/>
  <c r="S18" i="11"/>
  <c r="R18" i="11"/>
  <c r="S17" i="11"/>
  <c r="R17" i="11"/>
  <c r="S16" i="11"/>
  <c r="R16" i="11"/>
  <c r="S15" i="11"/>
  <c r="R15" i="11"/>
  <c r="S14" i="11"/>
  <c r="R14" i="11"/>
  <c r="S13" i="11"/>
  <c r="R13" i="11"/>
  <c r="S12" i="11"/>
  <c r="R12" i="11"/>
  <c r="S11" i="11"/>
  <c r="R11" i="11"/>
  <c r="S10" i="11"/>
  <c r="R10" i="11"/>
  <c r="S9" i="11"/>
  <c r="R9" i="11"/>
  <c r="S8" i="11"/>
  <c r="R8" i="11"/>
  <c r="S7" i="11"/>
  <c r="R7" i="11"/>
  <c r="S6" i="11"/>
  <c r="R6" i="11"/>
  <c r="S5" i="11"/>
  <c r="R5" i="11"/>
  <c r="P149" i="11"/>
  <c r="V149" i="11" s="1"/>
  <c r="P134" i="11"/>
  <c r="V134" i="11" s="1"/>
  <c r="P124" i="11"/>
  <c r="V124" i="11" s="1"/>
  <c r="P100" i="11"/>
  <c r="V100" i="11" s="1"/>
  <c r="Q89" i="11"/>
  <c r="W89" i="11" s="1"/>
  <c r="P89" i="11"/>
  <c r="V89" i="11" s="1"/>
  <c r="P63" i="11"/>
  <c r="V63" i="11" s="1"/>
  <c r="P49" i="11"/>
  <c r="V49" i="11" s="1"/>
  <c r="P19" i="11"/>
  <c r="V19" i="11" s="1"/>
  <c r="P94" i="11" l="1"/>
  <c r="V94" i="11" s="1"/>
  <c r="H19" i="11"/>
  <c r="H49" i="11"/>
  <c r="H63" i="11"/>
  <c r="H89" i="11"/>
  <c r="H94" i="11" s="1"/>
  <c r="H100" i="11"/>
  <c r="H124" i="11"/>
  <c r="H134" i="11"/>
  <c r="H149" i="11"/>
  <c r="O148" i="11"/>
  <c r="N148" i="11"/>
  <c r="O147" i="11"/>
  <c r="N147" i="11"/>
  <c r="O146" i="11"/>
  <c r="N146" i="11"/>
  <c r="O145" i="11"/>
  <c r="N145" i="11"/>
  <c r="O144" i="11"/>
  <c r="N144" i="11"/>
  <c r="O143" i="11"/>
  <c r="N143" i="11"/>
  <c r="O142" i="11"/>
  <c r="N142" i="11"/>
  <c r="O141" i="11"/>
  <c r="N141" i="11"/>
  <c r="O140" i="11"/>
  <c r="N140" i="11"/>
  <c r="O139" i="11"/>
  <c r="N139" i="11"/>
  <c r="O133" i="11"/>
  <c r="N133" i="11"/>
  <c r="O132" i="11"/>
  <c r="N132" i="11"/>
  <c r="O131" i="11"/>
  <c r="N131" i="11"/>
  <c r="O130" i="11"/>
  <c r="N130" i="11"/>
  <c r="O129" i="11"/>
  <c r="N129" i="11"/>
  <c r="O128" i="11"/>
  <c r="N128" i="11"/>
  <c r="O127" i="11"/>
  <c r="N127" i="11"/>
  <c r="O126" i="11"/>
  <c r="N126" i="11"/>
  <c r="O123" i="11"/>
  <c r="N123" i="11"/>
  <c r="O122" i="11"/>
  <c r="N122" i="11"/>
  <c r="O121" i="11"/>
  <c r="N121" i="11"/>
  <c r="O120" i="11"/>
  <c r="N120" i="11"/>
  <c r="O119" i="11"/>
  <c r="N119" i="11"/>
  <c r="O118" i="11"/>
  <c r="N118" i="11"/>
  <c r="O117" i="11"/>
  <c r="N117" i="11"/>
  <c r="O116" i="11"/>
  <c r="N116" i="11"/>
  <c r="O115" i="11"/>
  <c r="N115" i="11"/>
  <c r="O114" i="11"/>
  <c r="N114" i="11"/>
  <c r="O113" i="11"/>
  <c r="N113" i="11"/>
  <c r="O112" i="11"/>
  <c r="N112" i="11"/>
  <c r="O111" i="11"/>
  <c r="N111" i="11"/>
  <c r="O110" i="11"/>
  <c r="N110" i="11"/>
  <c r="O109" i="11"/>
  <c r="N109" i="11"/>
  <c r="O108" i="11"/>
  <c r="N108" i="11"/>
  <c r="O107" i="11"/>
  <c r="N107" i="11"/>
  <c r="O106" i="11"/>
  <c r="N106" i="11"/>
  <c r="O105" i="11"/>
  <c r="N105" i="11"/>
  <c r="O104" i="11"/>
  <c r="N104" i="11"/>
  <c r="O103" i="11"/>
  <c r="N103" i="11"/>
  <c r="O102" i="11"/>
  <c r="N102" i="11"/>
  <c r="O99" i="11"/>
  <c r="N99" i="11"/>
  <c r="O98" i="11"/>
  <c r="N98" i="11"/>
  <c r="O97" i="11"/>
  <c r="N97" i="11"/>
  <c r="O96" i="11"/>
  <c r="N96" i="11"/>
  <c r="O93" i="11"/>
  <c r="N93" i="11"/>
  <c r="O92" i="11"/>
  <c r="N92" i="11"/>
  <c r="O91" i="11"/>
  <c r="N91" i="11"/>
  <c r="O90" i="11"/>
  <c r="N90" i="11"/>
  <c r="O88" i="11"/>
  <c r="N88" i="11"/>
  <c r="O87" i="11"/>
  <c r="N87" i="11"/>
  <c r="O86" i="11"/>
  <c r="N86" i="11"/>
  <c r="O85" i="11"/>
  <c r="N85" i="11"/>
  <c r="O84" i="11"/>
  <c r="N84" i="11"/>
  <c r="O83" i="11"/>
  <c r="N83" i="11"/>
  <c r="O82" i="11"/>
  <c r="N82" i="11"/>
  <c r="O81" i="11"/>
  <c r="N81" i="11"/>
  <c r="O80" i="11"/>
  <c r="N80" i="11"/>
  <c r="O79" i="11"/>
  <c r="N79" i="11"/>
  <c r="O78" i="11"/>
  <c r="N78" i="11"/>
  <c r="O77" i="11"/>
  <c r="N77" i="11"/>
  <c r="O76" i="11"/>
  <c r="N76" i="11"/>
  <c r="O75" i="11"/>
  <c r="N75" i="11"/>
  <c r="O74" i="11"/>
  <c r="N74" i="11"/>
  <c r="O73" i="11"/>
  <c r="N73" i="11"/>
  <c r="O72" i="11"/>
  <c r="N72" i="11"/>
  <c r="O71" i="11"/>
  <c r="N71" i="11"/>
  <c r="O70" i="11"/>
  <c r="N70" i="11"/>
  <c r="O69" i="11"/>
  <c r="N69" i="11"/>
  <c r="O68" i="11"/>
  <c r="N68" i="11"/>
  <c r="O67" i="11"/>
  <c r="N67" i="11"/>
  <c r="O66" i="11"/>
  <c r="N66" i="11"/>
  <c r="O65" i="11"/>
  <c r="N65" i="11"/>
  <c r="O62" i="11"/>
  <c r="N62" i="11"/>
  <c r="O61" i="11"/>
  <c r="N61" i="11"/>
  <c r="O60" i="11"/>
  <c r="N60" i="11"/>
  <c r="O59" i="11"/>
  <c r="N59" i="11"/>
  <c r="O58" i="11"/>
  <c r="N58" i="11"/>
  <c r="O57" i="11"/>
  <c r="N57" i="11"/>
  <c r="O56" i="11"/>
  <c r="N56" i="11"/>
  <c r="O55" i="11"/>
  <c r="N55" i="11"/>
  <c r="O54" i="11"/>
  <c r="N54" i="11"/>
  <c r="O53" i="11"/>
  <c r="N53" i="11"/>
  <c r="O52" i="11"/>
  <c r="N52" i="11"/>
  <c r="O51" i="11"/>
  <c r="N51" i="11"/>
  <c r="O48" i="11"/>
  <c r="N48" i="11"/>
  <c r="O47" i="11"/>
  <c r="N47" i="11"/>
  <c r="O46" i="11"/>
  <c r="N46" i="11"/>
  <c r="O45" i="11"/>
  <c r="N45" i="11"/>
  <c r="O44" i="11"/>
  <c r="N44" i="11"/>
  <c r="O43" i="11"/>
  <c r="N43" i="11"/>
  <c r="O42" i="11"/>
  <c r="N42" i="11"/>
  <c r="O41" i="11"/>
  <c r="N41" i="11"/>
  <c r="O40" i="11"/>
  <c r="N40" i="11"/>
  <c r="O39" i="11"/>
  <c r="N39" i="11"/>
  <c r="O38" i="11"/>
  <c r="N38" i="11"/>
  <c r="O37" i="11"/>
  <c r="N37" i="11"/>
  <c r="O36" i="11"/>
  <c r="N36" i="11"/>
  <c r="O35" i="11"/>
  <c r="N35" i="11"/>
  <c r="O34" i="11"/>
  <c r="N34" i="11"/>
  <c r="O33" i="11"/>
  <c r="N33" i="11"/>
  <c r="O32" i="11"/>
  <c r="N32" i="11"/>
  <c r="O31" i="11"/>
  <c r="N31" i="11"/>
  <c r="O30" i="11"/>
  <c r="N30" i="11"/>
  <c r="O29" i="11"/>
  <c r="N29" i="11"/>
  <c r="O28" i="11"/>
  <c r="N28" i="11"/>
  <c r="O27" i="11"/>
  <c r="N27" i="11"/>
  <c r="O26" i="11"/>
  <c r="N26" i="11"/>
  <c r="O25" i="11"/>
  <c r="N25" i="11"/>
  <c r="O24" i="11"/>
  <c r="N24" i="11"/>
  <c r="O23" i="11"/>
  <c r="N23" i="11"/>
  <c r="O22" i="11"/>
  <c r="N22" i="11"/>
  <c r="O21" i="11"/>
  <c r="N21" i="11"/>
  <c r="O18" i="11"/>
  <c r="N18" i="11"/>
  <c r="O17" i="11"/>
  <c r="N17" i="11"/>
  <c r="O16" i="11"/>
  <c r="N16" i="11"/>
  <c r="O15" i="11"/>
  <c r="N15" i="11"/>
  <c r="O14" i="11"/>
  <c r="N14" i="11"/>
  <c r="O13" i="11"/>
  <c r="N13" i="11"/>
  <c r="O12" i="11"/>
  <c r="N12" i="11"/>
  <c r="O11" i="11"/>
  <c r="N11" i="11"/>
  <c r="O10" i="11"/>
  <c r="N10" i="11"/>
  <c r="O9" i="11"/>
  <c r="N9" i="11"/>
  <c r="O8" i="11"/>
  <c r="N8" i="11"/>
  <c r="O7" i="11"/>
  <c r="N7" i="11"/>
  <c r="O6" i="11"/>
  <c r="N6" i="11"/>
  <c r="O5" i="11"/>
  <c r="N5" i="11"/>
  <c r="L149" i="11"/>
  <c r="L134" i="11"/>
  <c r="R134" i="11" s="1"/>
  <c r="L124" i="11"/>
  <c r="R124" i="11" s="1"/>
  <c r="L100" i="11"/>
  <c r="R100" i="11" s="1"/>
  <c r="M89" i="11"/>
  <c r="S89" i="11" s="1"/>
  <c r="L89" i="11"/>
  <c r="L94" i="11" s="1"/>
  <c r="L63" i="11"/>
  <c r="R63" i="11" s="1"/>
  <c r="L49" i="11"/>
  <c r="R49" i="11" s="1"/>
  <c r="L19" i="11"/>
  <c r="N19" i="11" l="1"/>
  <c r="R19" i="11"/>
  <c r="R94" i="11"/>
  <c r="R89" i="11"/>
  <c r="P135" i="11"/>
  <c r="V135" i="11" s="1"/>
  <c r="N149" i="11"/>
  <c r="R149" i="11"/>
  <c r="N94" i="11"/>
  <c r="N134" i="11"/>
  <c r="N124" i="11"/>
  <c r="N63" i="11"/>
  <c r="N89" i="11"/>
  <c r="N49" i="11"/>
  <c r="O89" i="11"/>
  <c r="H135" i="11"/>
  <c r="H150" i="11" s="1"/>
  <c r="N100" i="11"/>
  <c r="L135" i="11"/>
  <c r="K122" i="11"/>
  <c r="J122" i="11"/>
  <c r="G122" i="11"/>
  <c r="F122" i="11"/>
  <c r="K47" i="11"/>
  <c r="J47" i="11"/>
  <c r="G47" i="11"/>
  <c r="F47" i="11"/>
  <c r="P150" i="11" l="1"/>
  <c r="V150" i="11" s="1"/>
  <c r="R135" i="11"/>
  <c r="L150" i="11"/>
  <c r="N150" i="11" s="1"/>
  <c r="N135" i="11"/>
  <c r="R150" i="11" l="1"/>
  <c r="K122" i="9"/>
  <c r="J122" i="9"/>
  <c r="K47" i="9"/>
  <c r="J47" i="9"/>
  <c r="K92" i="11" l="1"/>
  <c r="J92" i="11"/>
  <c r="G92" i="11"/>
  <c r="F92" i="11"/>
  <c r="K92" i="9"/>
  <c r="J92" i="9"/>
  <c r="K148" i="11" l="1"/>
  <c r="J148" i="11"/>
  <c r="K147" i="11"/>
  <c r="J147" i="11"/>
  <c r="K146" i="11"/>
  <c r="J146" i="11"/>
  <c r="K145" i="11"/>
  <c r="J145" i="11"/>
  <c r="K144" i="11"/>
  <c r="J144" i="11"/>
  <c r="K143" i="11"/>
  <c r="J143" i="11"/>
  <c r="K142" i="11"/>
  <c r="J142" i="11"/>
  <c r="K141" i="11"/>
  <c r="J141" i="11"/>
  <c r="K140" i="11"/>
  <c r="J140" i="11"/>
  <c r="K139" i="11"/>
  <c r="J139" i="11"/>
  <c r="K133" i="11"/>
  <c r="J133" i="11"/>
  <c r="K132" i="11"/>
  <c r="J132" i="11"/>
  <c r="K131" i="11"/>
  <c r="J131" i="11"/>
  <c r="K130" i="11"/>
  <c r="J130" i="11"/>
  <c r="K129" i="11"/>
  <c r="J129" i="11"/>
  <c r="K128" i="11"/>
  <c r="J128" i="11"/>
  <c r="K127" i="11"/>
  <c r="J127" i="11"/>
  <c r="K126" i="11"/>
  <c r="J126" i="11"/>
  <c r="K123" i="11"/>
  <c r="J123" i="11"/>
  <c r="K121" i="11"/>
  <c r="J121" i="11"/>
  <c r="K120" i="11"/>
  <c r="J120" i="11"/>
  <c r="K119" i="11"/>
  <c r="J119" i="11"/>
  <c r="K118" i="11"/>
  <c r="J118" i="11"/>
  <c r="K117" i="11"/>
  <c r="J117" i="11"/>
  <c r="K116" i="11"/>
  <c r="J116" i="11"/>
  <c r="K115" i="11"/>
  <c r="J115" i="11"/>
  <c r="K114" i="11"/>
  <c r="J114" i="11"/>
  <c r="K113" i="11"/>
  <c r="J113" i="11"/>
  <c r="K112" i="11"/>
  <c r="J112" i="11"/>
  <c r="K111" i="11"/>
  <c r="J111" i="11"/>
  <c r="K110" i="11"/>
  <c r="J110" i="11"/>
  <c r="K109" i="11"/>
  <c r="J109" i="11"/>
  <c r="K108" i="11"/>
  <c r="J108" i="11"/>
  <c r="K107" i="11"/>
  <c r="J107" i="11"/>
  <c r="K106" i="11"/>
  <c r="J106" i="11"/>
  <c r="K105" i="11"/>
  <c r="J105" i="11"/>
  <c r="K104" i="11"/>
  <c r="J104" i="11"/>
  <c r="K103" i="11"/>
  <c r="J103" i="11"/>
  <c r="K102" i="11"/>
  <c r="J102" i="11"/>
  <c r="K99" i="11"/>
  <c r="J99" i="11"/>
  <c r="K98" i="11"/>
  <c r="J98" i="11"/>
  <c r="K97" i="11"/>
  <c r="J97" i="11"/>
  <c r="K96" i="11"/>
  <c r="J96" i="11"/>
  <c r="K93" i="11"/>
  <c r="J93" i="11"/>
  <c r="K91" i="11"/>
  <c r="J91" i="11"/>
  <c r="K90" i="11"/>
  <c r="J90" i="11"/>
  <c r="K88" i="11"/>
  <c r="J88" i="11"/>
  <c r="K87" i="11"/>
  <c r="J87" i="11"/>
  <c r="K86" i="11"/>
  <c r="J86" i="11"/>
  <c r="K85" i="11"/>
  <c r="J85" i="11"/>
  <c r="K84" i="11"/>
  <c r="J84" i="11"/>
  <c r="K83" i="11"/>
  <c r="J83" i="11"/>
  <c r="K82" i="11"/>
  <c r="J82" i="11"/>
  <c r="K81" i="11"/>
  <c r="J81" i="11"/>
  <c r="K80" i="11"/>
  <c r="J80" i="11"/>
  <c r="K79" i="11"/>
  <c r="J79" i="11"/>
  <c r="K78" i="11"/>
  <c r="J78" i="11"/>
  <c r="K77" i="11"/>
  <c r="J77" i="11"/>
  <c r="K76" i="11"/>
  <c r="J76" i="11"/>
  <c r="K75" i="11"/>
  <c r="J75" i="11"/>
  <c r="K74" i="11"/>
  <c r="J74" i="11"/>
  <c r="K73" i="11"/>
  <c r="J73" i="11"/>
  <c r="K72" i="11"/>
  <c r="J72" i="11"/>
  <c r="K71" i="11"/>
  <c r="J71" i="11"/>
  <c r="K70" i="11"/>
  <c r="J70" i="11"/>
  <c r="K69" i="11"/>
  <c r="J69" i="11"/>
  <c r="K68" i="11"/>
  <c r="J68" i="11"/>
  <c r="K67" i="11"/>
  <c r="J67" i="11"/>
  <c r="K66" i="11"/>
  <c r="J66" i="11"/>
  <c r="K65" i="11"/>
  <c r="J65" i="11"/>
  <c r="K62" i="11"/>
  <c r="J62" i="11"/>
  <c r="K61" i="11"/>
  <c r="J61" i="11"/>
  <c r="K60" i="11"/>
  <c r="J60" i="11"/>
  <c r="K59" i="11"/>
  <c r="J59" i="11"/>
  <c r="K58" i="11"/>
  <c r="J58" i="11"/>
  <c r="K57" i="11"/>
  <c r="J57" i="11"/>
  <c r="K56" i="11"/>
  <c r="J56" i="11"/>
  <c r="K55" i="11"/>
  <c r="J55" i="11"/>
  <c r="K54" i="11"/>
  <c r="J54" i="11"/>
  <c r="K53" i="11"/>
  <c r="J53" i="11"/>
  <c r="K52" i="11"/>
  <c r="J52" i="11"/>
  <c r="K51" i="11"/>
  <c r="J51" i="11"/>
  <c r="K48" i="11"/>
  <c r="J48" i="11"/>
  <c r="K46" i="11"/>
  <c r="J46" i="11"/>
  <c r="K45" i="11"/>
  <c r="J45" i="11"/>
  <c r="K44" i="11"/>
  <c r="J44" i="11"/>
  <c r="K43" i="11"/>
  <c r="J43" i="11"/>
  <c r="K42" i="11"/>
  <c r="J42" i="11"/>
  <c r="K41" i="11"/>
  <c r="J41" i="11"/>
  <c r="K40" i="11"/>
  <c r="J40" i="11"/>
  <c r="K39" i="11"/>
  <c r="J39" i="11"/>
  <c r="K38" i="11"/>
  <c r="J38" i="11"/>
  <c r="K37" i="11"/>
  <c r="J37" i="11"/>
  <c r="K36" i="11"/>
  <c r="J36" i="11"/>
  <c r="K35" i="11"/>
  <c r="J35" i="11"/>
  <c r="K34" i="11"/>
  <c r="J34" i="11"/>
  <c r="K33" i="11"/>
  <c r="J33" i="11"/>
  <c r="K32" i="11"/>
  <c r="J32" i="11"/>
  <c r="K31" i="11"/>
  <c r="J31" i="11"/>
  <c r="K30" i="11"/>
  <c r="J30" i="11"/>
  <c r="K29" i="11"/>
  <c r="J29" i="11"/>
  <c r="K28" i="11"/>
  <c r="J28" i="11"/>
  <c r="K27" i="11"/>
  <c r="J27" i="11"/>
  <c r="K26" i="11"/>
  <c r="J26" i="11"/>
  <c r="K25" i="11"/>
  <c r="J25" i="11"/>
  <c r="K24" i="11"/>
  <c r="J24" i="11"/>
  <c r="K23" i="11"/>
  <c r="J23" i="11"/>
  <c r="K22" i="11"/>
  <c r="J22" i="11"/>
  <c r="K21" i="11"/>
  <c r="J21" i="11"/>
  <c r="K18" i="11"/>
  <c r="J18" i="11"/>
  <c r="K17" i="11"/>
  <c r="J17" i="11"/>
  <c r="K16" i="11"/>
  <c r="J16" i="11"/>
  <c r="K15" i="11"/>
  <c r="J15" i="11"/>
  <c r="K14" i="11"/>
  <c r="J14" i="11"/>
  <c r="K13" i="11"/>
  <c r="J13" i="11"/>
  <c r="K12" i="11"/>
  <c r="J12" i="11"/>
  <c r="K11" i="11"/>
  <c r="J11" i="11"/>
  <c r="K10" i="11"/>
  <c r="J10" i="11"/>
  <c r="K9" i="11"/>
  <c r="J9" i="11"/>
  <c r="K8" i="11"/>
  <c r="J8" i="11"/>
  <c r="K7" i="11"/>
  <c r="J7" i="11"/>
  <c r="K6" i="11"/>
  <c r="J6" i="11"/>
  <c r="K5" i="11"/>
  <c r="J5" i="11"/>
  <c r="G132" i="11" l="1"/>
  <c r="F132" i="11"/>
  <c r="K132" i="9" l="1"/>
  <c r="J132" i="9"/>
  <c r="G148" i="11" l="1"/>
  <c r="F148" i="11"/>
  <c r="G147" i="11"/>
  <c r="F147" i="11"/>
  <c r="G146" i="11"/>
  <c r="F146" i="11"/>
  <c r="G145" i="11"/>
  <c r="F145" i="11"/>
  <c r="G144" i="11"/>
  <c r="F144" i="11"/>
  <c r="G143" i="11"/>
  <c r="F143" i="11"/>
  <c r="G142" i="11"/>
  <c r="F142" i="11"/>
  <c r="G141" i="11"/>
  <c r="F141" i="11"/>
  <c r="G140" i="11"/>
  <c r="F140" i="11"/>
  <c r="G139" i="11"/>
  <c r="F139" i="11"/>
  <c r="G133" i="11"/>
  <c r="F133" i="11"/>
  <c r="G131" i="11"/>
  <c r="F131" i="11"/>
  <c r="G130" i="11"/>
  <c r="F130" i="11"/>
  <c r="G129" i="11"/>
  <c r="F129" i="11"/>
  <c r="G128" i="11"/>
  <c r="F128" i="11"/>
  <c r="G127" i="11"/>
  <c r="F127" i="11"/>
  <c r="G126" i="11"/>
  <c r="F126" i="11"/>
  <c r="G123" i="11"/>
  <c r="F123" i="11"/>
  <c r="G121" i="11"/>
  <c r="F121" i="11"/>
  <c r="G120" i="11"/>
  <c r="F120" i="11"/>
  <c r="G119" i="11"/>
  <c r="F119" i="11"/>
  <c r="G118" i="11"/>
  <c r="F118" i="11"/>
  <c r="G117" i="11"/>
  <c r="F117" i="11"/>
  <c r="G116" i="11"/>
  <c r="F116" i="11"/>
  <c r="G115" i="11"/>
  <c r="F115" i="11"/>
  <c r="G114" i="11"/>
  <c r="F114" i="11"/>
  <c r="G113" i="11"/>
  <c r="F113" i="11"/>
  <c r="G112" i="11"/>
  <c r="F112" i="11"/>
  <c r="G111" i="11"/>
  <c r="F111" i="11"/>
  <c r="G110" i="11"/>
  <c r="F110" i="11"/>
  <c r="G109" i="11"/>
  <c r="F109" i="11"/>
  <c r="G108" i="11"/>
  <c r="F108" i="11"/>
  <c r="G107" i="11"/>
  <c r="F107" i="11"/>
  <c r="G106" i="11"/>
  <c r="F106" i="11"/>
  <c r="G105" i="11"/>
  <c r="F105" i="11"/>
  <c r="G104" i="11"/>
  <c r="F104" i="11"/>
  <c r="G103" i="11"/>
  <c r="F103" i="11"/>
  <c r="G102" i="11"/>
  <c r="F102" i="11"/>
  <c r="G99" i="11"/>
  <c r="F99" i="11"/>
  <c r="G98" i="11"/>
  <c r="F98" i="11"/>
  <c r="G97" i="11"/>
  <c r="F97" i="11"/>
  <c r="G96" i="11"/>
  <c r="F96" i="11"/>
  <c r="G93" i="11"/>
  <c r="F93" i="11"/>
  <c r="G91" i="11"/>
  <c r="F91" i="11"/>
  <c r="G90" i="11"/>
  <c r="F90" i="11"/>
  <c r="G88" i="11"/>
  <c r="F88" i="11"/>
  <c r="G87" i="11"/>
  <c r="F87" i="11"/>
  <c r="G86" i="11"/>
  <c r="F86" i="11"/>
  <c r="G85" i="11"/>
  <c r="F85" i="11"/>
  <c r="G84" i="11"/>
  <c r="F84" i="11"/>
  <c r="G83" i="11"/>
  <c r="F83" i="11"/>
  <c r="G82" i="11"/>
  <c r="F82" i="11"/>
  <c r="G81" i="11"/>
  <c r="F81" i="11"/>
  <c r="G80" i="11"/>
  <c r="F80" i="11"/>
  <c r="G79" i="11"/>
  <c r="F79" i="11"/>
  <c r="G78" i="11"/>
  <c r="F78" i="11"/>
  <c r="G77" i="11"/>
  <c r="F77" i="11"/>
  <c r="G76" i="11"/>
  <c r="F76" i="11"/>
  <c r="G75" i="11"/>
  <c r="F75" i="11"/>
  <c r="G74" i="11"/>
  <c r="F74" i="11"/>
  <c r="G73" i="11"/>
  <c r="F73" i="11"/>
  <c r="G72" i="11"/>
  <c r="F72" i="11"/>
  <c r="G71" i="11"/>
  <c r="F71" i="11"/>
  <c r="G70" i="11"/>
  <c r="F70" i="11"/>
  <c r="G69" i="11"/>
  <c r="F69" i="11"/>
  <c r="G68" i="11"/>
  <c r="F68" i="11"/>
  <c r="G67" i="11"/>
  <c r="F67" i="11"/>
  <c r="G66" i="11"/>
  <c r="F66" i="11"/>
  <c r="G65" i="11"/>
  <c r="F65" i="11"/>
  <c r="G62" i="11"/>
  <c r="F62" i="11"/>
  <c r="G61" i="11"/>
  <c r="F61" i="11"/>
  <c r="G60" i="11"/>
  <c r="F60" i="11"/>
  <c r="G59" i="11"/>
  <c r="F59" i="11"/>
  <c r="G58" i="11"/>
  <c r="F58" i="11"/>
  <c r="G57" i="11"/>
  <c r="F57" i="11"/>
  <c r="G56" i="11"/>
  <c r="F56" i="11"/>
  <c r="G55" i="11"/>
  <c r="F55" i="11"/>
  <c r="G54" i="11"/>
  <c r="F54" i="11"/>
  <c r="G53" i="11"/>
  <c r="F53" i="11"/>
  <c r="G52" i="11"/>
  <c r="F52" i="11"/>
  <c r="G51" i="11"/>
  <c r="F51" i="11"/>
  <c r="G48" i="11"/>
  <c r="F48" i="11"/>
  <c r="G46" i="11"/>
  <c r="F46" i="11"/>
  <c r="G45" i="11"/>
  <c r="F45" i="11"/>
  <c r="G44" i="11"/>
  <c r="F44" i="11"/>
  <c r="G43" i="11"/>
  <c r="F43" i="11"/>
  <c r="G42" i="11"/>
  <c r="F42" i="11"/>
  <c r="G41" i="11"/>
  <c r="F41" i="11"/>
  <c r="G40" i="11"/>
  <c r="F40" i="11"/>
  <c r="G39" i="11"/>
  <c r="F39" i="11"/>
  <c r="G38" i="11"/>
  <c r="F38" i="11"/>
  <c r="G37" i="11"/>
  <c r="F37" i="11"/>
  <c r="G36" i="11"/>
  <c r="F36" i="11"/>
  <c r="G35" i="11"/>
  <c r="F35" i="11"/>
  <c r="G34" i="11"/>
  <c r="F34" i="11"/>
  <c r="G33" i="11"/>
  <c r="F33" i="11"/>
  <c r="G32" i="11"/>
  <c r="F32" i="11"/>
  <c r="G31" i="11"/>
  <c r="F31" i="11"/>
  <c r="G30" i="11"/>
  <c r="F30" i="11"/>
  <c r="G29" i="11"/>
  <c r="F29" i="11"/>
  <c r="G28" i="11"/>
  <c r="F28" i="11"/>
  <c r="G27" i="11"/>
  <c r="F27" i="11"/>
  <c r="G26" i="11"/>
  <c r="F26" i="11"/>
  <c r="G25" i="11"/>
  <c r="F25" i="11"/>
  <c r="G24" i="11"/>
  <c r="F24" i="11"/>
  <c r="G23" i="11"/>
  <c r="F23" i="11"/>
  <c r="G22" i="11"/>
  <c r="F22" i="11"/>
  <c r="G21" i="11"/>
  <c r="F21" i="11"/>
  <c r="G18" i="11"/>
  <c r="F18" i="11"/>
  <c r="G17" i="11"/>
  <c r="F17" i="11"/>
  <c r="G16" i="11"/>
  <c r="F16" i="11"/>
  <c r="G15" i="11"/>
  <c r="F15" i="11"/>
  <c r="G14" i="11"/>
  <c r="F14" i="11"/>
  <c r="G13" i="11"/>
  <c r="F13" i="11"/>
  <c r="G12" i="11"/>
  <c r="F12" i="11"/>
  <c r="G11" i="11"/>
  <c r="F11" i="11"/>
  <c r="G10" i="11"/>
  <c r="F10" i="11"/>
  <c r="G9" i="11"/>
  <c r="F9" i="11"/>
  <c r="G8" i="11"/>
  <c r="F8" i="11"/>
  <c r="G7" i="11"/>
  <c r="F7" i="11"/>
  <c r="G6" i="11"/>
  <c r="F6" i="11"/>
  <c r="G5" i="11"/>
  <c r="F5" i="11"/>
  <c r="D149" i="11"/>
  <c r="J149" i="11" s="1"/>
  <c r="D134" i="11"/>
  <c r="J134" i="11" s="1"/>
  <c r="D124" i="11"/>
  <c r="J124" i="11" s="1"/>
  <c r="D100" i="11"/>
  <c r="J100" i="11" s="1"/>
  <c r="E89" i="11"/>
  <c r="K89" i="11" s="1"/>
  <c r="D89" i="11"/>
  <c r="J89" i="11" s="1"/>
  <c r="D63" i="11"/>
  <c r="J63" i="11" s="1"/>
  <c r="D49" i="11"/>
  <c r="J49" i="11" s="1"/>
  <c r="D19" i="11"/>
  <c r="J19" i="11" s="1"/>
  <c r="D94" i="11" l="1"/>
  <c r="J94" i="11" s="1"/>
  <c r="D135" i="11" l="1"/>
  <c r="J135" i="11" s="1"/>
  <c r="B149" i="11"/>
  <c r="B134" i="11"/>
  <c r="B124" i="11"/>
  <c r="B100" i="11"/>
  <c r="C89" i="11"/>
  <c r="B89" i="11"/>
  <c r="B63" i="11"/>
  <c r="B49" i="11"/>
  <c r="B19" i="11"/>
  <c r="F100" i="11" l="1"/>
  <c r="F134" i="11"/>
  <c r="F19" i="11"/>
  <c r="F149" i="11"/>
  <c r="F63" i="11"/>
  <c r="F124" i="11"/>
  <c r="F49" i="11"/>
  <c r="F89" i="11"/>
  <c r="G89" i="11"/>
  <c r="D150" i="11"/>
  <c r="J150" i="11" s="1"/>
  <c r="B94" i="11"/>
  <c r="F94" i="11" l="1"/>
  <c r="B135" i="11"/>
  <c r="K121" i="9"/>
  <c r="J121" i="9"/>
  <c r="K60" i="9"/>
  <c r="J60" i="9"/>
  <c r="K46" i="9"/>
  <c r="J46" i="9"/>
  <c r="F135" i="11" l="1"/>
  <c r="B150" i="11"/>
  <c r="F150" i="11" l="1"/>
  <c r="K91" i="9" l="1"/>
  <c r="J91" i="9"/>
  <c r="J81" i="9" l="1"/>
  <c r="K81" i="9"/>
  <c r="J82" i="9"/>
  <c r="K82" i="9"/>
  <c r="K90" i="9" l="1"/>
  <c r="J90" i="9"/>
  <c r="K98" i="9" l="1"/>
  <c r="J98" i="9"/>
  <c r="K131" i="9"/>
  <c r="J131" i="9"/>
  <c r="K45" i="9" l="1"/>
  <c r="J45" i="9"/>
  <c r="K89" i="9"/>
  <c r="J89" i="9"/>
  <c r="K120" i="9"/>
  <c r="J120" i="9"/>
  <c r="K44" i="9" l="1"/>
  <c r="J44" i="9"/>
  <c r="K66" i="9"/>
  <c r="J66" i="9"/>
  <c r="K88" i="9" l="1"/>
  <c r="J88" i="9"/>
  <c r="AT148" i="11" l="1"/>
  <c r="AT145" i="11"/>
  <c r="AQ145" i="11"/>
  <c r="AS145" i="11" s="1"/>
  <c r="AT144" i="11"/>
  <c r="AS144" i="11"/>
  <c r="AT143" i="11"/>
  <c r="AS143" i="11"/>
  <c r="AT142" i="11"/>
  <c r="AS142" i="11"/>
  <c r="AT141" i="11"/>
  <c r="AS141" i="11"/>
  <c r="AT140" i="11"/>
  <c r="AS140" i="11"/>
  <c r="AT139" i="11"/>
  <c r="AS139" i="11"/>
  <c r="AT138" i="11"/>
  <c r="AS138" i="11"/>
  <c r="AT137" i="11"/>
  <c r="AS137" i="11"/>
  <c r="AT136" i="11"/>
  <c r="AS136" i="11"/>
  <c r="AT135" i="11"/>
  <c r="AS135" i="11"/>
  <c r="AT134" i="11"/>
  <c r="AT133" i="11"/>
  <c r="AQ133" i="11"/>
  <c r="AS133" i="11" s="1"/>
  <c r="AT129" i="11"/>
  <c r="AS129" i="11"/>
  <c r="AT128" i="11"/>
  <c r="AS128" i="11"/>
  <c r="AT127" i="11"/>
  <c r="AS127" i="11"/>
  <c r="AT126" i="11"/>
  <c r="AS126" i="11"/>
  <c r="AT125" i="11"/>
  <c r="AS125" i="11"/>
  <c r="AT124" i="11"/>
  <c r="AS124" i="11"/>
  <c r="AT123" i="11"/>
  <c r="AQ123" i="11"/>
  <c r="AS123" i="11" s="1"/>
  <c r="AT112" i="11"/>
  <c r="AS112" i="11"/>
  <c r="AT111" i="11"/>
  <c r="AS111" i="11"/>
  <c r="AT110" i="11"/>
  <c r="AS110" i="11"/>
  <c r="AT109" i="11"/>
  <c r="AS109" i="11"/>
  <c r="AT108" i="11"/>
  <c r="AS108" i="11"/>
  <c r="AT107" i="11"/>
  <c r="AS107" i="11"/>
  <c r="AT106" i="11"/>
  <c r="AS106" i="11"/>
  <c r="AT105" i="11"/>
  <c r="AS105" i="11"/>
  <c r="AT104" i="11"/>
  <c r="AS104" i="11"/>
  <c r="AT103" i="11"/>
  <c r="AS103" i="11"/>
  <c r="AT102" i="11"/>
  <c r="AS102" i="11"/>
  <c r="AT101" i="11"/>
  <c r="AS101" i="11"/>
  <c r="AT100" i="11"/>
  <c r="AS100" i="11"/>
  <c r="AT99" i="11"/>
  <c r="AQ99" i="11"/>
  <c r="AS99" i="11" s="1"/>
  <c r="AT97" i="11"/>
  <c r="AS97" i="11"/>
  <c r="AT96" i="11"/>
  <c r="AS96" i="11"/>
  <c r="AT95" i="11"/>
  <c r="AS95" i="11"/>
  <c r="AT94" i="11"/>
  <c r="AS94" i="11"/>
  <c r="AT93" i="11"/>
  <c r="AQ93" i="11"/>
  <c r="AS93" i="11" s="1"/>
  <c r="AT75" i="11"/>
  <c r="AS75" i="11"/>
  <c r="AT73" i="11"/>
  <c r="AS73" i="11"/>
  <c r="AT72" i="11"/>
  <c r="AS72" i="11"/>
  <c r="AT71" i="11"/>
  <c r="AS71" i="11"/>
  <c r="AT70" i="11"/>
  <c r="AS70" i="11"/>
  <c r="AT69" i="11"/>
  <c r="AS69" i="11"/>
  <c r="AT68" i="11"/>
  <c r="AS68" i="11"/>
  <c r="AT67" i="11"/>
  <c r="AS67" i="11"/>
  <c r="AT65" i="11"/>
  <c r="AS65" i="11"/>
  <c r="AT64" i="11"/>
  <c r="AS64" i="11"/>
  <c r="AT63" i="11"/>
  <c r="AQ63" i="11"/>
  <c r="AS63" i="11" s="1"/>
  <c r="AT62" i="11"/>
  <c r="AS62" i="11"/>
  <c r="AT54" i="11"/>
  <c r="AS54" i="11"/>
  <c r="AT53" i="11"/>
  <c r="AS53" i="11"/>
  <c r="AT52" i="11"/>
  <c r="AS52" i="11"/>
  <c r="AT66" i="11"/>
  <c r="AS66" i="11"/>
  <c r="AT51" i="11"/>
  <c r="AS51" i="11"/>
  <c r="AT50" i="11"/>
  <c r="AS50" i="11"/>
  <c r="AT49" i="11"/>
  <c r="AQ49" i="11"/>
  <c r="AS49" i="11" s="1"/>
  <c r="AT48" i="11"/>
  <c r="AS48" i="11"/>
  <c r="AT26" i="11"/>
  <c r="AS26" i="11"/>
  <c r="AT25" i="11"/>
  <c r="AS25" i="11"/>
  <c r="AT24" i="11"/>
  <c r="AS24" i="11"/>
  <c r="AT23" i="11"/>
  <c r="AS23" i="11"/>
  <c r="AT22" i="11"/>
  <c r="AS22" i="11"/>
  <c r="AT21" i="11"/>
  <c r="AS21" i="11"/>
  <c r="AT20" i="11"/>
  <c r="AS20" i="11"/>
  <c r="AT19" i="11"/>
  <c r="AQ19" i="11"/>
  <c r="AS19" i="11" s="1"/>
  <c r="AT18" i="11"/>
  <c r="AS18" i="11"/>
  <c r="AT14" i="11"/>
  <c r="AS14" i="11"/>
  <c r="AT13" i="11"/>
  <c r="AS13" i="11"/>
  <c r="AT12" i="11"/>
  <c r="AS12" i="11"/>
  <c r="AT11" i="11"/>
  <c r="AS11" i="11"/>
  <c r="AT10" i="11"/>
  <c r="AS10" i="11"/>
  <c r="AT8" i="11"/>
  <c r="AS8" i="11"/>
  <c r="AT7" i="11"/>
  <c r="AS7" i="11"/>
  <c r="AT6" i="11"/>
  <c r="AS6" i="11"/>
  <c r="AT5" i="11"/>
  <c r="AS5" i="11"/>
  <c r="F13" i="12"/>
  <c r="F12" i="12"/>
  <c r="F11" i="12"/>
  <c r="F10" i="12"/>
  <c r="F9" i="12"/>
  <c r="F8" i="12"/>
  <c r="F7" i="12"/>
  <c r="I11" i="1"/>
  <c r="H11" i="1"/>
  <c r="G11" i="1"/>
  <c r="F11" i="1"/>
  <c r="E11" i="1"/>
  <c r="D11" i="1"/>
  <c r="J9" i="1"/>
  <c r="J11" i="1" s="1"/>
  <c r="K157" i="9"/>
  <c r="J157" i="9"/>
  <c r="G150" i="9"/>
  <c r="H149" i="9" s="1"/>
  <c r="D150" i="9"/>
  <c r="K149" i="9"/>
  <c r="J149" i="9"/>
  <c r="K148" i="9"/>
  <c r="J148" i="9"/>
  <c r="K147" i="9"/>
  <c r="J147" i="9"/>
  <c r="K146" i="9"/>
  <c r="J146" i="9"/>
  <c r="K145" i="9"/>
  <c r="J145" i="9"/>
  <c r="K144" i="9"/>
  <c r="J144" i="9"/>
  <c r="K143" i="9"/>
  <c r="J143" i="9"/>
  <c r="K142" i="9"/>
  <c r="J142" i="9"/>
  <c r="K141" i="9"/>
  <c r="J141" i="9"/>
  <c r="K140" i="9"/>
  <c r="J140" i="9"/>
  <c r="G134" i="9"/>
  <c r="D134" i="9"/>
  <c r="K133" i="9"/>
  <c r="J133" i="9"/>
  <c r="K130" i="9"/>
  <c r="J130" i="9"/>
  <c r="K129" i="9"/>
  <c r="J129" i="9"/>
  <c r="K128" i="9"/>
  <c r="J128" i="9"/>
  <c r="K127" i="9"/>
  <c r="J127" i="9"/>
  <c r="K126" i="9"/>
  <c r="J126" i="9"/>
  <c r="G124" i="9"/>
  <c r="D124" i="9"/>
  <c r="E122" i="9" s="1"/>
  <c r="K123" i="9"/>
  <c r="J123" i="9"/>
  <c r="K119" i="9"/>
  <c r="J119" i="9"/>
  <c r="K118" i="9"/>
  <c r="J118" i="9"/>
  <c r="K117" i="9"/>
  <c r="J117" i="9"/>
  <c r="K116" i="9"/>
  <c r="J116" i="9"/>
  <c r="K115" i="9"/>
  <c r="J115" i="9"/>
  <c r="K114" i="9"/>
  <c r="J114" i="9"/>
  <c r="K113" i="9"/>
  <c r="J113" i="9"/>
  <c r="K112" i="9"/>
  <c r="J112" i="9"/>
  <c r="K111" i="9"/>
  <c r="J111" i="9"/>
  <c r="K110" i="9"/>
  <c r="J110" i="9"/>
  <c r="K109" i="9"/>
  <c r="J109" i="9"/>
  <c r="K108" i="9"/>
  <c r="J108" i="9"/>
  <c r="K107" i="9"/>
  <c r="J107" i="9"/>
  <c r="K106" i="9"/>
  <c r="J106" i="9"/>
  <c r="K105" i="9"/>
  <c r="J105" i="9"/>
  <c r="K104" i="9"/>
  <c r="J104" i="9"/>
  <c r="K103" i="9"/>
  <c r="J103" i="9"/>
  <c r="K102" i="9"/>
  <c r="J102" i="9"/>
  <c r="G100" i="9"/>
  <c r="H98" i="9" s="1"/>
  <c r="D100" i="9"/>
  <c r="E98" i="9" s="1"/>
  <c r="K99" i="9"/>
  <c r="J99" i="9"/>
  <c r="K97" i="9"/>
  <c r="J97" i="9"/>
  <c r="K96" i="9"/>
  <c r="J96" i="9"/>
  <c r="D94" i="9"/>
  <c r="K93" i="9"/>
  <c r="K87" i="9"/>
  <c r="J87" i="9"/>
  <c r="K86" i="9"/>
  <c r="J86" i="9"/>
  <c r="K85" i="9"/>
  <c r="J85" i="9"/>
  <c r="K84" i="9"/>
  <c r="J84" i="9"/>
  <c r="K83" i="9"/>
  <c r="J83" i="9"/>
  <c r="K80" i="9"/>
  <c r="J80" i="9"/>
  <c r="K79" i="9"/>
  <c r="J79" i="9"/>
  <c r="K78" i="9"/>
  <c r="J78" i="9"/>
  <c r="K77" i="9"/>
  <c r="J77" i="9"/>
  <c r="K74" i="9"/>
  <c r="J74" i="9"/>
  <c r="K73" i="9"/>
  <c r="J73" i="9"/>
  <c r="K72" i="9"/>
  <c r="J72" i="9"/>
  <c r="K71" i="9"/>
  <c r="J71" i="9"/>
  <c r="K70" i="9"/>
  <c r="J70" i="9"/>
  <c r="K69" i="9"/>
  <c r="J69" i="9"/>
  <c r="K68" i="9"/>
  <c r="J68" i="9"/>
  <c r="K67" i="9"/>
  <c r="J67" i="9"/>
  <c r="K65" i="9"/>
  <c r="J65" i="9"/>
  <c r="G63" i="9"/>
  <c r="D63" i="9"/>
  <c r="K62" i="9"/>
  <c r="J62" i="9"/>
  <c r="K59" i="9"/>
  <c r="J59" i="9"/>
  <c r="K58" i="9"/>
  <c r="J58" i="9"/>
  <c r="K57" i="9"/>
  <c r="J57" i="9"/>
  <c r="K56" i="9"/>
  <c r="J56" i="9"/>
  <c r="K55" i="9"/>
  <c r="J55" i="9"/>
  <c r="K54" i="9"/>
  <c r="J54" i="9"/>
  <c r="K53" i="9"/>
  <c r="J53" i="9"/>
  <c r="K52" i="9"/>
  <c r="J52" i="9"/>
  <c r="K51" i="9"/>
  <c r="J51" i="9"/>
  <c r="G49" i="9"/>
  <c r="D49" i="9"/>
  <c r="E45" i="9" s="1"/>
  <c r="K48" i="9"/>
  <c r="J48" i="9"/>
  <c r="K43" i="9"/>
  <c r="J43" i="9"/>
  <c r="K42" i="9"/>
  <c r="J42" i="9"/>
  <c r="K41" i="9"/>
  <c r="J41" i="9"/>
  <c r="K40" i="9"/>
  <c r="J40" i="9"/>
  <c r="K39" i="9"/>
  <c r="J39" i="9"/>
  <c r="K38" i="9"/>
  <c r="J38" i="9"/>
  <c r="K37" i="9"/>
  <c r="J37" i="9"/>
  <c r="K36" i="9"/>
  <c r="J36" i="9"/>
  <c r="K35" i="9"/>
  <c r="J35" i="9"/>
  <c r="K34" i="9"/>
  <c r="J34" i="9"/>
  <c r="K33" i="9"/>
  <c r="J33" i="9"/>
  <c r="K32" i="9"/>
  <c r="J32" i="9"/>
  <c r="K31" i="9"/>
  <c r="J31" i="9"/>
  <c r="K30" i="9"/>
  <c r="J30" i="9"/>
  <c r="K29" i="9"/>
  <c r="J29" i="9"/>
  <c r="K28" i="9"/>
  <c r="J28" i="9"/>
  <c r="K27" i="9"/>
  <c r="J27" i="9"/>
  <c r="K26" i="9"/>
  <c r="J26" i="9"/>
  <c r="K25" i="9"/>
  <c r="J25" i="9"/>
  <c r="K24" i="9"/>
  <c r="J24" i="9"/>
  <c r="K23" i="9"/>
  <c r="J23" i="9"/>
  <c r="K22" i="9"/>
  <c r="J22" i="9"/>
  <c r="K21" i="9"/>
  <c r="J21" i="9"/>
  <c r="G19" i="9"/>
  <c r="H13" i="9" s="1"/>
  <c r="D19" i="9"/>
  <c r="K18" i="9"/>
  <c r="J18" i="9"/>
  <c r="K17" i="9"/>
  <c r="J17" i="9"/>
  <c r="K16" i="9"/>
  <c r="J16" i="9"/>
  <c r="K15" i="9"/>
  <c r="J15" i="9"/>
  <c r="K14" i="9"/>
  <c r="J14" i="9"/>
  <c r="K13" i="9"/>
  <c r="J13" i="9"/>
  <c r="K12" i="9"/>
  <c r="J12" i="9"/>
  <c r="K11" i="9"/>
  <c r="J11" i="9"/>
  <c r="K10" i="9"/>
  <c r="J10" i="9"/>
  <c r="K9" i="9"/>
  <c r="J9" i="9"/>
  <c r="K8" i="9"/>
  <c r="J8" i="9"/>
  <c r="K7" i="9"/>
  <c r="J7" i="9"/>
  <c r="K6" i="9"/>
  <c r="J6" i="9"/>
  <c r="K5" i="9"/>
  <c r="J5" i="9"/>
  <c r="H47" i="9" l="1"/>
  <c r="H26" i="9"/>
  <c r="H121" i="9"/>
  <c r="H122" i="9"/>
  <c r="E91" i="9"/>
  <c r="E92" i="9"/>
  <c r="E131" i="9"/>
  <c r="E132" i="9"/>
  <c r="H131" i="9"/>
  <c r="H132" i="9"/>
  <c r="H60" i="9"/>
  <c r="H61" i="9"/>
  <c r="E120" i="9"/>
  <c r="E121" i="9"/>
  <c r="E60" i="9"/>
  <c r="E61" i="9"/>
  <c r="H42" i="9"/>
  <c r="H46" i="9"/>
  <c r="M150" i="9"/>
  <c r="E89" i="9"/>
  <c r="E90" i="9"/>
  <c r="H120" i="9"/>
  <c r="H106" i="9"/>
  <c r="H45" i="9"/>
  <c r="H10" i="9"/>
  <c r="H18" i="9"/>
  <c r="H11" i="9"/>
  <c r="H12" i="9"/>
  <c r="H8" i="9"/>
  <c r="H6" i="9"/>
  <c r="H14" i="9"/>
  <c r="H16" i="9"/>
  <c r="H7" i="9"/>
  <c r="H15" i="9"/>
  <c r="H9" i="9"/>
  <c r="H17" i="9"/>
  <c r="E133" i="9"/>
  <c r="E126" i="9"/>
  <c r="E127" i="9"/>
  <c r="E128" i="9"/>
  <c r="E129" i="9"/>
  <c r="E130" i="9"/>
  <c r="E109" i="9"/>
  <c r="E117" i="9"/>
  <c r="E110" i="9"/>
  <c r="E118" i="9"/>
  <c r="E107" i="9"/>
  <c r="E103" i="9"/>
  <c r="E111" i="9"/>
  <c r="E119" i="9"/>
  <c r="E104" i="9"/>
  <c r="E112" i="9"/>
  <c r="E123" i="9"/>
  <c r="E115" i="9"/>
  <c r="E105" i="9"/>
  <c r="E113" i="9"/>
  <c r="E102" i="9"/>
  <c r="E106" i="9"/>
  <c r="E114" i="9"/>
  <c r="E108" i="9"/>
  <c r="E116" i="9"/>
  <c r="E99" i="9"/>
  <c r="E97" i="9"/>
  <c r="E96" i="9"/>
  <c r="E66" i="9"/>
  <c r="E74" i="9"/>
  <c r="E82" i="9"/>
  <c r="E65" i="9"/>
  <c r="E67" i="9"/>
  <c r="E83" i="9"/>
  <c r="E76" i="9"/>
  <c r="E68" i="9"/>
  <c r="E69" i="9"/>
  <c r="E77" i="9"/>
  <c r="E85" i="9"/>
  <c r="E70" i="9"/>
  <c r="E78" i="9"/>
  <c r="E86" i="9"/>
  <c r="E88" i="9"/>
  <c r="E71" i="9"/>
  <c r="E79" i="9"/>
  <c r="E87" i="9"/>
  <c r="E80" i="9"/>
  <c r="E73" i="9"/>
  <c r="E81" i="9"/>
  <c r="E93" i="9"/>
  <c r="E75" i="9"/>
  <c r="E84" i="9"/>
  <c r="E72" i="9"/>
  <c r="E59" i="9"/>
  <c r="E52" i="9"/>
  <c r="E62" i="9"/>
  <c r="E53" i="9"/>
  <c r="E51" i="9"/>
  <c r="E54" i="9"/>
  <c r="E57" i="9"/>
  <c r="E55" i="9"/>
  <c r="E56" i="9"/>
  <c r="E58" i="9"/>
  <c r="E43" i="9"/>
  <c r="E36" i="9"/>
  <c r="E29" i="9"/>
  <c r="E22" i="9"/>
  <c r="E30" i="9"/>
  <c r="E38" i="9"/>
  <c r="E21" i="9"/>
  <c r="E24" i="9"/>
  <c r="E40" i="9"/>
  <c r="E25" i="9"/>
  <c r="E23" i="9"/>
  <c r="E31" i="9"/>
  <c r="E39" i="9"/>
  <c r="E32" i="9"/>
  <c r="E33" i="9"/>
  <c r="E41" i="9"/>
  <c r="E26" i="9"/>
  <c r="E34" i="9"/>
  <c r="E42" i="9"/>
  <c r="E27" i="9"/>
  <c r="E35" i="9"/>
  <c r="E28" i="9"/>
  <c r="E44" i="9"/>
  <c r="E37" i="9"/>
  <c r="E11" i="9"/>
  <c r="E5" i="9"/>
  <c r="E12" i="9"/>
  <c r="E17" i="9"/>
  <c r="E13" i="9"/>
  <c r="E6" i="9"/>
  <c r="E14" i="9"/>
  <c r="E7" i="9"/>
  <c r="E15" i="9"/>
  <c r="E8" i="9"/>
  <c r="E16" i="9"/>
  <c r="E9" i="9"/>
  <c r="E10" i="9"/>
  <c r="E18" i="9"/>
  <c r="E146" i="9"/>
  <c r="E141" i="9"/>
  <c r="E147" i="9"/>
  <c r="E148" i="9"/>
  <c r="E149" i="9"/>
  <c r="E142" i="9"/>
  <c r="E140" i="9"/>
  <c r="E143" i="9"/>
  <c r="E145" i="9"/>
  <c r="E144" i="9"/>
  <c r="H44" i="9"/>
  <c r="H62" i="9"/>
  <c r="H141" i="9"/>
  <c r="H144" i="9"/>
  <c r="H140" i="9"/>
  <c r="H142" i="9"/>
  <c r="H148" i="9"/>
  <c r="H146" i="9"/>
  <c r="J150" i="9"/>
  <c r="D135" i="9"/>
  <c r="AQ134" i="11"/>
  <c r="AQ148" i="11" s="1"/>
  <c r="AS148" i="11" s="1"/>
  <c r="H143" i="9"/>
  <c r="H145" i="9"/>
  <c r="H147" i="9"/>
  <c r="J100" i="9"/>
  <c r="H96" i="9"/>
  <c r="H99" i="9"/>
  <c r="H97" i="9"/>
  <c r="H55" i="9"/>
  <c r="H59" i="9"/>
  <c r="H53" i="9"/>
  <c r="H57" i="9"/>
  <c r="J63" i="9"/>
  <c r="H51" i="9"/>
  <c r="H52" i="9"/>
  <c r="H54" i="9"/>
  <c r="H56" i="9"/>
  <c r="H58" i="9"/>
  <c r="H5" i="9"/>
  <c r="J19" i="9"/>
  <c r="H127" i="9"/>
  <c r="H130" i="9"/>
  <c r="H128" i="9"/>
  <c r="H126" i="9"/>
  <c r="H133" i="9"/>
  <c r="H129" i="9"/>
  <c r="J134" i="9"/>
  <c r="H39" i="9"/>
  <c r="H29" i="9"/>
  <c r="H21" i="9"/>
  <c r="H33" i="9"/>
  <c r="H27" i="9"/>
  <c r="H25" i="9"/>
  <c r="H35" i="9"/>
  <c r="J49" i="9"/>
  <c r="H23" i="9"/>
  <c r="H43" i="9"/>
  <c r="H37" i="9"/>
  <c r="H31" i="9"/>
  <c r="H41" i="9"/>
  <c r="H48" i="9"/>
  <c r="H22" i="9"/>
  <c r="H30" i="9"/>
  <c r="H34" i="9"/>
  <c r="H38" i="9"/>
  <c r="H40" i="9"/>
  <c r="H24" i="9"/>
  <c r="H28" i="9"/>
  <c r="H32" i="9"/>
  <c r="H36" i="9"/>
  <c r="J124" i="9"/>
  <c r="H103" i="9"/>
  <c r="H105" i="9"/>
  <c r="H107" i="9"/>
  <c r="H109" i="9"/>
  <c r="H111" i="9"/>
  <c r="H113" i="9"/>
  <c r="H115" i="9"/>
  <c r="H117" i="9"/>
  <c r="H123" i="9"/>
  <c r="H102" i="9"/>
  <c r="H104" i="9"/>
  <c r="H108" i="9"/>
  <c r="H110" i="9"/>
  <c r="H112" i="9"/>
  <c r="H114" i="9"/>
  <c r="H116" i="9"/>
  <c r="H118" i="9"/>
  <c r="H119" i="9"/>
  <c r="D151" i="9" l="1"/>
  <c r="E49" i="9"/>
  <c r="E124" i="9"/>
  <c r="E94" i="9"/>
  <c r="E134" i="9"/>
  <c r="E63" i="9"/>
  <c r="E100" i="9"/>
  <c r="E19" i="9"/>
  <c r="AS134" i="11"/>
  <c r="J93" i="9" l="1"/>
  <c r="G94" i="9"/>
  <c r="H92" i="9" l="1"/>
  <c r="H75" i="9"/>
  <c r="H76" i="9"/>
  <c r="H90" i="9"/>
  <c r="H91" i="9"/>
  <c r="H89" i="9"/>
  <c r="H68" i="9"/>
  <c r="H69" i="9"/>
  <c r="H70" i="9"/>
  <c r="H78" i="9"/>
  <c r="H86" i="9"/>
  <c r="H71" i="9"/>
  <c r="H79" i="9"/>
  <c r="H87" i="9"/>
  <c r="H72" i="9"/>
  <c r="H80" i="9"/>
  <c r="H88" i="9"/>
  <c r="H84" i="9"/>
  <c r="H73" i="9"/>
  <c r="H81" i="9"/>
  <c r="H93" i="9"/>
  <c r="H66" i="9"/>
  <c r="H74" i="9"/>
  <c r="H82" i="9"/>
  <c r="H67" i="9"/>
  <c r="H83" i="9"/>
  <c r="H77" i="9"/>
  <c r="H85" i="9"/>
  <c r="J94" i="9"/>
  <c r="G135" i="9"/>
  <c r="H65" i="9"/>
  <c r="H49" i="9" l="1"/>
  <c r="H124" i="9"/>
  <c r="H100" i="9"/>
  <c r="J135" i="9"/>
  <c r="M135" i="9"/>
  <c r="H19" i="9"/>
  <c r="H134" i="9"/>
  <c r="G151" i="9"/>
  <c r="J151" i="9" s="1"/>
  <c r="H63" i="9"/>
  <c r="H94" i="9"/>
</calcChain>
</file>

<file path=xl/sharedStrings.xml><?xml version="1.0" encoding="utf-8"?>
<sst xmlns="http://schemas.openxmlformats.org/spreadsheetml/2006/main" count="672" uniqueCount="245">
  <si>
    <t>EQUITY BASED FUNDS</t>
  </si>
  <si>
    <t>Total</t>
  </si>
  <si>
    <t>S/N</t>
  </si>
  <si>
    <t>NAME OF THE FUND MANAGER</t>
  </si>
  <si>
    <t>FUND</t>
  </si>
  <si>
    <t>Unit Price</t>
  </si>
  <si>
    <t>N</t>
  </si>
  <si>
    <t>Stanbic IBTC Asset Mgt. Limited</t>
  </si>
  <si>
    <t>Stanbic  IBTC Nigerian Equity Fund</t>
  </si>
  <si>
    <t>Asset &amp; Resources Mgt. Co. Ltd</t>
  </si>
  <si>
    <t>ARM Discovery Fund</t>
  </si>
  <si>
    <t>FSDH Asset Management Ltd</t>
  </si>
  <si>
    <t>Coral Growth Fund</t>
  </si>
  <si>
    <t>Frontier Fund</t>
  </si>
  <si>
    <t>Chapel Hill Denham Mgt. Limited</t>
  </si>
  <si>
    <t>Paramount Equity Fund</t>
  </si>
  <si>
    <t>ARM Aggressive Growth Fund</t>
  </si>
  <si>
    <t>FBN Capital Asset Mgt</t>
  </si>
  <si>
    <t>Zenith Asset Management Ltd</t>
  </si>
  <si>
    <t>Zenith Equity Fund</t>
  </si>
  <si>
    <t>Afrinvest Equity Fund</t>
  </si>
  <si>
    <t>FBN Capital Asset Mgt Limited</t>
  </si>
  <si>
    <t>FBN Money Market Fund</t>
  </si>
  <si>
    <t>ARM Money Market Fund</t>
  </si>
  <si>
    <t>Stanbic IBTC Bond Fund</t>
  </si>
  <si>
    <t>Nigeria International Debt Fund</t>
  </si>
  <si>
    <t>Coral Income Fund</t>
  </si>
  <si>
    <t>Zenith Income Fund</t>
  </si>
  <si>
    <t>FBN Fixed Income Fund</t>
  </si>
  <si>
    <t>SFS Capital Nigeria Ltd</t>
  </si>
  <si>
    <t>Skye Shelter Fund</t>
  </si>
  <si>
    <t>Union Homes REITS</t>
  </si>
  <si>
    <t>UPDC Real Estate Investment Fund</t>
  </si>
  <si>
    <t>Women Investment Fund</t>
  </si>
  <si>
    <t>FBN Capital Asset Mgt. Limited</t>
  </si>
  <si>
    <t>Stanbic IBTC Balanced Fund</t>
  </si>
  <si>
    <t>Zenith Ethical Fund</t>
  </si>
  <si>
    <t>Lotus Capital Limited</t>
  </si>
  <si>
    <t>Lotus Halal Inv. Fund</t>
  </si>
  <si>
    <t>Stanbic IBTC Ethical Fund</t>
  </si>
  <si>
    <t>ARM Ethical Fund</t>
  </si>
  <si>
    <t>Nigeria Energy Sector Fund</t>
  </si>
  <si>
    <t>Mutual Funds Total</t>
  </si>
  <si>
    <t>Vetiva Fund Managers Limited</t>
  </si>
  <si>
    <t>VG 30 ETF</t>
  </si>
  <si>
    <t>New Gold Managers (Proprietary) Ltd</t>
  </si>
  <si>
    <t>New Gold ETF</t>
  </si>
  <si>
    <t>ETF Total</t>
  </si>
  <si>
    <t>Stanbic IBTC Money Market Fund</t>
  </si>
  <si>
    <t>SFS Fixed Income Fund</t>
  </si>
  <si>
    <t>AIICO Capital Ltd</t>
  </si>
  <si>
    <t>AIICO Money Market Fund</t>
  </si>
  <si>
    <t>Vetiva Fund Managers</t>
  </si>
  <si>
    <t>Stanbic IBTC Asset Mgt.Limited</t>
  </si>
  <si>
    <t>Stanbic IBTC ETF 30 Fund</t>
  </si>
  <si>
    <t>United Capital Asset Mgt. Ltd</t>
  </si>
  <si>
    <t>Sub-Total</t>
  </si>
  <si>
    <t>Grand Total</t>
  </si>
  <si>
    <t>REAL ESTATE FUNDS</t>
  </si>
  <si>
    <t>MONEY MARKET FUNDS</t>
  </si>
  <si>
    <t>Legacy Equity Fund</t>
  </si>
  <si>
    <t>FIXED INCOME FUNDS</t>
  </si>
  <si>
    <t>EXCHANGE TRADED FUNDS</t>
  </si>
  <si>
    <t>Lotus Halal ETF</t>
  </si>
  <si>
    <t>Investment One Funds Management Limited</t>
  </si>
  <si>
    <t>Legacy Short Maturity Fund</t>
  </si>
  <si>
    <t>PACAM Balanced Fund</t>
  </si>
  <si>
    <t>Vantage Guaranteed Income Fund</t>
  </si>
  <si>
    <t>VCG ETF</t>
  </si>
  <si>
    <t>VI ETF</t>
  </si>
  <si>
    <t>Vantage Balanced Fund</t>
  </si>
  <si>
    <t>FBN Nigeria Smart Beta Equity Fund</t>
  </si>
  <si>
    <t>Meristem Equity Market Fund</t>
  </si>
  <si>
    <t>Meristem Wealth Management Limited</t>
  </si>
  <si>
    <t>Meristem Money Market Fund</t>
  </si>
  <si>
    <t>SCM Capital Limited</t>
  </si>
  <si>
    <t>Afrinvest Asset Mgt Ltd</t>
  </si>
  <si>
    <t>Afrinvest Asset Mgt Ltd.</t>
  </si>
  <si>
    <t>NAV</t>
  </si>
  <si>
    <t>VETBANK ETF</t>
  </si>
  <si>
    <t>BOND FUNDS</t>
  </si>
  <si>
    <t>MIXED FUNDS</t>
  </si>
  <si>
    <t>% on Total</t>
  </si>
  <si>
    <t>% Change (Current from Previous)</t>
  </si>
  <si>
    <t>FBN Nigeria Eurobond USD Fund (Institutional)</t>
  </si>
  <si>
    <t>FBN Nigeria Eurobond USD Fund (Retail)</t>
  </si>
  <si>
    <t>Stanbic IBTC Guaranteed Investment Fund</t>
  </si>
  <si>
    <t>FUNDS</t>
  </si>
  <si>
    <t>Stanbic IBTC Imaan Fund</t>
  </si>
  <si>
    <t>ETHICAL FUNDS</t>
  </si>
  <si>
    <t>Stanbic IBTC Aggressive Fund (Sub Fund)</t>
  </si>
  <si>
    <t>Stanbic IBTC Absolute Fund (Sub Fund)</t>
  </si>
  <si>
    <t>Stanbic IBTC Conservative Fund (Sub Fund)</t>
  </si>
  <si>
    <t>8-Weeks Volatility Measure (%)</t>
  </si>
  <si>
    <t>8-WEEKS VOLATILITY MEASURE</t>
  </si>
  <si>
    <t>Mkt Cap</t>
  </si>
  <si>
    <t>Market Cap (N)</t>
  </si>
  <si>
    <t>Unit Price (N)</t>
  </si>
  <si>
    <t>United Capital Balanced Fund</t>
  </si>
  <si>
    <t>United Capital Equity Fund</t>
  </si>
  <si>
    <t>United Capital Money Market Fund</t>
  </si>
  <si>
    <t>%</t>
  </si>
  <si>
    <t>8-Weeks Average (%)</t>
  </si>
  <si>
    <t>8-Weeks % Change</t>
  </si>
  <si>
    <t>AXA Mansard Investments Limited</t>
  </si>
  <si>
    <t>AXA Mansard Equity Income Fund</t>
  </si>
  <si>
    <t>AXA Mansard Money Market Fund</t>
  </si>
  <si>
    <t>NAV and Unit Price as at Week Ended July 29, 2016</t>
  </si>
  <si>
    <t>Market Capitalization as at July 29, 2016</t>
  </si>
  <si>
    <t>Lotus Capital Fixed Income Fund</t>
  </si>
  <si>
    <t>Greenwich Plus Money Market Fund</t>
  </si>
  <si>
    <t>Greenwich Asset Management Limited</t>
  </si>
  <si>
    <t>Cordros Asset Management Limited</t>
  </si>
  <si>
    <t>Cordros Money Market Fund</t>
  </si>
  <si>
    <t>PAC Asset Management Limited</t>
  </si>
  <si>
    <t>PACAM Fixed Income Fund</t>
  </si>
  <si>
    <t>Vetiva S &amp; P Nig. Sovereign Bond ETF</t>
  </si>
  <si>
    <t>Stanbic IBTC Dollar Fund</t>
  </si>
  <si>
    <t>SIAML ETF 40</t>
  </si>
  <si>
    <t>PACAM Money Market Fund</t>
  </si>
  <si>
    <t>Lotus Capital Halal ETF</t>
  </si>
  <si>
    <t>Chapel Hill Denham Money Market Fund</t>
  </si>
  <si>
    <t>Abacus Money Market Fund</t>
  </si>
  <si>
    <t>ACAP Income Fund</t>
  </si>
  <si>
    <t>EDC Fund Management Limited</t>
  </si>
  <si>
    <t>EDC Money Market Fund Class B</t>
  </si>
  <si>
    <t>EDC Money Market Fund Class A</t>
  </si>
  <si>
    <t>EDC Fixed Income Fund</t>
  </si>
  <si>
    <t>Kedari Investment Fund (KIF)</t>
  </si>
  <si>
    <t>United Capital Wealth for Women Fund</t>
  </si>
  <si>
    <t>United Capital Euro Bond Fund</t>
  </si>
  <si>
    <t>Capital Express Asset and Trust Limited</t>
  </si>
  <si>
    <t>Lead Asset Management Limited</t>
  </si>
  <si>
    <t>Lead Fixed Income Fund</t>
  </si>
  <si>
    <t>CEAT Fixed Income Fund</t>
  </si>
  <si>
    <t>ValuAlliance Asset Management Limited</t>
  </si>
  <si>
    <t xml:space="preserve">Coronation Asset Management </t>
  </si>
  <si>
    <t>Coronation Money Market Fund</t>
  </si>
  <si>
    <t>Coronation Balanced Fund</t>
  </si>
  <si>
    <t>Coronation Fixed Income Fund</t>
  </si>
  <si>
    <t>Nigeria Entertainment Fund</t>
  </si>
  <si>
    <t>Legacy Debt Fund</t>
  </si>
  <si>
    <t>Zenith Money Market Fund</t>
  </si>
  <si>
    <t>-</t>
  </si>
  <si>
    <t>MOVING AVERAGE:</t>
  </si>
  <si>
    <t>Afrinvest Plutus Fund</t>
  </si>
  <si>
    <t>AIICO Balanced Fund</t>
  </si>
  <si>
    <t>SPECIALIST FUNDS</t>
  </si>
  <si>
    <t>INFRASTRUCTURE FUND</t>
  </si>
  <si>
    <t>Chapel Hill Denham Management Limited</t>
  </si>
  <si>
    <t>Chapel Hill Denham Nig. Infra Debt Fund (NIDF)</t>
  </si>
  <si>
    <t>Net Asset Value</t>
  </si>
  <si>
    <t>Unit Price (%)</t>
  </si>
  <si>
    <t>Mkt Cap    (%)</t>
  </si>
  <si>
    <t>Legacy USD Bond Fund</t>
  </si>
  <si>
    <t>Legacy Money Market Fund</t>
  </si>
  <si>
    <t>GDL Money Market Fund</t>
  </si>
  <si>
    <t>Vantage Equity Income Fund</t>
  </si>
  <si>
    <t>Vantage Dollar Fund</t>
  </si>
  <si>
    <t>Valualliance Value Fund</t>
  </si>
  <si>
    <t>PACAM Equity Fund</t>
  </si>
  <si>
    <t>FBN Nigeria Balanced Fund</t>
  </si>
  <si>
    <t>PACAM Eurobond Fund</t>
  </si>
  <si>
    <t>Lotus Halal Investment Fund</t>
  </si>
  <si>
    <t>Lead Balanced Fund</t>
  </si>
  <si>
    <t>NAV/Unit</t>
  </si>
  <si>
    <t>Stanbic IBTC Shariah Fixed Income Fund</t>
  </si>
  <si>
    <t>Vetiva Money Market Fund</t>
  </si>
  <si>
    <t>First City Asset Management Limited</t>
  </si>
  <si>
    <t>First Ally Asset Management Limited</t>
  </si>
  <si>
    <t>FAAM Money Market Fund</t>
  </si>
  <si>
    <t>Anchoria Asset Management Limited</t>
  </si>
  <si>
    <t>Anchoria Equity Fund</t>
  </si>
  <si>
    <t>Anchoria Money Market Fund</t>
  </si>
  <si>
    <t>Anchoria Fixed Income Fund</t>
  </si>
  <si>
    <t>Anchoria Money Market  Fund</t>
  </si>
  <si>
    <t>SFS Real Estate Investment Trust Fund</t>
  </si>
  <si>
    <t>ALPHA ETF</t>
  </si>
  <si>
    <t>Cordros Dollar Fund</t>
  </si>
  <si>
    <t xml:space="preserve"> </t>
  </si>
  <si>
    <t>FBN Nigeria Halal Fund</t>
  </si>
  <si>
    <t>Capital Express Balanced Fund</t>
  </si>
  <si>
    <t>ARM Fixed Income Fund</t>
  </si>
  <si>
    <t>Afrinvest Dollar Fund</t>
  </si>
  <si>
    <t>ARM Eurobond Fund</t>
  </si>
  <si>
    <t>AVA Global Asset Managers Limited</t>
  </si>
  <si>
    <t>AVA GAM Fixed Income Dollar Fund</t>
  </si>
  <si>
    <t>Trustbanc Asset Management Limited</t>
  </si>
  <si>
    <t>Trustbanc Money Market Fund</t>
  </si>
  <si>
    <t>Union Homes REIT</t>
  </si>
  <si>
    <t>Trustbanc Money Market  Fund</t>
  </si>
  <si>
    <t>NET ASSET VALUE</t>
  </si>
  <si>
    <t>FSDH Dollar Fund</t>
  </si>
  <si>
    <t>Narration:</t>
  </si>
  <si>
    <t>ARM Discovery Balanced Fund</t>
  </si>
  <si>
    <t>Cordros Milestone Fund</t>
  </si>
  <si>
    <t>United Capital Fixed Income Fund</t>
  </si>
  <si>
    <t>ValuAlliance Value Fund</t>
  </si>
  <si>
    <t>ValuAlliance Money Market  Fund</t>
  </si>
  <si>
    <t>ACAP CanaryGrowth Fund</t>
  </si>
  <si>
    <t>MIXED/BALANCED FUNDS</t>
  </si>
  <si>
    <t xml:space="preserve">Novambl Asset Management </t>
  </si>
  <si>
    <t>Nova Hybrid Fund</t>
  </si>
  <si>
    <t>Nova Dollar Fixed Income Fund</t>
  </si>
  <si>
    <t>Nova Prime Money Market Fund</t>
  </si>
  <si>
    <t>Nigerian Real Estate Investment Trust</t>
  </si>
  <si>
    <t>United Capital Sukuk Fund</t>
  </si>
  <si>
    <t>United Capital Eurobond Fund</t>
  </si>
  <si>
    <t>Stanbic IBTC Enhanced Short-Term Fixed Income Fund</t>
  </si>
  <si>
    <t>Coral Money Market Fund (FSDH Treasury Bill Fund)</t>
  </si>
  <si>
    <t>% Change in ETFs Total Mkt. Cap.</t>
  </si>
  <si>
    <t>% Change in CIS Total NAV</t>
  </si>
  <si>
    <t>Coral Balanced Fund (Coral Growth Fund)</t>
  </si>
  <si>
    <t>FBN Nigeria Bond Fund (FBN Fixed Income Fund)</t>
  </si>
  <si>
    <t>AVA GAM Fixed Income Fund</t>
  </si>
  <si>
    <t>NAV and Unit Price as at Week Ended May 21, 2021</t>
  </si>
  <si>
    <t>Emerging Africa Asset Management Limited</t>
  </si>
  <si>
    <t>Emerging Africa Money Market Fund</t>
  </si>
  <si>
    <t>Emerging Africa Bond Fund</t>
  </si>
  <si>
    <t>Emerging Africa Eurobond Fund</t>
  </si>
  <si>
    <t>Emerging Africa Balanced-Diversity Fund</t>
  </si>
  <si>
    <t>NAV and Unit Price as at Week Ended May 28, 2021</t>
  </si>
  <si>
    <t>NAV and Unit Price as at Week Ended June 4, 2021</t>
  </si>
  <si>
    <t>Norrenberger Investment &amp; Capital Mgt. Ltd.</t>
  </si>
  <si>
    <t>Norrenberger Islamic Fund</t>
  </si>
  <si>
    <t>GDL Income Fund</t>
  </si>
  <si>
    <t>Growth &amp; Development Asset Management Limited</t>
  </si>
  <si>
    <t>NAV and Unit Price as at Week Ended June 11, 2021</t>
  </si>
  <si>
    <t>CardinalStone Fixed Income Alpha Fund</t>
  </si>
  <si>
    <t>CardinalStone Asset Mgt. Limited</t>
  </si>
  <si>
    <t>Core Asset Management Limited</t>
  </si>
  <si>
    <t>Core Investment Money Market Fund</t>
  </si>
  <si>
    <t>Core Value Mixed Fund</t>
  </si>
  <si>
    <t>46a</t>
  </si>
  <si>
    <t>46b</t>
  </si>
  <si>
    <t>GDL Canary Growth Fund</t>
  </si>
  <si>
    <t>NAV and Unit Price as at Week Ended June 18, 2021</t>
  </si>
  <si>
    <t>NAV and Unit Price as at Week Ended June 25, 2021</t>
  </si>
  <si>
    <t>NAV and Unit Price as at Week Ended July 2, 2021</t>
  </si>
  <si>
    <t>NAV and Unit Price as at Week Ended July 9, 2021</t>
  </si>
  <si>
    <t>UPDC Real Estate Investment Trust</t>
  </si>
  <si>
    <t>NAV and Unit Price as at Week Ended July 16, 2021</t>
  </si>
  <si>
    <t>NET ASSET VALUES AND UNIT PRICES OF FUND MANAGEMENT AND COLLECTIVE INVESTMENT SCHEMES AS AT WEEK ENDED JULY 16, 2021</t>
  </si>
  <si>
    <t>MARKET CAPITALIZATION OF EXCHANGE TRADED FUNDS AS AT JULY 16, 2021</t>
  </si>
  <si>
    <t>The chart above shows that Money Market Funds category has 37.92% share of the Total NAV, followed by Fixed Income Funds with 35.09%, Bond Funds at 18.56%, Real Estate Funds at 4.01%.  Next is Mixed/Balanced Funds at 2.29%, Equity Fund at 1.18% and Ethical Fund at 0.96%.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</si>
</sst>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(* #,##0.00_);_(* \(#,##0.00\);_(* &quot;-&quot;??_);_(@_)"/>
    <numFmt numFmtId="165" formatCode="0.0%"/>
    <numFmt numFmtId="166" formatCode="_(* #,##0_);_(* \(#,##0\);_(* &quot;-&quot;??_);_(@_)"/>
  </numFmts>
  <fonts count="93">
    <font>
      <sz val="11"/>
      <color theme="1"/>
      <name val="Calibri"/>
      <family val="2"/>
      <scheme val="minor"/>
    </font>
    <font>
      <sz val="8"/>
      <name val="Arial Narrow"/>
      <family val="2"/>
    </font>
    <font>
      <b/>
      <sz val="8"/>
      <name val="Arial Narrow"/>
      <family val="2"/>
    </font>
    <font>
      <b/>
      <i/>
      <sz val="8"/>
      <name val="Arial Narrow"/>
      <family val="2"/>
    </font>
    <font>
      <b/>
      <strike/>
      <sz val="8"/>
      <name val="Arial Narrow"/>
      <family val="2"/>
    </font>
    <font>
      <sz val="12"/>
      <name val="Arial Narrow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strike/>
      <sz val="10"/>
      <color theme="1"/>
      <name val="Arial Narrow"/>
      <family val="2"/>
    </font>
    <font>
      <b/>
      <sz val="8"/>
      <color theme="1"/>
      <name val="Arial Narrow"/>
      <family val="2"/>
    </font>
    <font>
      <b/>
      <i/>
      <sz val="8"/>
      <color theme="1"/>
      <name val="Arial Narrow"/>
      <family val="2"/>
    </font>
    <font>
      <i/>
      <sz val="8"/>
      <color theme="1"/>
      <name val="Arial Narrow"/>
      <family val="2"/>
    </font>
    <font>
      <sz val="8"/>
      <color theme="1"/>
      <name val="Arial Narrow"/>
      <family val="2"/>
    </font>
    <font>
      <b/>
      <sz val="11"/>
      <color theme="1"/>
      <name val="Swis721 Lt BT"/>
    </font>
    <font>
      <b/>
      <sz val="11"/>
      <color theme="1"/>
      <name val="Century Gothic"/>
      <family val="2"/>
    </font>
    <font>
      <sz val="8"/>
      <color theme="1"/>
      <name val="SpeakOT-Regular"/>
    </font>
    <font>
      <sz val="8"/>
      <color rgb="FF000000"/>
      <name val="SpeakOT-Regular"/>
    </font>
    <font>
      <b/>
      <strike/>
      <sz val="8"/>
      <color theme="1"/>
      <name val="Arial Narrow"/>
      <family val="2"/>
    </font>
    <font>
      <b/>
      <sz val="8"/>
      <color rgb="FFFF0000"/>
      <name val="Arial Narrow"/>
      <family val="2"/>
    </font>
    <font>
      <i/>
      <sz val="8"/>
      <color theme="1"/>
      <name val="Californian FB"/>
      <family val="1"/>
    </font>
    <font>
      <strike/>
      <sz val="8"/>
      <color theme="1"/>
      <name val="Arial Narrow"/>
      <family val="2"/>
    </font>
    <font>
      <sz val="11"/>
      <color rgb="FF000000"/>
      <name val="SpeakOT-Regular"/>
    </font>
    <font>
      <b/>
      <sz val="8"/>
      <color rgb="FF000000"/>
      <name val="Arial Narrow"/>
      <family val="2"/>
    </font>
    <font>
      <b/>
      <strike/>
      <sz val="8"/>
      <color rgb="FF000000"/>
      <name val="Arial Narrow"/>
      <family val="2"/>
    </font>
    <font>
      <sz val="8"/>
      <color rgb="FF000000"/>
      <name val="Arial Narrow"/>
      <family val="2"/>
    </font>
    <font>
      <b/>
      <i/>
      <sz val="8"/>
      <color rgb="FF9BBB59"/>
      <name val="Arial Narrow"/>
      <family val="2"/>
    </font>
    <font>
      <sz val="8"/>
      <color rgb="FF0F243E"/>
      <name val="Arial Narrow"/>
      <family val="2"/>
    </font>
    <font>
      <sz val="11"/>
      <color theme="1"/>
      <name val="Century Gothic"/>
      <family val="2"/>
    </font>
    <font>
      <sz val="10"/>
      <color theme="1"/>
      <name val="Calibri"/>
      <family val="2"/>
      <scheme val="minor"/>
    </font>
    <font>
      <sz val="11"/>
      <color theme="1"/>
      <name val="SpeakOT-Regular"/>
    </font>
    <font>
      <sz val="11"/>
      <color rgb="FF000000"/>
      <name val="SpeakOT-Bold"/>
    </font>
    <font>
      <b/>
      <sz val="11"/>
      <color rgb="FF000000"/>
      <name val="SpeakOT-Bold"/>
    </font>
    <font>
      <b/>
      <sz val="12"/>
      <color rgb="FF0F243E"/>
      <name val="Calibri"/>
      <family val="2"/>
      <scheme val="minor"/>
    </font>
    <font>
      <sz val="9"/>
      <color rgb="FF244061"/>
      <name val="Calibri"/>
      <family val="2"/>
      <scheme val="minor"/>
    </font>
    <font>
      <sz val="8.25"/>
      <color theme="1"/>
      <name val="Times New Roman"/>
      <family val="1"/>
    </font>
    <font>
      <sz val="12"/>
      <color rgb="FF006FC9"/>
      <name val="Times New Roman"/>
      <family val="1"/>
    </font>
    <font>
      <sz val="11"/>
      <color theme="1"/>
      <name val="Times New Roman"/>
      <family val="1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b/>
      <sz val="10"/>
      <color theme="1"/>
      <name val="Arial"/>
      <family val="2"/>
    </font>
    <font>
      <sz val="10"/>
      <color theme="1"/>
      <name val="Times New Roman"/>
      <family val="1"/>
    </font>
    <font>
      <sz val="11"/>
      <color theme="1"/>
      <name val="Calibri"/>
      <family val="2"/>
    </font>
    <font>
      <b/>
      <sz val="12"/>
      <color rgb="FFFFFFFF"/>
      <name val="Century Gothic"/>
      <family val="2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1F497D"/>
      <name val="Arial"/>
      <family val="2"/>
    </font>
    <font>
      <b/>
      <sz val="12"/>
      <color rgb="FF0070C0"/>
      <name val="Corbel"/>
      <family val="2"/>
    </font>
    <font>
      <b/>
      <sz val="12"/>
      <color rgb="FF2F5597"/>
      <name val="Corbel"/>
      <family val="2"/>
    </font>
    <font>
      <b/>
      <sz val="11"/>
      <color rgb="FF000000"/>
      <name val="SpeakOT-Regular"/>
    </font>
    <font>
      <sz val="8.5"/>
      <color rgb="FF696C75"/>
      <name val="SpeakOT-Regular"/>
    </font>
    <font>
      <b/>
      <sz val="10"/>
      <color rgb="FFFF0000"/>
      <name val="Arial Narrow"/>
      <family val="2"/>
    </font>
    <font>
      <sz val="11"/>
      <color rgb="FF244061"/>
      <name val="Calibri"/>
      <family val="2"/>
      <scheme val="minor"/>
    </font>
    <font>
      <b/>
      <sz val="48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1F4E79"/>
      <name val="Gill Sans MT"/>
      <family val="2"/>
    </font>
    <font>
      <sz val="11"/>
      <color rgb="FF1F4E79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3.9"/>
      <color indexed="8"/>
      <name val="Arial"/>
      <family val="2"/>
    </font>
    <font>
      <sz val="10"/>
      <color indexed="8"/>
      <name val="MS Sans Serif"/>
      <family val="2"/>
    </font>
    <font>
      <b/>
      <sz val="18"/>
      <color theme="3"/>
      <name val="Cambria"/>
      <family val="2"/>
      <scheme val="major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i/>
      <sz val="8"/>
      <name val="Calibri"/>
      <family val="2"/>
      <scheme val="minor"/>
    </font>
    <font>
      <b/>
      <sz val="11"/>
      <color theme="4"/>
      <name val="Arial Narrow"/>
      <family val="2"/>
    </font>
    <font>
      <b/>
      <sz val="14"/>
      <color rgb="FFFF0000"/>
      <name val="Arial"/>
      <family val="2"/>
    </font>
    <font>
      <sz val="12"/>
      <color rgb="FF000000"/>
      <name val="Trebuchet MS"/>
      <family val="2"/>
    </font>
    <font>
      <b/>
      <sz val="9"/>
      <color rgb="FFFF0000"/>
      <name val="Arial Narrow"/>
      <family val="2"/>
    </font>
    <font>
      <b/>
      <sz val="8"/>
      <color rgb="FF00B050"/>
      <name val="Arial Narrow"/>
      <family val="2"/>
    </font>
    <font>
      <b/>
      <i/>
      <sz val="8"/>
      <color rgb="FFFF0000"/>
      <name val="Calibri"/>
      <family val="2"/>
      <scheme val="minor"/>
    </font>
    <font>
      <b/>
      <sz val="8"/>
      <color theme="3"/>
      <name val="Berlin Sans FB Demi"/>
      <family val="2"/>
    </font>
    <font>
      <b/>
      <i/>
      <sz val="11"/>
      <color theme="1"/>
      <name val="Calibri"/>
      <family val="2"/>
      <scheme val="minor"/>
    </font>
    <font>
      <b/>
      <sz val="8"/>
      <color theme="1"/>
      <name val="Century Gothic"/>
      <family val="2"/>
    </font>
  </fonts>
  <fills count="51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C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E7F9DD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8DB4E3"/>
        <bgColor rgb="FF000000"/>
      </patternFill>
    </fill>
    <fill>
      <patternFill patternType="solid">
        <fgColor rgb="FFFFFFFF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rgb="FFC6C6C6"/>
      </left>
      <right style="medium">
        <color rgb="FFC6C6C6"/>
      </right>
      <top/>
      <bottom/>
      <diagonal/>
    </border>
    <border>
      <left style="medium">
        <color rgb="FFC6C6C6"/>
      </left>
      <right style="medium">
        <color rgb="FFC6C6C6"/>
      </right>
      <top/>
      <bottom style="medium">
        <color rgb="FFC6C6C6"/>
      </bottom>
      <diagonal/>
    </border>
    <border>
      <left/>
      <right style="medium">
        <color rgb="FFC6C6C6"/>
      </right>
      <top/>
      <bottom style="medium">
        <color rgb="FFC6C6C6"/>
      </bottom>
      <diagonal/>
    </border>
    <border>
      <left/>
      <right/>
      <top/>
      <bottom style="medium">
        <color rgb="FFC6C6C6"/>
      </bottom>
      <diagonal/>
    </border>
    <border>
      <left style="medium">
        <color rgb="FFC6C6C6"/>
      </left>
      <right style="medium">
        <color rgb="FFC6C6C6"/>
      </right>
      <top style="medium">
        <color rgb="FFC6C6C6"/>
      </top>
      <bottom/>
      <diagonal/>
    </border>
    <border>
      <left/>
      <right style="medium">
        <color rgb="FFC6C6C6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0289">
    <xf numFmtId="0" fontId="0" fillId="0" borderId="0"/>
    <xf numFmtId="0" fontId="7" fillId="2" borderId="0" applyNumberFormat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8" fillId="0" borderId="0" applyNumberFormat="0" applyFill="0" applyBorder="0" applyAlignment="0" applyProtection="0"/>
    <xf numFmtId="9" fontId="6" fillId="0" borderId="0" applyFont="0" applyFill="0" applyBorder="0" applyAlignment="0" applyProtection="0"/>
    <xf numFmtId="0" fontId="63" fillId="0" borderId="36" applyNumberFormat="0" applyFill="0" applyAlignment="0" applyProtection="0"/>
    <xf numFmtId="0" fontId="64" fillId="0" borderId="37" applyNumberFormat="0" applyFill="0" applyAlignment="0" applyProtection="0"/>
    <xf numFmtId="0" fontId="65" fillId="0" borderId="38" applyNumberFormat="0" applyFill="0" applyAlignment="0" applyProtection="0"/>
    <xf numFmtId="0" fontId="65" fillId="0" borderId="0" applyNumberFormat="0" applyFill="0" applyBorder="0" applyAlignment="0" applyProtection="0"/>
    <xf numFmtId="0" fontId="66" fillId="21" borderId="0" applyNumberFormat="0" applyBorder="0" applyAlignment="0" applyProtection="0"/>
    <xf numFmtId="0" fontId="68" fillId="23" borderId="39" applyNumberFormat="0" applyAlignment="0" applyProtection="0"/>
    <xf numFmtId="0" fontId="69" fillId="24" borderId="40" applyNumberFormat="0" applyAlignment="0" applyProtection="0"/>
    <xf numFmtId="0" fontId="70" fillId="24" borderId="39" applyNumberFormat="0" applyAlignment="0" applyProtection="0"/>
    <xf numFmtId="0" fontId="71" fillId="0" borderId="41" applyNumberFormat="0" applyFill="0" applyAlignment="0" applyProtection="0"/>
    <xf numFmtId="0" fontId="72" fillId="25" borderId="42" applyNumberFormat="0" applyAlignment="0" applyProtection="0"/>
    <xf numFmtId="0" fontId="10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9" fillId="0" borderId="44" applyNumberFormat="0" applyFill="0" applyAlignment="0" applyProtection="0"/>
    <xf numFmtId="0" fontId="74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74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74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74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74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74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75" fillId="0" borderId="0"/>
    <xf numFmtId="43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43" fontId="76" fillId="0" borderId="0" applyFont="0" applyFill="0" applyBorder="0" applyAlignment="0" applyProtection="0"/>
    <xf numFmtId="0" fontId="77" fillId="0" borderId="0"/>
    <xf numFmtId="0" fontId="78" fillId="0" borderId="0" applyNumberFormat="0" applyFill="0" applyBorder="0" applyAlignment="0" applyProtection="0"/>
    <xf numFmtId="0" fontId="67" fillId="22" borderId="0" applyNumberFormat="0" applyBorder="0" applyAlignment="0" applyProtection="0"/>
    <xf numFmtId="0" fontId="74" fillId="30" borderId="0" applyNumberFormat="0" applyBorder="0" applyAlignment="0" applyProtection="0"/>
    <xf numFmtId="0" fontId="74" fillId="34" borderId="0" applyNumberFormat="0" applyBorder="0" applyAlignment="0" applyProtection="0"/>
    <xf numFmtId="0" fontId="74" fillId="38" borderId="0" applyNumberFormat="0" applyBorder="0" applyAlignment="0" applyProtection="0"/>
    <xf numFmtId="0" fontId="74" fillId="42" borderId="0" applyNumberFormat="0" applyBorder="0" applyAlignment="0" applyProtection="0"/>
    <xf numFmtId="0" fontId="74" fillId="46" borderId="0" applyNumberFormat="0" applyBorder="0" applyAlignment="0" applyProtection="0"/>
    <xf numFmtId="0" fontId="74" fillId="50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79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80" fillId="0" borderId="0" applyFont="0" applyFill="0" applyBorder="0" applyAlignment="0" applyProtection="0"/>
    <xf numFmtId="0" fontId="75" fillId="0" borderId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75" fillId="0" borderId="0"/>
    <xf numFmtId="43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0" fontId="78" fillId="0" borderId="0" applyNumberFormat="0" applyFill="0" applyBorder="0" applyAlignment="0" applyProtection="0"/>
    <xf numFmtId="0" fontId="67" fillId="22" borderId="0" applyNumberFormat="0" applyBorder="0" applyAlignment="0" applyProtection="0"/>
    <xf numFmtId="0" fontId="74" fillId="30" borderId="0" applyNumberFormat="0" applyBorder="0" applyAlignment="0" applyProtection="0"/>
    <xf numFmtId="0" fontId="74" fillId="34" borderId="0" applyNumberFormat="0" applyBorder="0" applyAlignment="0" applyProtection="0"/>
    <xf numFmtId="0" fontId="74" fillId="38" borderId="0" applyNumberFormat="0" applyBorder="0" applyAlignment="0" applyProtection="0"/>
    <xf numFmtId="0" fontId="74" fillId="42" borderId="0" applyNumberFormat="0" applyBorder="0" applyAlignment="0" applyProtection="0"/>
    <xf numFmtId="0" fontId="74" fillId="46" borderId="0" applyNumberFormat="0" applyBorder="0" applyAlignment="0" applyProtection="0"/>
    <xf numFmtId="0" fontId="74" fillId="50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75" fillId="0" borderId="0"/>
    <xf numFmtId="43" fontId="75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0" fillId="0" borderId="0" applyFont="0" applyFill="0" applyBorder="0" applyAlignment="0" applyProtection="0"/>
    <xf numFmtId="0" fontId="7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75" fillId="0" borderId="0"/>
    <xf numFmtId="43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75" fillId="0" borderId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</cellStyleXfs>
  <cellXfs count="478">
    <xf numFmtId="0" fontId="0" fillId="0" borderId="0" xfId="0"/>
    <xf numFmtId="165" fontId="6" fillId="0" borderId="0" xfId="6" applyNumberFormat="1" applyFont="1"/>
    <xf numFmtId="0" fontId="10" fillId="3" borderId="0" xfId="0" applyFont="1" applyFill="1"/>
    <xf numFmtId="0" fontId="11" fillId="0" borderId="0" xfId="0" applyFont="1" applyBorder="1" applyAlignment="1">
      <alignment horizontal="center"/>
    </xf>
    <xf numFmtId="0" fontId="11" fillId="0" borderId="0" xfId="0" applyFont="1" applyBorder="1"/>
    <xf numFmtId="0" fontId="11" fillId="0" borderId="0" xfId="0" applyFont="1" applyBorder="1" applyAlignment="1">
      <alignment horizontal="left"/>
    </xf>
    <xf numFmtId="0" fontId="12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 vertical="top" wrapText="1"/>
    </xf>
    <xf numFmtId="0" fontId="13" fillId="0" borderId="0" xfId="0" applyFont="1" applyBorder="1" applyAlignment="1">
      <alignment horizontal="center" vertical="top" wrapText="1"/>
    </xf>
    <xf numFmtId="39" fontId="11" fillId="0" borderId="0" xfId="2" applyNumberFormat="1" applyFont="1" applyBorder="1" applyAlignment="1">
      <alignment horizontal="center" vertical="top" wrapText="1"/>
    </xf>
    <xf numFmtId="39" fontId="11" fillId="0" borderId="0" xfId="0" applyNumberFormat="1" applyFont="1" applyBorder="1"/>
    <xf numFmtId="0" fontId="14" fillId="0" borderId="0" xfId="0" applyFont="1" applyBorder="1" applyAlignment="1">
      <alignment wrapText="1"/>
    </xf>
    <xf numFmtId="0" fontId="14" fillId="0" borderId="0" xfId="0" applyFont="1" applyBorder="1"/>
    <xf numFmtId="0" fontId="12" fillId="0" borderId="0" xfId="0" applyFont="1" applyBorder="1"/>
    <xf numFmtId="0" fontId="11" fillId="0" borderId="0" xfId="0" applyFont="1" applyBorder="1" applyAlignment="1">
      <alignment horizontal="left" wrapText="1"/>
    </xf>
    <xf numFmtId="0" fontId="11" fillId="0" borderId="0" xfId="0" applyFont="1" applyBorder="1" applyAlignment="1">
      <alignment horizontal="left" vertical="top" wrapText="1"/>
    </xf>
    <xf numFmtId="0" fontId="12" fillId="0" borderId="0" xfId="0" applyFont="1" applyBorder="1" applyAlignment="1">
      <alignment wrapText="1"/>
    </xf>
    <xf numFmtId="0" fontId="11" fillId="0" borderId="0" xfId="0" applyFont="1" applyBorder="1" applyAlignment="1">
      <alignment wrapText="1"/>
    </xf>
    <xf numFmtId="0" fontId="11" fillId="0" borderId="0" xfId="0" applyFont="1" applyBorder="1" applyAlignment="1">
      <alignment vertical="top" wrapText="1"/>
    </xf>
    <xf numFmtId="0" fontId="14" fillId="0" borderId="0" xfId="0" applyFont="1" applyBorder="1" applyAlignment="1">
      <alignment horizontal="center" wrapText="1"/>
    </xf>
    <xf numFmtId="0" fontId="14" fillId="0" borderId="0" xfId="0" applyFont="1" applyBorder="1" applyAlignment="1">
      <alignment horizontal="center" vertical="top" wrapText="1"/>
    </xf>
    <xf numFmtId="0" fontId="14" fillId="0" borderId="0" xfId="0" applyFont="1" applyBorder="1" applyAlignment="1">
      <alignment horizontal="center"/>
    </xf>
    <xf numFmtId="0" fontId="15" fillId="0" borderId="0" xfId="0" applyFont="1" applyBorder="1"/>
    <xf numFmtId="0" fontId="16" fillId="0" borderId="0" xfId="0" applyFont="1" applyBorder="1"/>
    <xf numFmtId="0" fontId="17" fillId="0" borderId="0" xfId="0" applyFont="1" applyBorder="1" applyAlignment="1">
      <alignment horizontal="left"/>
    </xf>
    <xf numFmtId="0" fontId="18" fillId="0" borderId="0" xfId="0" applyFont="1"/>
    <xf numFmtId="3" fontId="14" fillId="0" borderId="0" xfId="0" applyNumberFormat="1" applyFont="1" applyBorder="1" applyAlignment="1">
      <alignment wrapText="1"/>
    </xf>
    <xf numFmtId="3" fontId="11" fillId="0" borderId="0" xfId="0" applyNumberFormat="1" applyFont="1" applyBorder="1" applyAlignment="1">
      <alignment wrapText="1"/>
    </xf>
    <xf numFmtId="0" fontId="19" fillId="0" borderId="0" xfId="0" applyFont="1"/>
    <xf numFmtId="4" fontId="19" fillId="0" borderId="0" xfId="0" applyNumberFormat="1" applyFont="1"/>
    <xf numFmtId="0" fontId="20" fillId="0" borderId="0" xfId="0" applyFont="1" applyBorder="1" applyAlignment="1">
      <alignment vertical="top" wrapText="1"/>
    </xf>
    <xf numFmtId="0" fontId="20" fillId="0" borderId="0" xfId="0" applyFont="1" applyBorder="1" applyAlignment="1">
      <alignment horizontal="center" wrapText="1"/>
    </xf>
    <xf numFmtId="10" fontId="21" fillId="0" borderId="0" xfId="0" applyNumberFormat="1" applyFont="1" applyBorder="1" applyAlignment="1">
      <alignment horizontal="center" wrapText="1"/>
    </xf>
    <xf numFmtId="4" fontId="21" fillId="0" borderId="0" xfId="0" applyNumberFormat="1" applyFont="1" applyBorder="1" applyAlignment="1">
      <alignment horizontal="center" wrapText="1"/>
    </xf>
    <xf numFmtId="4" fontId="20" fillId="0" borderId="0" xfId="0" applyNumberFormat="1" applyFont="1" applyBorder="1" applyAlignment="1">
      <alignment horizontal="center" wrapText="1"/>
    </xf>
    <xf numFmtId="10" fontId="20" fillId="0" borderId="0" xfId="0" applyNumberFormat="1" applyFont="1" applyBorder="1" applyAlignment="1">
      <alignment horizontal="center" wrapText="1"/>
    </xf>
    <xf numFmtId="0" fontId="14" fillId="4" borderId="1" xfId="0" applyFont="1" applyFill="1" applyBorder="1" applyAlignment="1">
      <alignment vertical="top" wrapText="1"/>
    </xf>
    <xf numFmtId="0" fontId="14" fillId="4" borderId="1" xfId="0" applyFont="1" applyFill="1" applyBorder="1" applyAlignment="1">
      <alignment horizontal="center" vertical="top" wrapText="1"/>
    </xf>
    <xf numFmtId="0" fontId="14" fillId="5" borderId="1" xfId="0" applyFont="1" applyFill="1" applyBorder="1" applyAlignment="1">
      <alignment horizontal="left" vertical="top" wrapText="1"/>
    </xf>
    <xf numFmtId="0" fontId="22" fillId="5" borderId="1" xfId="0" applyFont="1" applyFill="1" applyBorder="1" applyAlignment="1">
      <alignment horizontal="center" vertical="top" wrapText="1"/>
    </xf>
    <xf numFmtId="4" fontId="2" fillId="6" borderId="1" xfId="2" applyNumberFormat="1" applyFont="1" applyFill="1" applyBorder="1" applyAlignment="1">
      <alignment horizontal="right" vertical="center" wrapText="1"/>
    </xf>
    <xf numFmtId="164" fontId="2" fillId="6" borderId="1" xfId="2" applyNumberFormat="1" applyFont="1" applyFill="1" applyBorder="1" applyAlignment="1">
      <alignment horizontal="right" vertical="center" wrapText="1"/>
    </xf>
    <xf numFmtId="0" fontId="2" fillId="7" borderId="1" xfId="0" applyFont="1" applyFill="1" applyBorder="1" applyAlignment="1">
      <alignment horizontal="right"/>
    </xf>
    <xf numFmtId="164" fontId="3" fillId="7" borderId="1" xfId="2" applyFont="1" applyFill="1" applyBorder="1" applyAlignment="1">
      <alignment horizontal="right" vertical="top" wrapText="1"/>
    </xf>
    <xf numFmtId="4" fontId="2" fillId="7" borderId="1" xfId="2" applyNumberFormat="1" applyFont="1" applyFill="1" applyBorder="1" applyAlignment="1">
      <alignment horizontal="right" vertical="top" wrapText="1"/>
    </xf>
    <xf numFmtId="0" fontId="23" fillId="6" borderId="2" xfId="0" applyFont="1" applyFill="1" applyBorder="1" applyAlignment="1">
      <alignment horizontal="right" vertical="top" wrapText="1"/>
    </xf>
    <xf numFmtId="164" fontId="23" fillId="6" borderId="2" xfId="2" applyFont="1" applyFill="1" applyBorder="1" applyAlignment="1">
      <alignment horizontal="right" vertical="top" wrapText="1"/>
    </xf>
    <xf numFmtId="164" fontId="6" fillId="8" borderId="0" xfId="2" applyFont="1" applyFill="1" applyBorder="1" applyAlignment="1"/>
    <xf numFmtId="164" fontId="17" fillId="8" borderId="0" xfId="2" applyFont="1" applyFill="1" applyBorder="1" applyAlignment="1"/>
    <xf numFmtId="164" fontId="9" fillId="8" borderId="0" xfId="2" applyFont="1" applyFill="1" applyBorder="1" applyAlignment="1"/>
    <xf numFmtId="164" fontId="6" fillId="0" borderId="0" xfId="2" applyFont="1"/>
    <xf numFmtId="164" fontId="23" fillId="9" borderId="2" xfId="2" applyFont="1" applyFill="1" applyBorder="1" applyAlignment="1">
      <alignment horizontal="right" vertical="top" wrapText="1"/>
    </xf>
    <xf numFmtId="0" fontId="14" fillId="4" borderId="3" xfId="0" applyFont="1" applyFill="1" applyBorder="1" applyAlignment="1">
      <alignment horizontal="center" wrapText="1"/>
    </xf>
    <xf numFmtId="0" fontId="1" fillId="10" borderId="1" xfId="0" applyFont="1" applyFill="1" applyBorder="1"/>
    <xf numFmtId="10" fontId="1" fillId="11" borderId="1" xfId="6" applyNumberFormat="1" applyFont="1" applyFill="1" applyBorder="1" applyAlignment="1">
      <alignment horizontal="center"/>
    </xf>
    <xf numFmtId="10" fontId="2" fillId="11" borderId="1" xfId="2" applyNumberFormat="1" applyFont="1" applyFill="1" applyBorder="1" applyAlignment="1">
      <alignment horizontal="right" vertical="center" wrapText="1"/>
    </xf>
    <xf numFmtId="4" fontId="14" fillId="9" borderId="2" xfId="0" applyNumberFormat="1" applyFont="1" applyFill="1" applyBorder="1" applyAlignment="1">
      <alignment horizontal="right"/>
    </xf>
    <xf numFmtId="0" fontId="25" fillId="5" borderId="3" xfId="0" applyFont="1" applyFill="1" applyBorder="1" applyAlignment="1">
      <alignment horizontal="center" vertical="top" wrapText="1"/>
    </xf>
    <xf numFmtId="4" fontId="11" fillId="0" borderId="0" xfId="0" applyNumberFormat="1" applyFont="1" applyBorder="1"/>
    <xf numFmtId="166" fontId="11" fillId="0" borderId="0" xfId="2" applyNumberFormat="1" applyFont="1" applyBorder="1"/>
    <xf numFmtId="0" fontId="0" fillId="0" borderId="0" xfId="0" applyBorder="1"/>
    <xf numFmtId="164" fontId="6" fillId="0" borderId="0" xfId="2" applyFont="1" applyBorder="1"/>
    <xf numFmtId="165" fontId="6" fillId="0" borderId="0" xfId="6" applyNumberFormat="1" applyFont="1" applyBorder="1"/>
    <xf numFmtId="164" fontId="17" fillId="8" borderId="0" xfId="2" applyFont="1" applyFill="1" applyBorder="1" applyAlignment="1">
      <alignment horizontal="right" vertical="top" wrapText="1"/>
    </xf>
    <xf numFmtId="10" fontId="1" fillId="11" borderId="1" xfId="6" applyNumberFormat="1" applyFont="1" applyFill="1" applyBorder="1" applyAlignment="1">
      <alignment horizontal="center" wrapText="1"/>
    </xf>
    <xf numFmtId="10" fontId="2" fillId="11" borderId="1" xfId="6" applyNumberFormat="1" applyFont="1" applyFill="1" applyBorder="1" applyAlignment="1">
      <alignment horizontal="center" vertical="top" wrapText="1"/>
    </xf>
    <xf numFmtId="165" fontId="17" fillId="12" borderId="4" xfId="6" applyNumberFormat="1" applyFont="1" applyFill="1" applyBorder="1" applyAlignment="1">
      <alignment horizontal="center" vertical="top" wrapText="1"/>
    </xf>
    <xf numFmtId="0" fontId="2" fillId="7" borderId="1" xfId="0" applyFont="1" applyFill="1" applyBorder="1"/>
    <xf numFmtId="4" fontId="2" fillId="7" borderId="1" xfId="0" applyNumberFormat="1" applyFont="1" applyFill="1" applyBorder="1"/>
    <xf numFmtId="0" fontId="14" fillId="4" borderId="5" xfId="0" applyFont="1" applyFill="1" applyBorder="1" applyAlignment="1">
      <alignment horizontal="center"/>
    </xf>
    <xf numFmtId="0" fontId="2" fillId="8" borderId="1" xfId="0" applyFont="1" applyFill="1" applyBorder="1"/>
    <xf numFmtId="164" fontId="2" fillId="8" borderId="1" xfId="2" applyNumberFormat="1" applyFont="1" applyFill="1" applyBorder="1" applyAlignment="1">
      <alignment horizontal="right" vertical="center" wrapText="1"/>
    </xf>
    <xf numFmtId="4" fontId="1" fillId="10" borderId="1" xfId="0" applyNumberFormat="1" applyFont="1" applyFill="1" applyBorder="1"/>
    <xf numFmtId="164" fontId="1" fillId="10" borderId="1" xfId="2" applyFont="1" applyFill="1" applyBorder="1" applyAlignment="1">
      <alignment horizontal="right"/>
    </xf>
    <xf numFmtId="4" fontId="1" fillId="10" borderId="1" xfId="0" applyNumberFormat="1" applyFont="1" applyFill="1" applyBorder="1" applyAlignment="1">
      <alignment wrapText="1"/>
    </xf>
    <xf numFmtId="4" fontId="1" fillId="10" borderId="1" xfId="2" applyNumberFormat="1" applyFont="1" applyFill="1" applyBorder="1" applyAlignment="1">
      <alignment horizontal="right"/>
    </xf>
    <xf numFmtId="10" fontId="1" fillId="11" borderId="1" xfId="6" applyNumberFormat="1" applyFont="1" applyFill="1" applyBorder="1" applyAlignment="1">
      <alignment horizontal="center" vertical="top" wrapText="1"/>
    </xf>
    <xf numFmtId="164" fontId="2" fillId="13" borderId="1" xfId="2" applyFont="1" applyFill="1" applyBorder="1" applyAlignment="1">
      <alignment horizontal="right" vertical="top" wrapText="1"/>
    </xf>
    <xf numFmtId="4" fontId="2" fillId="13" borderId="1" xfId="2" applyNumberFormat="1" applyFont="1" applyFill="1" applyBorder="1" applyAlignment="1">
      <alignment vertical="top" wrapText="1"/>
    </xf>
    <xf numFmtId="0" fontId="2" fillId="5" borderId="1" xfId="0" applyFont="1" applyFill="1" applyBorder="1" applyAlignment="1">
      <alignment wrapText="1"/>
    </xf>
    <xf numFmtId="164" fontId="2" fillId="5" borderId="1" xfId="2" applyFont="1" applyFill="1" applyBorder="1" applyAlignment="1">
      <alignment horizontal="right" vertical="top" wrapText="1"/>
    </xf>
    <xf numFmtId="10" fontId="2" fillId="11" borderId="1" xfId="2" applyNumberFormat="1" applyFont="1" applyFill="1" applyBorder="1" applyAlignment="1">
      <alignment horizontal="right" vertical="top" wrapText="1"/>
    </xf>
    <xf numFmtId="4" fontId="2" fillId="5" borderId="1" xfId="2" applyNumberFormat="1" applyFont="1" applyFill="1" applyBorder="1" applyAlignment="1">
      <alignment horizontal="right" vertical="top" wrapText="1"/>
    </xf>
    <xf numFmtId="4" fontId="1" fillId="10" borderId="1" xfId="0" applyNumberFormat="1" applyFont="1" applyFill="1" applyBorder="1" applyAlignment="1">
      <alignment horizontal="right"/>
    </xf>
    <xf numFmtId="4" fontId="2" fillId="13" borderId="1" xfId="0" applyNumberFormat="1" applyFont="1" applyFill="1" applyBorder="1" applyAlignment="1">
      <alignment horizontal="right"/>
    </xf>
    <xf numFmtId="4" fontId="2" fillId="13" borderId="1" xfId="2" applyNumberFormat="1" applyFont="1" applyFill="1" applyBorder="1" applyAlignment="1">
      <alignment horizontal="right"/>
    </xf>
    <xf numFmtId="4" fontId="2" fillId="5" borderId="1" xfId="2" applyNumberFormat="1" applyFont="1" applyFill="1" applyBorder="1" applyAlignment="1">
      <alignment horizontal="right"/>
    </xf>
    <xf numFmtId="4" fontId="2" fillId="13" borderId="1" xfId="2" applyNumberFormat="1" applyFont="1" applyFill="1" applyBorder="1" applyAlignment="1">
      <alignment horizontal="right" vertical="top" wrapText="1"/>
    </xf>
    <xf numFmtId="4" fontId="1" fillId="10" borderId="1" xfId="2" applyNumberFormat="1" applyFont="1" applyFill="1" applyBorder="1" applyAlignment="1">
      <alignment horizontal="right" vertical="top" wrapText="1"/>
    </xf>
    <xf numFmtId="164" fontId="1" fillId="10" borderId="1" xfId="2" applyFont="1" applyFill="1" applyBorder="1" applyAlignment="1">
      <alignment horizontal="right" vertical="top" wrapText="1"/>
    </xf>
    <xf numFmtId="164" fontId="2" fillId="13" borderId="1" xfId="2" applyFont="1" applyFill="1" applyBorder="1" applyAlignment="1">
      <alignment horizontal="right"/>
    </xf>
    <xf numFmtId="0" fontId="2" fillId="4" borderId="1" xfId="0" applyFont="1" applyFill="1" applyBorder="1" applyAlignment="1">
      <alignment horizontal="center" vertical="top"/>
    </xf>
    <xf numFmtId="0" fontId="2" fillId="4" borderId="1" xfId="0" applyFont="1" applyFill="1" applyBorder="1" applyAlignment="1">
      <alignment horizontal="center" vertical="top" wrapText="1"/>
    </xf>
    <xf numFmtId="4" fontId="26" fillId="0" borderId="0" xfId="0" applyNumberFormat="1" applyFont="1" applyBorder="1" applyAlignment="1">
      <alignment horizontal="right" wrapText="1"/>
    </xf>
    <xf numFmtId="0" fontId="26" fillId="0" borderId="0" xfId="0" applyFont="1" applyBorder="1" applyAlignment="1">
      <alignment vertical="top" wrapText="1"/>
    </xf>
    <xf numFmtId="2" fontId="1" fillId="10" borderId="1" xfId="0" applyNumberFormat="1" applyFont="1" applyFill="1" applyBorder="1"/>
    <xf numFmtId="4" fontId="2" fillId="8" borderId="1" xfId="2" applyNumberFormat="1" applyFont="1" applyFill="1" applyBorder="1" applyAlignment="1">
      <alignment horizontal="right" vertical="center" wrapText="1"/>
    </xf>
    <xf numFmtId="164" fontId="2" fillId="14" borderId="1" xfId="2" applyNumberFormat="1" applyFont="1" applyFill="1" applyBorder="1" applyAlignment="1">
      <alignment horizontal="right" vertical="center" wrapText="1"/>
    </xf>
    <xf numFmtId="4" fontId="27" fillId="14" borderId="1" xfId="2" applyNumberFormat="1" applyFont="1" applyFill="1" applyBorder="1" applyAlignment="1">
      <alignment horizontal="right" vertical="center" wrapText="1"/>
    </xf>
    <xf numFmtId="0" fontId="2" fillId="7" borderId="6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2" fillId="15" borderId="1" xfId="0" applyFont="1" applyFill="1" applyBorder="1" applyAlignment="1">
      <alignment horizontal="center" vertical="center"/>
    </xf>
    <xf numFmtId="0" fontId="2" fillId="15" borderId="1" xfId="0" applyFont="1" applyFill="1" applyBorder="1" applyAlignment="1">
      <alignment horizontal="center" vertical="center" wrapText="1"/>
    </xf>
    <xf numFmtId="0" fontId="2" fillId="16" borderId="1" xfId="0" applyFont="1" applyFill="1" applyBorder="1" applyAlignment="1">
      <alignment horizontal="center" vertical="center"/>
    </xf>
    <xf numFmtId="0" fontId="2" fillId="16" borderId="1" xfId="0" applyFont="1" applyFill="1" applyBorder="1" applyAlignment="1">
      <alignment horizontal="center" vertical="center" wrapText="1"/>
    </xf>
    <xf numFmtId="0" fontId="2" fillId="17" borderId="1" xfId="0" applyFont="1" applyFill="1" applyBorder="1" applyAlignment="1">
      <alignment horizontal="center" vertical="center"/>
    </xf>
    <xf numFmtId="0" fontId="2" fillId="17" borderId="1" xfId="0" applyFont="1" applyFill="1" applyBorder="1" applyAlignment="1">
      <alignment horizontal="center" vertical="center" wrapText="1"/>
    </xf>
    <xf numFmtId="0" fontId="2" fillId="12" borderId="1" xfId="0" applyFont="1" applyFill="1" applyBorder="1" applyAlignment="1">
      <alignment horizontal="center" vertical="center"/>
    </xf>
    <xf numFmtId="0" fontId="2" fillId="12" borderId="3" xfId="0" applyFont="1" applyFill="1" applyBorder="1" applyAlignment="1">
      <alignment horizontal="center" vertical="center"/>
    </xf>
    <xf numFmtId="0" fontId="27" fillId="14" borderId="1" xfId="0" applyFont="1" applyFill="1" applyBorder="1" applyAlignment="1">
      <alignment horizontal="center" vertical="center"/>
    </xf>
    <xf numFmtId="0" fontId="27" fillId="14" borderId="1" xfId="0" applyFont="1" applyFill="1" applyBorder="1" applyAlignment="1">
      <alignment horizontal="center" vertical="center" wrapText="1"/>
    </xf>
    <xf numFmtId="0" fontId="4" fillId="15" borderId="1" xfId="0" applyFont="1" applyFill="1" applyBorder="1" applyAlignment="1">
      <alignment horizontal="center" vertical="center" wrapText="1"/>
    </xf>
    <xf numFmtId="0" fontId="4" fillId="16" borderId="1" xfId="0" applyFont="1" applyFill="1" applyBorder="1" applyAlignment="1">
      <alignment horizontal="center" vertical="center" wrapText="1"/>
    </xf>
    <xf numFmtId="0" fontId="4" fillId="17" borderId="1" xfId="0" applyFont="1" applyFill="1" applyBorder="1" applyAlignment="1">
      <alignment horizontal="center" vertical="center" wrapText="1"/>
    </xf>
    <xf numFmtId="0" fontId="28" fillId="14" borderId="1" xfId="0" applyFont="1" applyFill="1" applyBorder="1" applyAlignment="1">
      <alignment horizontal="center" vertical="center" wrapText="1"/>
    </xf>
    <xf numFmtId="10" fontId="1" fillId="15" borderId="1" xfId="6" applyNumberFormat="1" applyFont="1" applyFill="1" applyBorder="1" applyAlignment="1">
      <alignment horizontal="center" vertical="center" wrapText="1"/>
    </xf>
    <xf numFmtId="10" fontId="1" fillId="16" borderId="1" xfId="6" applyNumberFormat="1" applyFont="1" applyFill="1" applyBorder="1" applyAlignment="1">
      <alignment horizontal="center" vertical="center" wrapText="1"/>
    </xf>
    <xf numFmtId="10" fontId="1" fillId="17" borderId="1" xfId="6" applyNumberFormat="1" applyFont="1" applyFill="1" applyBorder="1" applyAlignment="1">
      <alignment horizontal="center" vertical="center" wrapText="1"/>
    </xf>
    <xf numFmtId="10" fontId="2" fillId="12" borderId="1" xfId="6" applyNumberFormat="1" applyFont="1" applyFill="1" applyBorder="1" applyAlignment="1">
      <alignment vertical="center"/>
    </xf>
    <xf numFmtId="10" fontId="6" fillId="0" borderId="0" xfId="6" applyNumberFormat="1" applyFont="1" applyAlignment="1">
      <alignment vertical="center"/>
    </xf>
    <xf numFmtId="4" fontId="29" fillId="14" borderId="1" xfId="0" applyNumberFormat="1" applyFont="1" applyFill="1" applyBorder="1" applyAlignment="1">
      <alignment vertical="center"/>
    </xf>
    <xf numFmtId="10" fontId="17" fillId="0" borderId="0" xfId="6" applyNumberFormat="1" applyFont="1" applyAlignment="1">
      <alignment vertical="center"/>
    </xf>
    <xf numFmtId="9" fontId="6" fillId="0" borderId="0" xfId="6" applyFont="1" applyAlignment="1">
      <alignment vertical="center"/>
    </xf>
    <xf numFmtId="164" fontId="29" fillId="14" borderId="1" xfId="2" applyFont="1" applyFill="1" applyBorder="1" applyAlignment="1">
      <alignment horizontal="right" vertical="center"/>
    </xf>
    <xf numFmtId="0" fontId="29" fillId="14" borderId="1" xfId="0" applyFont="1" applyFill="1" applyBorder="1" applyAlignment="1">
      <alignment vertical="center"/>
    </xf>
    <xf numFmtId="4" fontId="29" fillId="14" borderId="1" xfId="0" applyNumberFormat="1" applyFont="1" applyFill="1" applyBorder="1" applyAlignment="1">
      <alignment vertical="center" wrapText="1"/>
    </xf>
    <xf numFmtId="2" fontId="29" fillId="14" borderId="1" xfId="0" applyNumberFormat="1" applyFont="1" applyFill="1" applyBorder="1" applyAlignment="1">
      <alignment vertical="center" wrapText="1"/>
    </xf>
    <xf numFmtId="4" fontId="29" fillId="14" borderId="1" xfId="2" applyNumberFormat="1" applyFont="1" applyFill="1" applyBorder="1" applyAlignment="1">
      <alignment horizontal="right" vertical="center"/>
    </xf>
    <xf numFmtId="164" fontId="30" fillId="14" borderId="1" xfId="1" applyNumberFormat="1" applyFont="1" applyFill="1" applyBorder="1" applyAlignment="1">
      <alignment horizontal="right" vertical="center"/>
    </xf>
    <xf numFmtId="4" fontId="30" fillId="14" borderId="1" xfId="1" applyNumberFormat="1" applyFont="1" applyFill="1" applyBorder="1" applyAlignment="1">
      <alignment horizontal="right" vertical="center"/>
    </xf>
    <xf numFmtId="164" fontId="29" fillId="14" borderId="1" xfId="2" applyFont="1" applyFill="1" applyBorder="1" applyAlignment="1">
      <alignment vertical="center"/>
    </xf>
    <xf numFmtId="164" fontId="29" fillId="14" borderId="1" xfId="2" applyFont="1" applyFill="1" applyBorder="1" applyAlignment="1">
      <alignment vertical="center" wrapText="1"/>
    </xf>
    <xf numFmtId="164" fontId="27" fillId="14" borderId="1" xfId="2" applyFont="1" applyFill="1" applyBorder="1" applyAlignment="1">
      <alignment horizontal="right" vertical="center" wrapText="1"/>
    </xf>
    <xf numFmtId="4" fontId="27" fillId="14" borderId="1" xfId="2" applyNumberFormat="1" applyFont="1" applyFill="1" applyBorder="1" applyAlignment="1">
      <alignment vertical="center" wrapText="1"/>
    </xf>
    <xf numFmtId="4" fontId="29" fillId="14" borderId="1" xfId="0" applyNumberFormat="1" applyFont="1" applyFill="1" applyBorder="1" applyAlignment="1">
      <alignment horizontal="right" vertical="center"/>
    </xf>
    <xf numFmtId="4" fontId="27" fillId="14" borderId="1" xfId="0" applyNumberFormat="1" applyFont="1" applyFill="1" applyBorder="1" applyAlignment="1">
      <alignment horizontal="right" vertical="center"/>
    </xf>
    <xf numFmtId="4" fontId="27" fillId="14" borderId="1" xfId="2" applyNumberFormat="1" applyFont="1" applyFill="1" applyBorder="1" applyAlignment="1">
      <alignment horizontal="right" vertical="center"/>
    </xf>
    <xf numFmtId="43" fontId="1" fillId="14" borderId="1" xfId="2" applyNumberFormat="1" applyFont="1" applyFill="1" applyBorder="1" applyAlignment="1">
      <alignment vertical="center"/>
    </xf>
    <xf numFmtId="3" fontId="29" fillId="14" borderId="1" xfId="0" applyNumberFormat="1" applyFont="1" applyFill="1" applyBorder="1" applyAlignment="1">
      <alignment vertical="center"/>
    </xf>
    <xf numFmtId="4" fontId="29" fillId="14" borderId="1" xfId="2" applyNumberFormat="1" applyFont="1" applyFill="1" applyBorder="1" applyAlignment="1">
      <alignment horizontal="right" vertical="center" wrapText="1"/>
    </xf>
    <xf numFmtId="0" fontId="1" fillId="14" borderId="1" xfId="0" applyFont="1" applyFill="1" applyBorder="1" applyAlignment="1">
      <alignment vertical="center"/>
    </xf>
    <xf numFmtId="43" fontId="29" fillId="14" borderId="1" xfId="2" applyNumberFormat="1" applyFont="1" applyFill="1" applyBorder="1" applyAlignment="1">
      <alignment vertical="center"/>
    </xf>
    <xf numFmtId="164" fontId="30" fillId="14" borderId="1" xfId="2" applyFont="1" applyFill="1" applyBorder="1" applyAlignment="1">
      <alignment horizontal="right" vertical="center"/>
    </xf>
    <xf numFmtId="4" fontId="30" fillId="14" borderId="1" xfId="2" applyNumberFormat="1" applyFont="1" applyFill="1" applyBorder="1" applyAlignment="1">
      <alignment horizontal="right" vertical="center"/>
    </xf>
    <xf numFmtId="4" fontId="1" fillId="14" borderId="1" xfId="0" applyNumberFormat="1" applyFont="1" applyFill="1" applyBorder="1" applyAlignment="1">
      <alignment vertical="center"/>
    </xf>
    <xf numFmtId="4" fontId="31" fillId="14" borderId="1" xfId="0" applyNumberFormat="1" applyFont="1" applyFill="1" applyBorder="1" applyAlignment="1">
      <alignment vertical="center"/>
    </xf>
    <xf numFmtId="0" fontId="31" fillId="14" borderId="1" xfId="0" applyFont="1" applyFill="1" applyBorder="1" applyAlignment="1">
      <alignment vertical="center"/>
    </xf>
    <xf numFmtId="164" fontId="29" fillId="14" borderId="1" xfId="2" applyFont="1" applyFill="1" applyBorder="1" applyAlignment="1">
      <alignment horizontal="right" vertical="center" wrapText="1"/>
    </xf>
    <xf numFmtId="4" fontId="2" fillId="14" borderId="1" xfId="0" applyNumberFormat="1" applyFont="1" applyFill="1" applyBorder="1" applyAlignment="1">
      <alignment vertical="center"/>
    </xf>
    <xf numFmtId="0" fontId="2" fillId="14" borderId="1" xfId="0" applyFont="1" applyFill="1" applyBorder="1" applyAlignment="1">
      <alignment vertical="center"/>
    </xf>
    <xf numFmtId="164" fontId="27" fillId="14" borderId="1" xfId="2" applyFont="1" applyFill="1" applyBorder="1" applyAlignment="1">
      <alignment horizontal="right" vertical="center"/>
    </xf>
    <xf numFmtId="164" fontId="27" fillId="0" borderId="1" xfId="2" applyFont="1" applyBorder="1" applyAlignment="1">
      <alignment horizontal="right" vertical="center" wrapText="1"/>
    </xf>
    <xf numFmtId="4" fontId="27" fillId="0" borderId="1" xfId="2" applyNumberFormat="1" applyFont="1" applyBorder="1" applyAlignment="1">
      <alignment horizontal="right" vertical="center" wrapText="1"/>
    </xf>
    <xf numFmtId="0" fontId="27" fillId="18" borderId="1" xfId="0" applyFont="1" applyFill="1" applyBorder="1" applyAlignment="1">
      <alignment horizontal="center" vertical="center"/>
    </xf>
    <xf numFmtId="0" fontId="27" fillId="18" borderId="1" xfId="0" applyFont="1" applyFill="1" applyBorder="1" applyAlignment="1">
      <alignment horizontal="center" vertical="center" wrapText="1"/>
    </xf>
    <xf numFmtId="164" fontId="3" fillId="14" borderId="1" xfId="2" applyFont="1" applyFill="1" applyBorder="1" applyAlignment="1">
      <alignment horizontal="right" vertical="center" wrapText="1"/>
    </xf>
    <xf numFmtId="4" fontId="2" fillId="14" borderId="1" xfId="2" applyNumberFormat="1" applyFont="1" applyFill="1" applyBorder="1" applyAlignment="1">
      <alignment horizontal="right" vertical="center" wrapText="1"/>
    </xf>
    <xf numFmtId="0" fontId="23" fillId="6" borderId="7" xfId="0" applyFont="1" applyFill="1" applyBorder="1" applyAlignment="1">
      <alignment horizontal="right" vertical="center" wrapText="1"/>
    </xf>
    <xf numFmtId="164" fontId="23" fillId="14" borderId="2" xfId="2" applyFont="1" applyFill="1" applyBorder="1" applyAlignment="1">
      <alignment horizontal="right" vertical="center" wrapText="1"/>
    </xf>
    <xf numFmtId="4" fontId="27" fillId="14" borderId="2" xfId="0" applyNumberFormat="1" applyFont="1" applyFill="1" applyBorder="1" applyAlignment="1">
      <alignment horizontal="right" vertical="center"/>
    </xf>
    <xf numFmtId="0" fontId="0" fillId="0" borderId="0" xfId="0" applyFont="1"/>
    <xf numFmtId="0" fontId="17" fillId="0" borderId="0" xfId="0" applyFont="1" applyBorder="1"/>
    <xf numFmtId="0" fontId="22" fillId="8" borderId="1" xfId="0" applyFont="1" applyFill="1" applyBorder="1" applyAlignment="1">
      <alignment horizontal="center" vertical="top" wrapText="1"/>
    </xf>
    <xf numFmtId="4" fontId="1" fillId="8" borderId="1" xfId="0" applyNumberFormat="1" applyFont="1" applyFill="1" applyBorder="1"/>
    <xf numFmtId="164" fontId="1" fillId="8" borderId="1" xfId="2" applyFont="1" applyFill="1" applyBorder="1" applyAlignment="1">
      <alignment horizontal="right"/>
    </xf>
    <xf numFmtId="0" fontId="1" fillId="8" borderId="1" xfId="0" applyFont="1" applyFill="1" applyBorder="1"/>
    <xf numFmtId="4" fontId="1" fillId="8" borderId="1" xfId="0" applyNumberFormat="1" applyFont="1" applyFill="1" applyBorder="1" applyAlignment="1">
      <alignment wrapText="1"/>
    </xf>
    <xf numFmtId="4" fontId="1" fillId="8" borderId="1" xfId="2" applyNumberFormat="1" applyFont="1" applyFill="1" applyBorder="1" applyAlignment="1">
      <alignment horizontal="right"/>
    </xf>
    <xf numFmtId="164" fontId="2" fillId="8" borderId="1" xfId="2" applyFont="1" applyFill="1" applyBorder="1" applyAlignment="1">
      <alignment horizontal="right" vertical="top" wrapText="1"/>
    </xf>
    <xf numFmtId="4" fontId="2" fillId="8" borderId="1" xfId="2" applyNumberFormat="1" applyFont="1" applyFill="1" applyBorder="1" applyAlignment="1">
      <alignment vertical="top" wrapText="1"/>
    </xf>
    <xf numFmtId="4" fontId="2" fillId="8" borderId="1" xfId="2" applyNumberFormat="1" applyFont="1" applyFill="1" applyBorder="1" applyAlignment="1">
      <alignment horizontal="right" vertical="top" wrapText="1"/>
    </xf>
    <xf numFmtId="4" fontId="1" fillId="8" borderId="1" xfId="0" applyNumberFormat="1" applyFont="1" applyFill="1" applyBorder="1" applyAlignment="1">
      <alignment horizontal="right"/>
    </xf>
    <xf numFmtId="4" fontId="2" fillId="8" borderId="1" xfId="0" applyNumberFormat="1" applyFont="1" applyFill="1" applyBorder="1" applyAlignment="1">
      <alignment horizontal="right"/>
    </xf>
    <xf numFmtId="4" fontId="2" fillId="8" borderId="1" xfId="2" applyNumberFormat="1" applyFont="1" applyFill="1" applyBorder="1" applyAlignment="1">
      <alignment horizontal="right"/>
    </xf>
    <xf numFmtId="164" fontId="1" fillId="8" borderId="1" xfId="2" applyFont="1" applyFill="1" applyBorder="1"/>
    <xf numFmtId="2" fontId="1" fillId="8" borderId="1" xfId="0" applyNumberFormat="1" applyFont="1" applyFill="1" applyBorder="1"/>
    <xf numFmtId="4" fontId="1" fillId="8" borderId="1" xfId="2" applyNumberFormat="1" applyFont="1" applyFill="1" applyBorder="1" applyAlignment="1">
      <alignment horizontal="right" vertical="top" wrapText="1"/>
    </xf>
    <xf numFmtId="164" fontId="1" fillId="8" borderId="1" xfId="2" applyFont="1" applyFill="1" applyBorder="1" applyAlignment="1">
      <alignment horizontal="right" vertical="top" wrapText="1"/>
    </xf>
    <xf numFmtId="4" fontId="2" fillId="8" borderId="1" xfId="0" applyNumberFormat="1" applyFont="1" applyFill="1" applyBorder="1"/>
    <xf numFmtId="164" fontId="2" fillId="8" borderId="1" xfId="2" applyFont="1" applyFill="1" applyBorder="1" applyAlignment="1">
      <alignment horizontal="right"/>
    </xf>
    <xf numFmtId="164" fontId="3" fillId="8" borderId="1" xfId="2" applyFont="1" applyFill="1" applyBorder="1" applyAlignment="1">
      <alignment horizontal="right" vertical="top" wrapText="1"/>
    </xf>
    <xf numFmtId="164" fontId="23" fillId="8" borderId="2" xfId="2" applyFont="1" applyFill="1" applyBorder="1" applyAlignment="1">
      <alignment horizontal="right" vertical="top" wrapText="1"/>
    </xf>
    <xf numFmtId="4" fontId="14" fillId="8" borderId="2" xfId="0" applyNumberFormat="1" applyFont="1" applyFill="1" applyBorder="1" applyAlignment="1">
      <alignment horizontal="right"/>
    </xf>
    <xf numFmtId="0" fontId="25" fillId="5" borderId="1" xfId="0" applyFont="1" applyFill="1" applyBorder="1" applyAlignment="1">
      <alignment horizontal="center" vertical="top" wrapText="1"/>
    </xf>
    <xf numFmtId="10" fontId="17" fillId="12" borderId="1" xfId="6" applyNumberFormat="1" applyFont="1" applyFill="1" applyBorder="1" applyAlignment="1">
      <alignment horizontal="center" vertical="top" wrapText="1"/>
    </xf>
    <xf numFmtId="0" fontId="14" fillId="9" borderId="8" xfId="0" applyFont="1" applyFill="1" applyBorder="1" applyAlignment="1"/>
    <xf numFmtId="0" fontId="14" fillId="9" borderId="5" xfId="0" applyFont="1" applyFill="1" applyBorder="1" applyAlignment="1"/>
    <xf numFmtId="0" fontId="14" fillId="4" borderId="9" xfId="0" applyFont="1" applyFill="1" applyBorder="1" applyAlignment="1">
      <alignment vertical="top" wrapText="1"/>
    </xf>
    <xf numFmtId="0" fontId="14" fillId="9" borderId="10" xfId="0" applyFont="1" applyFill="1" applyBorder="1" applyAlignment="1"/>
    <xf numFmtId="0" fontId="14" fillId="4" borderId="11" xfId="0" applyFont="1" applyFill="1" applyBorder="1" applyAlignment="1">
      <alignment vertical="top" wrapText="1"/>
    </xf>
    <xf numFmtId="0" fontId="14" fillId="5" borderId="11" xfId="0" applyFont="1" applyFill="1" applyBorder="1" applyAlignment="1">
      <alignment vertical="top" wrapText="1"/>
    </xf>
    <xf numFmtId="10" fontId="17" fillId="12" borderId="2" xfId="6" applyNumberFormat="1" applyFont="1" applyFill="1" applyBorder="1" applyAlignment="1">
      <alignment horizontal="center" vertical="top" wrapText="1"/>
    </xf>
    <xf numFmtId="164" fontId="11" fillId="0" borderId="0" xfId="2" applyFont="1" applyBorder="1"/>
    <xf numFmtId="164" fontId="11" fillId="0" borderId="0" xfId="0" applyNumberFormat="1" applyFont="1" applyBorder="1"/>
    <xf numFmtId="0" fontId="2" fillId="6" borderId="12" xfId="0" applyFont="1" applyFill="1" applyBorder="1" applyAlignment="1">
      <alignment vertical="center" wrapText="1"/>
    </xf>
    <xf numFmtId="0" fontId="2" fillId="6" borderId="8" xfId="0" applyFont="1" applyFill="1" applyBorder="1" applyAlignment="1">
      <alignment horizontal="left" vertical="center" wrapText="1"/>
    </xf>
    <xf numFmtId="0" fontId="1" fillId="6" borderId="8" xfId="0" applyFont="1" applyFill="1" applyBorder="1" applyAlignment="1">
      <alignment vertical="center" wrapText="1"/>
    </xf>
    <xf numFmtId="0" fontId="1" fillId="6" borderId="8" xfId="0" applyFont="1" applyFill="1" applyBorder="1" applyAlignment="1">
      <alignment vertical="center"/>
    </xf>
    <xf numFmtId="0" fontId="2" fillId="6" borderId="8" xfId="0" applyFont="1" applyFill="1" applyBorder="1" applyAlignment="1">
      <alignment horizontal="right" vertical="center"/>
    </xf>
    <xf numFmtId="0" fontId="2" fillId="6" borderId="8" xfId="0" applyFont="1" applyFill="1" applyBorder="1" applyAlignment="1">
      <alignment vertical="center" wrapText="1"/>
    </xf>
    <xf numFmtId="0" fontId="2" fillId="7" borderId="8" xfId="0" applyFont="1" applyFill="1" applyBorder="1" applyAlignment="1">
      <alignment vertical="center"/>
    </xf>
    <xf numFmtId="10" fontId="2" fillId="12" borderId="3" xfId="6" applyNumberFormat="1" applyFont="1" applyFill="1" applyBorder="1" applyAlignment="1">
      <alignment vertical="center"/>
    </xf>
    <xf numFmtId="164" fontId="3" fillId="14" borderId="13" xfId="2" applyFont="1" applyFill="1" applyBorder="1" applyAlignment="1">
      <alignment horizontal="right" vertical="center" wrapText="1"/>
    </xf>
    <xf numFmtId="4" fontId="2" fillId="14" borderId="13" xfId="2" applyNumberFormat="1" applyFont="1" applyFill="1" applyBorder="1" applyAlignment="1">
      <alignment horizontal="right" vertical="center" wrapText="1"/>
    </xf>
    <xf numFmtId="0" fontId="2" fillId="7" borderId="1" xfId="0" applyFont="1" applyFill="1" applyBorder="1" applyAlignment="1">
      <alignment horizontal="center" vertical="top"/>
    </xf>
    <xf numFmtId="0" fontId="2" fillId="7" borderId="1" xfId="0" applyFont="1" applyFill="1" applyBorder="1" applyAlignment="1">
      <alignment horizontal="center" vertical="top" wrapText="1"/>
    </xf>
    <xf numFmtId="164" fontId="2" fillId="7" borderId="1" xfId="2" applyFont="1" applyFill="1" applyBorder="1" applyAlignment="1">
      <alignment horizontal="right"/>
    </xf>
    <xf numFmtId="4" fontId="18" fillId="0" borderId="0" xfId="0" applyNumberFormat="1" applyFont="1"/>
    <xf numFmtId="10" fontId="14" fillId="12" borderId="1" xfId="6" applyNumberFormat="1" applyFont="1" applyFill="1" applyBorder="1" applyAlignment="1">
      <alignment horizontal="center" vertical="top" wrapText="1"/>
    </xf>
    <xf numFmtId="0" fontId="14" fillId="12" borderId="1" xfId="0" applyFont="1" applyFill="1" applyBorder="1" applyAlignment="1">
      <alignment horizontal="center" wrapText="1"/>
    </xf>
    <xf numFmtId="165" fontId="17" fillId="12" borderId="1" xfId="6" applyNumberFormat="1" applyFont="1" applyFill="1" applyBorder="1" applyAlignment="1">
      <alignment horizontal="center" vertical="top" wrapText="1"/>
    </xf>
    <xf numFmtId="39" fontId="33" fillId="0" borderId="0" xfId="0" applyNumberFormat="1" applyFont="1" applyBorder="1"/>
    <xf numFmtId="0" fontId="26" fillId="0" borderId="0" xfId="0" applyFont="1" applyBorder="1" applyAlignment="1">
      <alignment horizontal="center" vertical="top" wrapText="1"/>
    </xf>
    <xf numFmtId="4" fontId="34" fillId="0" borderId="0" xfId="0" applyNumberFormat="1" applyFont="1" applyBorder="1" applyAlignment="1">
      <alignment horizontal="right" wrapText="1"/>
    </xf>
    <xf numFmtId="4" fontId="34" fillId="0" borderId="0" xfId="0" applyNumberFormat="1" applyFont="1" applyBorder="1"/>
    <xf numFmtId="0" fontId="34" fillId="0" borderId="0" xfId="0" applyFont="1" applyBorder="1" applyAlignment="1">
      <alignment vertical="top" wrapText="1"/>
    </xf>
    <xf numFmtId="4" fontId="35" fillId="0" borderId="0" xfId="0" applyNumberFormat="1" applyFont="1"/>
    <xf numFmtId="4" fontId="36" fillId="0" borderId="0" xfId="0" applyNumberFormat="1" applyFont="1"/>
    <xf numFmtId="0" fontId="34" fillId="0" borderId="0" xfId="0" applyFont="1"/>
    <xf numFmtId="0" fontId="0" fillId="19" borderId="0" xfId="0" applyFill="1"/>
    <xf numFmtId="0" fontId="37" fillId="19" borderId="0" xfId="0" applyFont="1" applyFill="1" applyAlignment="1">
      <alignment wrapText="1"/>
    </xf>
    <xf numFmtId="0" fontId="0" fillId="19" borderId="0" xfId="0" applyFill="1" applyAlignment="1">
      <alignment vertical="top"/>
    </xf>
    <xf numFmtId="0" fontId="38" fillId="19" borderId="0" xfId="0" applyFont="1" applyFill="1" applyAlignment="1">
      <alignment vertical="top"/>
    </xf>
    <xf numFmtId="0" fontId="39" fillId="0" borderId="0" xfId="0" applyFont="1"/>
    <xf numFmtId="0" fontId="0" fillId="0" borderId="0" xfId="0" applyAlignment="1">
      <alignment wrapText="1"/>
    </xf>
    <xf numFmtId="164" fontId="1" fillId="8" borderId="0" xfId="2" applyFont="1" applyFill="1" applyBorder="1" applyAlignment="1">
      <alignment horizontal="right"/>
    </xf>
    <xf numFmtId="10" fontId="1" fillId="8" borderId="0" xfId="6" applyNumberFormat="1" applyFont="1" applyFill="1" applyBorder="1" applyAlignment="1">
      <alignment horizontal="center"/>
    </xf>
    <xf numFmtId="4" fontId="1" fillId="8" borderId="0" xfId="2" applyNumberFormat="1" applyFont="1" applyFill="1" applyBorder="1" applyAlignment="1">
      <alignment horizontal="right"/>
    </xf>
    <xf numFmtId="10" fontId="1" fillId="12" borderId="1" xfId="6" applyNumberFormat="1" applyFont="1" applyFill="1" applyBorder="1" applyAlignment="1">
      <alignment horizontal="center" vertical="top" wrapText="1"/>
    </xf>
    <xf numFmtId="4" fontId="15" fillId="0" borderId="0" xfId="0" applyNumberFormat="1" applyFont="1" applyBorder="1"/>
    <xf numFmtId="4" fontId="35" fillId="0" borderId="0" xfId="0" applyNumberFormat="1" applyFont="1" applyBorder="1" applyAlignment="1">
      <alignment horizontal="right"/>
    </xf>
    <xf numFmtId="3" fontId="34" fillId="0" borderId="0" xfId="0" applyNumberFormat="1" applyFont="1" applyBorder="1" applyAlignment="1">
      <alignment horizontal="right" wrapText="1"/>
    </xf>
    <xf numFmtId="164" fontId="19" fillId="0" borderId="0" xfId="2" applyFont="1"/>
    <xf numFmtId="43" fontId="5" fillId="0" borderId="0" xfId="2" applyNumberFormat="1" applyFont="1" applyFill="1"/>
    <xf numFmtId="0" fontId="2" fillId="10" borderId="1" xfId="0" applyFont="1" applyFill="1" applyBorder="1"/>
    <xf numFmtId="0" fontId="2" fillId="13" borderId="1" xfId="0" applyFont="1" applyFill="1" applyBorder="1" applyAlignment="1">
      <alignment horizontal="center" wrapText="1"/>
    </xf>
    <xf numFmtId="0" fontId="2" fillId="13" borderId="1" xfId="0" applyFont="1" applyFill="1" applyBorder="1" applyAlignment="1">
      <alignment vertical="top" wrapText="1"/>
    </xf>
    <xf numFmtId="0" fontId="2" fillId="13" borderId="1" xfId="0" applyFont="1" applyFill="1" applyBorder="1" applyAlignment="1">
      <alignment horizontal="right"/>
    </xf>
    <xf numFmtId="0" fontId="2" fillId="5" borderId="1" xfId="0" applyFont="1" applyFill="1" applyBorder="1" applyAlignment="1">
      <alignment horizontal="center" wrapText="1"/>
    </xf>
    <xf numFmtId="0" fontId="2" fillId="13" borderId="1" xfId="0" applyFont="1" applyFill="1" applyBorder="1" applyAlignment="1">
      <alignment wrapText="1"/>
    </xf>
    <xf numFmtId="0" fontId="2" fillId="7" borderId="1" xfId="0" applyFont="1" applyFill="1" applyBorder="1" applyAlignment="1">
      <alignment horizontal="center" wrapText="1"/>
    </xf>
    <xf numFmtId="0" fontId="2" fillId="13" borderId="1" xfId="0" applyFont="1" applyFill="1" applyBorder="1" applyAlignment="1">
      <alignment horizontal="center"/>
    </xf>
    <xf numFmtId="0" fontId="2" fillId="13" borderId="1" xfId="0" applyFont="1" applyFill="1" applyBorder="1"/>
    <xf numFmtId="0" fontId="2" fillId="6" borderId="1" xfId="0" applyFont="1" applyFill="1" applyBorder="1" applyAlignment="1">
      <alignment horizontal="center" wrapText="1"/>
    </xf>
    <xf numFmtId="0" fontId="2" fillId="6" borderId="1" xfId="0" applyFont="1" applyFill="1" applyBorder="1" applyAlignment="1">
      <alignment wrapText="1"/>
    </xf>
    <xf numFmtId="0" fontId="2" fillId="6" borderId="1" xfId="0" applyFont="1" applyFill="1" applyBorder="1" applyAlignment="1">
      <alignment horizontal="right" vertical="center"/>
    </xf>
    <xf numFmtId="0" fontId="2" fillId="4" borderId="1" xfId="0" applyFont="1" applyFill="1" applyBorder="1" applyAlignment="1">
      <alignment horizontal="center"/>
    </xf>
    <xf numFmtId="0" fontId="2" fillId="4" borderId="1" xfId="0" applyFont="1" applyFill="1" applyBorder="1"/>
    <xf numFmtId="4" fontId="40" fillId="0" borderId="0" xfId="0" applyNumberFormat="1" applyFont="1"/>
    <xf numFmtId="0" fontId="2" fillId="7" borderId="1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41" fillId="0" borderId="0" xfId="0" applyFont="1" applyAlignment="1">
      <alignment vertical="center"/>
    </xf>
    <xf numFmtId="4" fontId="41" fillId="0" borderId="0" xfId="0" applyNumberFormat="1" applyFont="1" applyAlignment="1">
      <alignment vertical="center" wrapText="1"/>
    </xf>
    <xf numFmtId="43" fontId="42" fillId="0" borderId="0" xfId="0" applyNumberFormat="1" applyFont="1" applyBorder="1" applyAlignment="1">
      <alignment horizontal="center" vertical="center"/>
    </xf>
    <xf numFmtId="164" fontId="43" fillId="0" borderId="0" xfId="2" applyFont="1" applyBorder="1" applyAlignment="1">
      <alignment horizontal="center" vertical="center"/>
    </xf>
    <xf numFmtId="0" fontId="9" fillId="0" borderId="0" xfId="0" applyFont="1" applyAlignment="1">
      <alignment horizontal="right"/>
    </xf>
    <xf numFmtId="164" fontId="9" fillId="0" borderId="0" xfId="0" quotePrefix="1" applyNumberFormat="1" applyFont="1" applyAlignment="1">
      <alignment horizontal="center"/>
    </xf>
    <xf numFmtId="164" fontId="9" fillId="0" borderId="0" xfId="0" applyNumberFormat="1" applyFont="1"/>
    <xf numFmtId="164" fontId="9" fillId="0" borderId="0" xfId="2" applyFont="1"/>
    <xf numFmtId="0" fontId="0" fillId="0" borderId="0" xfId="0"/>
    <xf numFmtId="0" fontId="0" fillId="0" borderId="0" xfId="0"/>
    <xf numFmtId="4" fontId="44" fillId="0" borderId="0" xfId="0" applyNumberFormat="1" applyFont="1"/>
    <xf numFmtId="0" fontId="0" fillId="0" borderId="0" xfId="0"/>
    <xf numFmtId="0" fontId="22" fillId="5" borderId="1" xfId="0" applyFont="1" applyFill="1" applyBorder="1" applyAlignment="1">
      <alignment horizontal="right" vertical="top" wrapText="1"/>
    </xf>
    <xf numFmtId="0" fontId="2" fillId="9" borderId="1" xfId="0" applyFont="1" applyFill="1" applyBorder="1" applyAlignment="1">
      <alignment horizontal="center"/>
    </xf>
    <xf numFmtId="0" fontId="2" fillId="9" borderId="1" xfId="0" applyFont="1" applyFill="1" applyBorder="1"/>
    <xf numFmtId="10" fontId="17" fillId="12" borderId="4" xfId="6" applyNumberFormat="1" applyFont="1" applyFill="1" applyBorder="1" applyAlignment="1">
      <alignment horizontal="center" vertical="top" wrapText="1"/>
    </xf>
    <xf numFmtId="0" fontId="14" fillId="5" borderId="1" xfId="0" applyFont="1" applyFill="1" applyBorder="1" applyAlignment="1">
      <alignment horizontal="center" vertical="top" wrapText="1"/>
    </xf>
    <xf numFmtId="10" fontId="1" fillId="8" borderId="1" xfId="6" applyNumberFormat="1" applyFont="1" applyFill="1" applyBorder="1" applyAlignment="1">
      <alignment horizontal="center" vertical="center" wrapText="1"/>
    </xf>
    <xf numFmtId="4" fontId="46" fillId="19" borderId="0" xfId="0" applyNumberFormat="1" applyFont="1" applyFill="1" applyBorder="1" applyAlignment="1">
      <alignment horizontal="justify" vertical="center" wrapText="1"/>
    </xf>
    <xf numFmtId="0" fontId="46" fillId="19" borderId="0" xfId="0" applyFont="1" applyFill="1" applyBorder="1" applyAlignment="1">
      <alignment horizontal="justify" vertical="center" wrapText="1"/>
    </xf>
    <xf numFmtId="3" fontId="0" fillId="0" borderId="0" xfId="0" applyNumberFormat="1"/>
    <xf numFmtId="9" fontId="11" fillId="0" borderId="0" xfId="6" applyFont="1" applyBorder="1"/>
    <xf numFmtId="0" fontId="47" fillId="8" borderId="0" xfId="0" applyFont="1" applyFill="1" applyBorder="1" applyAlignment="1">
      <alignment horizontal="center" vertical="center"/>
    </xf>
    <xf numFmtId="3" fontId="11" fillId="0" borderId="0" xfId="0" applyNumberFormat="1" applyFont="1" applyBorder="1"/>
    <xf numFmtId="0" fontId="0" fillId="0" borderId="0" xfId="0"/>
    <xf numFmtId="2" fontId="1" fillId="8" borderId="0" xfId="0" applyNumberFormat="1" applyFont="1" applyFill="1" applyBorder="1"/>
    <xf numFmtId="0" fontId="48" fillId="0" borderId="0" xfId="0" applyFont="1" applyBorder="1" applyAlignment="1">
      <alignment horizontal="center" vertical="center"/>
    </xf>
    <xf numFmtId="164" fontId="9" fillId="8" borderId="0" xfId="2" applyNumberFormat="1" applyFont="1" applyFill="1" applyBorder="1" applyAlignment="1"/>
    <xf numFmtId="3" fontId="19" fillId="0" borderId="0" xfId="0" applyNumberFormat="1" applyFont="1"/>
    <xf numFmtId="3" fontId="16" fillId="0" borderId="0" xfId="0" applyNumberFormat="1" applyFont="1" applyBorder="1"/>
    <xf numFmtId="0" fontId="9" fillId="0" borderId="1" xfId="0" applyFont="1" applyBorder="1"/>
    <xf numFmtId="16" fontId="9" fillId="8" borderId="1" xfId="0" applyNumberFormat="1" applyFont="1" applyFill="1" applyBorder="1"/>
    <xf numFmtId="0" fontId="0" fillId="0" borderId="1" xfId="0" applyFont="1" applyBorder="1"/>
    <xf numFmtId="4" fontId="0" fillId="8" borderId="1" xfId="0" applyNumberFormat="1" applyFont="1" applyFill="1" applyBorder="1"/>
    <xf numFmtId="164" fontId="49" fillId="8" borderId="1" xfId="2" applyFont="1" applyFill="1" applyBorder="1" applyAlignment="1">
      <alignment horizontal="right" vertical="top" wrapText="1"/>
    </xf>
    <xf numFmtId="4" fontId="46" fillId="8" borderId="1" xfId="0" applyNumberFormat="1" applyFont="1" applyFill="1" applyBorder="1" applyAlignment="1">
      <alignment horizontal="right"/>
    </xf>
    <xf numFmtId="0" fontId="50" fillId="3" borderId="1" xfId="0" applyFont="1" applyFill="1" applyBorder="1"/>
    <xf numFmtId="164" fontId="50" fillId="3" borderId="1" xfId="0" applyNumberFormat="1" applyFont="1" applyFill="1" applyBorder="1"/>
    <xf numFmtId="4" fontId="41" fillId="0" borderId="0" xfId="0" applyNumberFormat="1" applyFont="1" applyAlignment="1">
      <alignment vertical="center"/>
    </xf>
    <xf numFmtId="0" fontId="1" fillId="10" borderId="7" xfId="0" applyFont="1" applyFill="1" applyBorder="1" applyAlignment="1">
      <alignment horizontal="center" wrapText="1"/>
    </xf>
    <xf numFmtId="0" fontId="51" fillId="0" borderId="30" xfId="0" applyFont="1" applyBorder="1" applyAlignment="1">
      <alignment vertical="center" wrapText="1"/>
    </xf>
    <xf numFmtId="0" fontId="51" fillId="0" borderId="31" xfId="0" applyFont="1" applyBorder="1" applyAlignment="1">
      <alignment vertical="top" wrapText="1"/>
    </xf>
    <xf numFmtId="0" fontId="51" fillId="0" borderId="31" xfId="0" applyFont="1" applyBorder="1" applyAlignment="1">
      <alignment vertical="center" wrapText="1"/>
    </xf>
    <xf numFmtId="0" fontId="51" fillId="0" borderId="0" xfId="0" applyFont="1"/>
    <xf numFmtId="4" fontId="51" fillId="0" borderId="30" xfId="0" applyNumberFormat="1" applyFont="1" applyBorder="1" applyAlignment="1">
      <alignment vertical="center"/>
    </xf>
    <xf numFmtId="4" fontId="51" fillId="0" borderId="31" xfId="0" applyNumberFormat="1" applyFont="1" applyBorder="1" applyAlignment="1">
      <alignment vertical="center"/>
    </xf>
    <xf numFmtId="0" fontId="51" fillId="0" borderId="30" xfId="0" applyFont="1" applyBorder="1" applyAlignment="1">
      <alignment vertical="center"/>
    </xf>
    <xf numFmtId="0" fontId="51" fillId="0" borderId="31" xfId="0" applyFont="1" applyBorder="1" applyAlignment="1">
      <alignment vertical="center"/>
    </xf>
    <xf numFmtId="4" fontId="51" fillId="0" borderId="33" xfId="0" applyNumberFormat="1" applyFont="1" applyBorder="1" applyAlignment="1">
      <alignment vertical="center" wrapText="1"/>
    </xf>
    <xf numFmtId="0" fontId="51" fillId="0" borderId="32" xfId="0" applyFont="1" applyBorder="1" applyAlignment="1">
      <alignment vertical="top" wrapText="1"/>
    </xf>
    <xf numFmtId="4" fontId="51" fillId="0" borderId="30" xfId="0" applyNumberFormat="1" applyFont="1" applyBorder="1" applyAlignment="1">
      <alignment vertical="center" wrapText="1"/>
    </xf>
    <xf numFmtId="4" fontId="51" fillId="0" borderId="31" xfId="0" applyNumberFormat="1" applyFont="1" applyBorder="1" applyAlignment="1">
      <alignment vertical="center" wrapText="1"/>
    </xf>
    <xf numFmtId="0" fontId="51" fillId="0" borderId="34" xfId="0" applyFont="1" applyBorder="1" applyAlignment="1">
      <alignment vertical="center" wrapText="1"/>
    </xf>
    <xf numFmtId="0" fontId="1" fillId="8" borderId="0" xfId="0" applyFont="1" applyFill="1" applyBorder="1" applyAlignment="1">
      <alignment wrapText="1"/>
    </xf>
    <xf numFmtId="4" fontId="0" fillId="0" borderId="0" xfId="0" applyNumberFormat="1"/>
    <xf numFmtId="0" fontId="51" fillId="0" borderId="35" xfId="0" applyFont="1" applyBorder="1" applyAlignment="1">
      <alignment vertical="top" wrapText="1"/>
    </xf>
    <xf numFmtId="4" fontId="51" fillId="0" borderId="31" xfId="0" applyNumberFormat="1" applyFont="1" applyBorder="1" applyAlignment="1">
      <alignment vertical="center" wrapText="1"/>
    </xf>
    <xf numFmtId="4" fontId="51" fillId="0" borderId="0" xfId="0" applyNumberFormat="1" applyFont="1"/>
    <xf numFmtId="0" fontId="51" fillId="0" borderId="32" xfId="0" applyFont="1" applyBorder="1" applyAlignment="1">
      <alignment vertical="center" wrapText="1"/>
    </xf>
    <xf numFmtId="4" fontId="51" fillId="0" borderId="30" xfId="0" applyNumberFormat="1" applyFont="1" applyBorder="1" applyAlignment="1">
      <alignment vertical="center" wrapText="1"/>
    </xf>
    <xf numFmtId="4" fontId="51" fillId="0" borderId="31" xfId="0" applyNumberFormat="1" applyFont="1" applyBorder="1" applyAlignment="1">
      <alignment vertical="center" wrapText="1"/>
    </xf>
    <xf numFmtId="0" fontId="43" fillId="0" borderId="0" xfId="0" applyFont="1"/>
    <xf numFmtId="4" fontId="52" fillId="0" borderId="0" xfId="0" applyNumberFormat="1" applyFont="1"/>
    <xf numFmtId="0" fontId="53" fillId="0" borderId="0" xfId="0" applyFont="1"/>
    <xf numFmtId="0" fontId="23" fillId="8" borderId="16" xfId="0" applyFont="1" applyFill="1" applyBorder="1" applyAlignment="1">
      <alignment horizontal="right" vertical="top" wrapText="1"/>
    </xf>
    <xf numFmtId="0" fontId="23" fillId="8" borderId="17" xfId="0" applyFont="1" applyFill="1" applyBorder="1" applyAlignment="1">
      <alignment horizontal="right" vertical="top" wrapText="1"/>
    </xf>
    <xf numFmtId="164" fontId="23" fillId="8" borderId="17" xfId="2" applyFont="1" applyFill="1" applyBorder="1" applyAlignment="1">
      <alignment horizontal="right" vertical="top" wrapText="1"/>
    </xf>
    <xf numFmtId="4" fontId="14" fillId="8" borderId="17" xfId="0" applyNumberFormat="1" applyFont="1" applyFill="1" applyBorder="1" applyAlignment="1">
      <alignment horizontal="right"/>
    </xf>
    <xf numFmtId="10" fontId="17" fillId="8" borderId="17" xfId="6" applyNumberFormat="1" applyFont="1" applyFill="1" applyBorder="1" applyAlignment="1">
      <alignment horizontal="center" vertical="top" wrapText="1"/>
    </xf>
    <xf numFmtId="165" fontId="17" fillId="8" borderId="18" xfId="6" applyNumberFormat="1" applyFont="1" applyFill="1" applyBorder="1" applyAlignment="1">
      <alignment horizontal="center" vertical="top" wrapText="1"/>
    </xf>
    <xf numFmtId="2" fontId="1" fillId="10" borderId="2" xfId="0" applyNumberFormat="1" applyFont="1" applyFill="1" applyBorder="1"/>
    <xf numFmtId="0" fontId="42" fillId="0" borderId="0" xfId="0" applyFont="1" applyBorder="1" applyAlignment="1">
      <alignment horizontal="center" vertical="center"/>
    </xf>
    <xf numFmtId="0" fontId="42" fillId="0" borderId="0" xfId="0" applyFont="1" applyBorder="1" applyAlignment="1">
      <alignment vertical="center"/>
    </xf>
    <xf numFmtId="0" fontId="54" fillId="0" borderId="0" xfId="0" applyFont="1" applyBorder="1" applyAlignment="1">
      <alignment horizontal="center" vertical="center" wrapText="1"/>
    </xf>
    <xf numFmtId="0" fontId="42" fillId="0" borderId="0" xfId="0" applyFont="1" applyBorder="1" applyAlignment="1">
      <alignment vertical="center" wrapText="1"/>
    </xf>
    <xf numFmtId="0" fontId="42" fillId="0" borderId="0" xfId="0" applyFont="1" applyBorder="1" applyAlignment="1">
      <alignment horizontal="center" vertical="center" wrapText="1"/>
    </xf>
    <xf numFmtId="4" fontId="42" fillId="0" borderId="0" xfId="0" applyNumberFormat="1" applyFont="1" applyBorder="1"/>
    <xf numFmtId="0" fontId="54" fillId="0" borderId="0" xfId="0" applyFont="1"/>
    <xf numFmtId="4" fontId="18" fillId="0" borderId="0" xfId="0" applyNumberFormat="1" applyFont="1" applyBorder="1"/>
    <xf numFmtId="3" fontId="18" fillId="0" borderId="0" xfId="0" applyNumberFormat="1" applyFont="1"/>
    <xf numFmtId="0" fontId="2" fillId="5" borderId="1" xfId="0" applyFont="1" applyFill="1" applyBorder="1" applyAlignment="1">
      <alignment horizontal="left"/>
    </xf>
    <xf numFmtId="164" fontId="5" fillId="0" borderId="0" xfId="2" applyFont="1" applyFill="1"/>
    <xf numFmtId="4" fontId="59" fillId="0" borderId="0" xfId="0" applyNumberFormat="1" applyFont="1"/>
    <xf numFmtId="4" fontId="52" fillId="0" borderId="0" xfId="0" applyNumberFormat="1" applyFont="1" applyBorder="1" applyAlignment="1">
      <alignment vertical="center"/>
    </xf>
    <xf numFmtId="0" fontId="17" fillId="0" borderId="0" xfId="0" applyFont="1" applyBorder="1" applyAlignment="1">
      <alignment horizontal="center"/>
    </xf>
    <xf numFmtId="10" fontId="17" fillId="8" borderId="0" xfId="6" applyNumberFormat="1" applyFont="1" applyFill="1" applyBorder="1" applyAlignment="1">
      <alignment horizontal="right" vertical="top" wrapText="1"/>
    </xf>
    <xf numFmtId="10" fontId="0" fillId="0" borderId="0" xfId="6" applyNumberFormat="1" applyFont="1"/>
    <xf numFmtId="0" fontId="59" fillId="0" borderId="0" xfId="0" applyFont="1"/>
    <xf numFmtId="164" fontId="1" fillId="10" borderId="1" xfId="2" applyFont="1" applyFill="1" applyBorder="1"/>
    <xf numFmtId="4" fontId="51" fillId="0" borderId="30" xfId="0" applyNumberFormat="1" applyFont="1" applyBorder="1" applyAlignment="1">
      <alignment vertical="center" wrapText="1"/>
    </xf>
    <xf numFmtId="4" fontId="51" fillId="0" borderId="31" xfId="0" applyNumberFormat="1" applyFont="1" applyBorder="1" applyAlignment="1">
      <alignment vertical="center" wrapText="1"/>
    </xf>
    <xf numFmtId="4" fontId="60" fillId="0" borderId="0" xfId="0" applyNumberFormat="1" applyFont="1" applyBorder="1" applyAlignment="1">
      <alignment horizontal="center" vertical="center" wrapText="1"/>
    </xf>
    <xf numFmtId="4" fontId="0" fillId="0" borderId="0" xfId="0" applyNumberFormat="1" applyBorder="1" applyAlignment="1">
      <alignment vertical="center" wrapText="1"/>
    </xf>
    <xf numFmtId="4" fontId="44" fillId="0" borderId="0" xfId="0" applyNumberFormat="1" applyFont="1" applyBorder="1"/>
    <xf numFmtId="4" fontId="51" fillId="0" borderId="30" xfId="0" applyNumberFormat="1" applyFont="1" applyBorder="1" applyAlignment="1">
      <alignment vertical="center"/>
    </xf>
    <xf numFmtId="3" fontId="24" fillId="0" borderId="0" xfId="0" applyNumberFormat="1" applyFont="1" applyBorder="1"/>
    <xf numFmtId="4" fontId="51" fillId="0" borderId="0" xfId="0" applyNumberFormat="1" applyFont="1" applyBorder="1" applyAlignment="1">
      <alignment vertical="center" wrapText="1"/>
    </xf>
    <xf numFmtId="4" fontId="51" fillId="0" borderId="30" xfId="0" applyNumberFormat="1" applyFont="1" applyBorder="1" applyAlignment="1">
      <alignment vertical="center" wrapText="1"/>
    </xf>
    <xf numFmtId="4" fontId="51" fillId="0" borderId="31" xfId="0" applyNumberFormat="1" applyFont="1" applyBorder="1" applyAlignment="1">
      <alignment vertical="center" wrapText="1"/>
    </xf>
    <xf numFmtId="0" fontId="61" fillId="0" borderId="15" xfId="0" applyFont="1" applyBorder="1" applyAlignment="1">
      <alignment vertical="center" wrapText="1"/>
    </xf>
    <xf numFmtId="4" fontId="51" fillId="0" borderId="30" xfId="0" applyNumberFormat="1" applyFont="1" applyBorder="1" applyAlignment="1">
      <alignment vertical="center" wrapText="1"/>
    </xf>
    <xf numFmtId="4" fontId="51" fillId="0" borderId="31" xfId="0" applyNumberFormat="1" applyFont="1" applyBorder="1" applyAlignment="1">
      <alignment vertical="center" wrapText="1"/>
    </xf>
    <xf numFmtId="0" fontId="62" fillId="0" borderId="35" xfId="0" applyFont="1" applyBorder="1" applyAlignment="1">
      <alignment vertical="center" wrapText="1"/>
    </xf>
    <xf numFmtId="4" fontId="62" fillId="0" borderId="31" xfId="0" applyNumberFormat="1" applyFont="1" applyBorder="1" applyAlignment="1">
      <alignment vertical="center" wrapText="1"/>
    </xf>
    <xf numFmtId="4" fontId="62" fillId="0" borderId="30" xfId="0" applyNumberFormat="1" applyFont="1" applyBorder="1" applyAlignment="1">
      <alignment vertical="center" wrapText="1"/>
    </xf>
    <xf numFmtId="0" fontId="62" fillId="0" borderId="32" xfId="0" applyFont="1" applyBorder="1" applyAlignment="1">
      <alignment vertical="center" wrapText="1"/>
    </xf>
    <xf numFmtId="0" fontId="62" fillId="0" borderId="0" xfId="0" applyFont="1"/>
    <xf numFmtId="0" fontId="62" fillId="0" borderId="33" xfId="0" applyFont="1" applyBorder="1" applyAlignment="1">
      <alignment vertical="center" wrapText="1"/>
    </xf>
    <xf numFmtId="4" fontId="1" fillId="10" borderId="1" xfId="2" applyNumberFormat="1" applyFont="1" applyFill="1" applyBorder="1" applyAlignment="1">
      <alignment horizontal="right" wrapText="1"/>
    </xf>
    <xf numFmtId="0" fontId="45" fillId="0" borderId="0" xfId="0" applyFont="1" applyBorder="1" applyAlignment="1">
      <alignment vertical="center"/>
    </xf>
    <xf numFmtId="4" fontId="41" fillId="0" borderId="0" xfId="0" applyNumberFormat="1" applyFont="1" applyBorder="1" applyAlignment="1">
      <alignment vertical="center" wrapText="1"/>
    </xf>
    <xf numFmtId="4" fontId="0" fillId="0" borderId="0" xfId="0" applyNumberFormat="1" applyBorder="1"/>
    <xf numFmtId="4" fontId="0" fillId="0" borderId="0" xfId="0" applyNumberFormat="1" applyFont="1" applyBorder="1" applyAlignment="1">
      <alignment vertical="center" wrapText="1"/>
    </xf>
    <xf numFmtId="4" fontId="1" fillId="8" borderId="1" xfId="2" applyNumberFormat="1" applyFont="1" applyFill="1" applyBorder="1" applyAlignment="1">
      <alignment horizontal="right" wrapText="1"/>
    </xf>
    <xf numFmtId="164" fontId="0" fillId="0" borderId="0" xfId="2" applyFont="1"/>
    <xf numFmtId="0" fontId="1" fillId="4" borderId="1" xfId="0" applyFont="1" applyFill="1" applyBorder="1"/>
    <xf numFmtId="4" fontId="1" fillId="8" borderId="0" xfId="0" applyNumberFormat="1" applyFont="1" applyFill="1" applyBorder="1" applyAlignment="1">
      <alignment horizontal="right" wrapText="1"/>
    </xf>
    <xf numFmtId="0" fontId="1" fillId="10" borderId="2" xfId="0" applyFont="1" applyFill="1" applyBorder="1" applyAlignment="1">
      <alignment wrapText="1"/>
    </xf>
    <xf numFmtId="3" fontId="32" fillId="0" borderId="0" xfId="0" applyNumberFormat="1" applyFont="1"/>
    <xf numFmtId="0" fontId="0" fillId="0" borderId="0" xfId="0"/>
    <xf numFmtId="4" fontId="51" fillId="0" borderId="30" xfId="0" applyNumberFormat="1" applyFont="1" applyBorder="1" applyAlignment="1">
      <alignment vertical="center" wrapText="1"/>
    </xf>
    <xf numFmtId="4" fontId="51" fillId="0" borderId="31" xfId="0" applyNumberFormat="1" applyFont="1" applyBorder="1" applyAlignment="1">
      <alignment vertical="center" wrapText="1"/>
    </xf>
    <xf numFmtId="0" fontId="0" fillId="0" borderId="0" xfId="0" applyAlignment="1">
      <alignment wrapText="1"/>
    </xf>
    <xf numFmtId="0" fontId="9" fillId="0" borderId="0" xfId="0" applyFont="1" applyBorder="1" applyAlignment="1">
      <alignment horizontal="center"/>
    </xf>
    <xf numFmtId="16" fontId="9" fillId="8" borderId="0" xfId="0" applyNumberFormat="1" applyFont="1" applyFill="1" applyBorder="1" applyAlignment="1">
      <alignment horizontal="center"/>
    </xf>
    <xf numFmtId="164" fontId="0" fillId="0" borderId="0" xfId="2" applyFont="1" applyBorder="1"/>
    <xf numFmtId="0" fontId="33" fillId="0" borderId="0" xfId="0" applyFont="1" applyAlignment="1"/>
    <xf numFmtId="0" fontId="81" fillId="0" borderId="0" xfId="0" applyFont="1" applyBorder="1"/>
    <xf numFmtId="0" fontId="81" fillId="0" borderId="0" xfId="0" applyFont="1" applyAlignment="1">
      <alignment horizontal="right"/>
    </xf>
    <xf numFmtId="0" fontId="82" fillId="0" borderId="0" xfId="0" applyFont="1" applyBorder="1"/>
    <xf numFmtId="4" fontId="82" fillId="0" borderId="0" xfId="0" applyNumberFormat="1" applyFont="1"/>
    <xf numFmtId="0" fontId="82" fillId="0" borderId="0" xfId="0" applyFont="1"/>
    <xf numFmtId="0" fontId="49" fillId="0" borderId="0" xfId="0" applyFont="1"/>
    <xf numFmtId="164" fontId="1" fillId="5" borderId="1" xfId="2" applyFont="1" applyFill="1" applyBorder="1" applyAlignment="1">
      <alignment horizontal="right" vertical="top" wrapText="1"/>
    </xf>
    <xf numFmtId="0" fontId="14" fillId="12" borderId="1" xfId="0" applyFont="1" applyFill="1" applyBorder="1" applyAlignment="1">
      <alignment horizontal="center" vertical="top" wrapText="1"/>
    </xf>
    <xf numFmtId="0" fontId="83" fillId="0" borderId="0" xfId="0" applyFont="1" applyBorder="1"/>
    <xf numFmtId="4" fontId="51" fillId="0" borderId="30" xfId="0" applyNumberFormat="1" applyFont="1" applyBorder="1" applyAlignment="1">
      <alignment vertical="center"/>
    </xf>
    <xf numFmtId="0" fontId="85" fillId="0" borderId="0" xfId="0" applyFont="1"/>
    <xf numFmtId="0" fontId="0" fillId="0" borderId="0" xfId="0" applyAlignment="1">
      <alignment wrapText="1"/>
    </xf>
    <xf numFmtId="3" fontId="14" fillId="0" borderId="0" xfId="0" applyNumberFormat="1" applyFont="1" applyBorder="1"/>
    <xf numFmtId="4" fontId="86" fillId="0" borderId="0" xfId="0" applyNumberFormat="1" applyFont="1" applyAlignment="1">
      <alignment vertical="center"/>
    </xf>
    <xf numFmtId="0" fontId="45" fillId="19" borderId="0" xfId="0" applyFont="1" applyFill="1" applyAlignment="1">
      <alignment vertical="center" wrapText="1"/>
    </xf>
    <xf numFmtId="0" fontId="14" fillId="4" borderId="45" xfId="0" applyFont="1" applyFill="1" applyBorder="1" applyAlignment="1">
      <alignment vertical="top" wrapText="1"/>
    </xf>
    <xf numFmtId="0" fontId="14" fillId="4" borderId="9" xfId="0" applyFont="1" applyFill="1" applyBorder="1" applyAlignment="1">
      <alignment horizontal="center" vertical="top"/>
    </xf>
    <xf numFmtId="0" fontId="14" fillId="4" borderId="9" xfId="0" applyFont="1" applyFill="1" applyBorder="1" applyAlignment="1">
      <alignment horizontal="center" vertical="top" wrapText="1"/>
    </xf>
    <xf numFmtId="0" fontId="14" fillId="4" borderId="21" xfId="0" applyFont="1" applyFill="1" applyBorder="1" applyAlignment="1">
      <alignment horizontal="center"/>
    </xf>
    <xf numFmtId="0" fontId="14" fillId="4" borderId="46" xfId="0" applyFont="1" applyFill="1" applyBorder="1" applyAlignment="1">
      <alignment horizontal="center" wrapText="1"/>
    </xf>
    <xf numFmtId="10" fontId="87" fillId="0" borderId="0" xfId="6" applyNumberFormat="1" applyFont="1" applyBorder="1" applyAlignment="1">
      <alignment horizontal="center"/>
    </xf>
    <xf numFmtId="0" fontId="88" fillId="0" borderId="0" xfId="0" quotePrefix="1" applyFont="1" applyBorder="1" applyAlignment="1">
      <alignment horizontal="center"/>
    </xf>
    <xf numFmtId="0" fontId="14" fillId="8" borderId="9" xfId="0" applyFont="1" applyFill="1" applyBorder="1" applyAlignment="1">
      <alignment horizontal="center" vertical="top"/>
    </xf>
    <xf numFmtId="0" fontId="14" fillId="8" borderId="9" xfId="0" applyFont="1" applyFill="1" applyBorder="1" applyAlignment="1">
      <alignment horizontal="center" vertical="top" wrapText="1"/>
    </xf>
    <xf numFmtId="0" fontId="0" fillId="0" borderId="0" xfId="0"/>
    <xf numFmtId="0" fontId="2" fillId="7" borderId="1" xfId="0" applyFont="1" applyFill="1" applyBorder="1" applyAlignment="1">
      <alignment horizontal="center" vertical="center" wrapText="1"/>
    </xf>
    <xf numFmtId="0" fontId="89" fillId="0" borderId="0" xfId="0" applyFont="1" applyBorder="1"/>
    <xf numFmtId="0" fontId="90" fillId="0" borderId="0" xfId="0" applyFont="1" applyBorder="1"/>
    <xf numFmtId="4" fontId="51" fillId="0" borderId="30" xfId="0" applyNumberFormat="1" applyFont="1" applyBorder="1" applyAlignment="1">
      <alignment vertical="center"/>
    </xf>
    <xf numFmtId="0" fontId="2" fillId="7" borderId="1" xfId="0" applyFont="1" applyFill="1" applyBorder="1" applyAlignment="1">
      <alignment horizontal="center" vertical="center" wrapText="1"/>
    </xf>
    <xf numFmtId="0" fontId="10" fillId="8" borderId="0" xfId="0" applyFont="1" applyFill="1"/>
    <xf numFmtId="2" fontId="2" fillId="8" borderId="1" xfId="0" applyNumberFormat="1" applyFont="1" applyFill="1" applyBorder="1"/>
    <xf numFmtId="0" fontId="2" fillId="7" borderId="1" xfId="0" applyFont="1" applyFill="1" applyBorder="1" applyAlignment="1">
      <alignment horizontal="center" vertical="center" wrapText="1"/>
    </xf>
    <xf numFmtId="164" fontId="91" fillId="0" borderId="1" xfId="2" applyFont="1" applyBorder="1"/>
    <xf numFmtId="0" fontId="2" fillId="7" borderId="1" xfId="0" applyFont="1" applyFill="1" applyBorder="1" applyAlignment="1">
      <alignment horizontal="center" vertical="center" wrapText="1"/>
    </xf>
    <xf numFmtId="164" fontId="56" fillId="0" borderId="0" xfId="2" applyFont="1" applyBorder="1"/>
    <xf numFmtId="0" fontId="11" fillId="0" borderId="0" xfId="0" applyFont="1" applyBorder="1" applyAlignment="1">
      <alignment horizontal="right"/>
    </xf>
    <xf numFmtId="0" fontId="2" fillId="7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wrapText="1"/>
    </xf>
    <xf numFmtId="0" fontId="1" fillId="10" borderId="1" xfId="0" applyFont="1" applyFill="1" applyBorder="1" applyAlignment="1">
      <alignment wrapText="1"/>
    </xf>
    <xf numFmtId="0" fontId="17" fillId="10" borderId="1" xfId="0" applyFont="1" applyFill="1" applyBorder="1" applyAlignment="1">
      <alignment wrapText="1"/>
    </xf>
    <xf numFmtId="0" fontId="2" fillId="7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left"/>
    </xf>
    <xf numFmtId="0" fontId="1" fillId="10" borderId="1" xfId="1" applyFont="1" applyFill="1" applyBorder="1" applyAlignment="1">
      <alignment vertical="top" wrapText="1"/>
    </xf>
    <xf numFmtId="4" fontId="92" fillId="0" borderId="0" xfId="0" applyNumberFormat="1" applyFont="1"/>
    <xf numFmtId="164" fontId="1" fillId="10" borderId="1" xfId="2" applyFont="1" applyFill="1" applyBorder="1" applyAlignment="1">
      <alignment wrapText="1"/>
    </xf>
    <xf numFmtId="164" fontId="1" fillId="10" borderId="1" xfId="2" applyFont="1" applyFill="1" applyBorder="1" applyAlignment="1">
      <alignment horizontal="left"/>
    </xf>
    <xf numFmtId="0" fontId="1" fillId="10" borderId="1" xfId="0" applyFont="1" applyFill="1" applyBorder="1" applyAlignment="1">
      <alignment horizontal="left" wrapText="1"/>
    </xf>
    <xf numFmtId="4" fontId="1" fillId="10" borderId="1" xfId="2" applyNumberFormat="1" applyFont="1" applyFill="1" applyBorder="1" applyAlignment="1">
      <alignment horizontal="left"/>
    </xf>
    <xf numFmtId="0" fontId="1" fillId="10" borderId="1" xfId="0" applyFont="1" applyFill="1" applyBorder="1" applyAlignment="1">
      <alignment vertical="top" wrapText="1"/>
    </xf>
    <xf numFmtId="0" fontId="2" fillId="7" borderId="1" xfId="0" applyFont="1" applyFill="1" applyBorder="1" applyAlignment="1">
      <alignment horizontal="center" vertical="center" wrapText="1"/>
    </xf>
    <xf numFmtId="0" fontId="55" fillId="19" borderId="0" xfId="0" applyFont="1" applyFill="1" applyAlignment="1">
      <alignment wrapText="1"/>
    </xf>
    <xf numFmtId="4" fontId="51" fillId="0" borderId="30" xfId="0" applyNumberFormat="1" applyFont="1" applyBorder="1" applyAlignment="1">
      <alignment vertical="center" wrapText="1"/>
    </xf>
    <xf numFmtId="4" fontId="51" fillId="0" borderId="31" xfId="0" applyNumberFormat="1" applyFont="1" applyBorder="1" applyAlignment="1">
      <alignment vertical="center" wrapText="1"/>
    </xf>
    <xf numFmtId="4" fontId="51" fillId="0" borderId="30" xfId="0" applyNumberFormat="1" applyFont="1" applyBorder="1" applyAlignment="1">
      <alignment vertical="center"/>
    </xf>
    <xf numFmtId="4" fontId="51" fillId="0" borderId="31" xfId="0" applyNumberFormat="1" applyFont="1" applyBorder="1" applyAlignment="1">
      <alignment vertical="center"/>
    </xf>
    <xf numFmtId="0" fontId="14" fillId="4" borderId="19" xfId="0" applyFont="1" applyFill="1" applyBorder="1" applyAlignment="1">
      <alignment horizontal="center" vertical="top"/>
    </xf>
    <xf numFmtId="0" fontId="14" fillId="4" borderId="5" xfId="0" applyFont="1" applyFill="1" applyBorder="1" applyAlignment="1">
      <alignment horizontal="center" vertical="top"/>
    </xf>
    <xf numFmtId="0" fontId="14" fillId="9" borderId="19" xfId="0" applyFont="1" applyFill="1" applyBorder="1" applyAlignment="1">
      <alignment horizontal="center" vertical="top" wrapText="1"/>
    </xf>
    <xf numFmtId="0" fontId="14" fillId="9" borderId="5" xfId="0" applyFont="1" applyFill="1" applyBorder="1" applyAlignment="1">
      <alignment horizontal="center" vertical="top" wrapText="1"/>
    </xf>
    <xf numFmtId="0" fontId="23" fillId="20" borderId="12" xfId="0" applyFont="1" applyFill="1" applyBorder="1" applyAlignment="1">
      <alignment horizontal="center"/>
    </xf>
    <xf numFmtId="0" fontId="23" fillId="20" borderId="20" xfId="0" applyFont="1" applyFill="1" applyBorder="1" applyAlignment="1">
      <alignment horizontal="center"/>
    </xf>
    <xf numFmtId="0" fontId="23" fillId="20" borderId="21" xfId="0" applyFont="1" applyFill="1" applyBorder="1" applyAlignment="1">
      <alignment horizontal="center"/>
    </xf>
    <xf numFmtId="0" fontId="14" fillId="9" borderId="12" xfId="0" applyFont="1" applyFill="1" applyBorder="1" applyAlignment="1">
      <alignment horizontal="center" vertical="top" wrapText="1"/>
    </xf>
    <xf numFmtId="0" fontId="14" fillId="9" borderId="22" xfId="0" applyFont="1" applyFill="1" applyBorder="1" applyAlignment="1">
      <alignment horizontal="center" vertical="top" wrapText="1"/>
    </xf>
    <xf numFmtId="0" fontId="23" fillId="20" borderId="23" xfId="0" applyFont="1" applyFill="1" applyBorder="1" applyAlignment="1">
      <alignment horizontal="center"/>
    </xf>
    <xf numFmtId="0" fontId="23" fillId="20" borderId="24" xfId="0" applyFont="1" applyFill="1" applyBorder="1" applyAlignment="1">
      <alignment horizontal="center"/>
    </xf>
    <xf numFmtId="0" fontId="23" fillId="20" borderId="25" xfId="0" applyFont="1" applyFill="1" applyBorder="1" applyAlignment="1">
      <alignment horizontal="center"/>
    </xf>
    <xf numFmtId="0" fontId="0" fillId="0" borderId="0" xfId="0" applyAlignment="1">
      <alignment wrapText="1"/>
    </xf>
    <xf numFmtId="0" fontId="56" fillId="20" borderId="16" xfId="0" applyFont="1" applyFill="1" applyBorder="1" applyAlignment="1">
      <alignment horizontal="center"/>
    </xf>
    <xf numFmtId="0" fontId="56" fillId="20" borderId="17" xfId="0" applyFont="1" applyFill="1" applyBorder="1" applyAlignment="1">
      <alignment horizontal="center"/>
    </xf>
    <xf numFmtId="0" fontId="56" fillId="20" borderId="18" xfId="0" applyFont="1" applyFill="1" applyBorder="1" applyAlignment="1">
      <alignment horizontal="center"/>
    </xf>
    <xf numFmtId="0" fontId="57" fillId="19" borderId="0" xfId="0" applyFont="1" applyFill="1" applyAlignment="1">
      <alignment wrapText="1"/>
    </xf>
    <xf numFmtId="164" fontId="9" fillId="8" borderId="0" xfId="2" applyNumberFormat="1" applyFont="1" applyFill="1" applyBorder="1" applyAlignment="1">
      <alignment horizontal="center"/>
    </xf>
    <xf numFmtId="164" fontId="9" fillId="8" borderId="0" xfId="2" applyFont="1" applyFill="1" applyBorder="1" applyAlignment="1">
      <alignment horizontal="center"/>
    </xf>
    <xf numFmtId="0" fontId="51" fillId="0" borderId="35" xfId="0" applyFont="1" applyBorder="1" applyAlignment="1">
      <alignment vertical="center" wrapText="1"/>
    </xf>
    <xf numFmtId="0" fontId="51" fillId="0" borderId="32" xfId="0" applyFont="1" applyBorder="1" applyAlignment="1">
      <alignment vertical="center" wrapText="1"/>
    </xf>
    <xf numFmtId="0" fontId="14" fillId="9" borderId="8" xfId="0" applyFont="1" applyFill="1" applyBorder="1" applyAlignment="1">
      <alignment horizontal="center" vertical="top" wrapText="1"/>
    </xf>
    <xf numFmtId="0" fontId="14" fillId="9" borderId="14" xfId="0" applyFont="1" applyFill="1" applyBorder="1" applyAlignment="1">
      <alignment horizontal="center" vertical="top" wrapText="1"/>
    </xf>
    <xf numFmtId="0" fontId="14" fillId="9" borderId="26" xfId="0" applyFont="1" applyFill="1" applyBorder="1" applyAlignment="1">
      <alignment horizontal="center" vertical="top" wrapText="1"/>
    </xf>
    <xf numFmtId="164" fontId="15" fillId="0" borderId="0" xfId="2" applyFont="1" applyBorder="1" applyAlignment="1">
      <alignment horizontal="center" vertical="top" wrapText="1"/>
    </xf>
    <xf numFmtId="4" fontId="1" fillId="10" borderId="27" xfId="0" applyNumberFormat="1" applyFont="1" applyFill="1" applyBorder="1"/>
    <xf numFmtId="4" fontId="1" fillId="10" borderId="28" xfId="0" applyNumberFormat="1" applyFont="1" applyFill="1" applyBorder="1"/>
    <xf numFmtId="0" fontId="22" fillId="5" borderId="19" xfId="0" applyFont="1" applyFill="1" applyBorder="1" applyAlignment="1">
      <alignment horizontal="right" vertical="top" wrapText="1"/>
    </xf>
    <xf numFmtId="0" fontId="22" fillId="5" borderId="5" xfId="0" applyFont="1" applyFill="1" applyBorder="1" applyAlignment="1">
      <alignment horizontal="right" vertical="top" wrapText="1"/>
    </xf>
    <xf numFmtId="0" fontId="9" fillId="0" borderId="0" xfId="0" applyFont="1" applyBorder="1" applyAlignment="1">
      <alignment horizontal="center"/>
    </xf>
    <xf numFmtId="0" fontId="84" fillId="0" borderId="0" xfId="0" applyFont="1" applyAlignment="1">
      <alignment wrapText="1"/>
    </xf>
    <xf numFmtId="0" fontId="58" fillId="8" borderId="16" xfId="0" applyFont="1" applyFill="1" applyBorder="1" applyAlignment="1">
      <alignment horizontal="center"/>
    </xf>
    <xf numFmtId="0" fontId="58" fillId="8" borderId="17" xfId="0" applyFont="1" applyFill="1" applyBorder="1" applyAlignment="1">
      <alignment horizontal="center"/>
    </xf>
    <xf numFmtId="0" fontId="58" fillId="8" borderId="18" xfId="0" applyFont="1" applyFill="1" applyBorder="1" applyAlignment="1">
      <alignment horizontal="center"/>
    </xf>
    <xf numFmtId="0" fontId="2" fillId="7" borderId="16" xfId="0" applyFont="1" applyFill="1" applyBorder="1" applyAlignment="1">
      <alignment horizontal="center" vertical="center" wrapText="1"/>
    </xf>
    <xf numFmtId="0" fontId="2" fillId="7" borderId="18" xfId="0" applyFont="1" applyFill="1" applyBorder="1" applyAlignment="1">
      <alignment horizontal="center" vertical="center" wrapText="1"/>
    </xf>
    <xf numFmtId="0" fontId="2" fillId="7" borderId="23" xfId="0" applyFont="1" applyFill="1" applyBorder="1" applyAlignment="1">
      <alignment horizontal="center" vertical="center" wrapText="1"/>
    </xf>
    <xf numFmtId="0" fontId="2" fillId="7" borderId="25" xfId="0" applyFont="1" applyFill="1" applyBorder="1" applyAlignment="1">
      <alignment horizontal="center" vertical="center" wrapText="1"/>
    </xf>
    <xf numFmtId="0" fontId="2" fillId="18" borderId="29" xfId="0" applyFont="1" applyFill="1" applyBorder="1" applyAlignment="1">
      <alignment horizontal="center" vertical="center" wrapText="1"/>
    </xf>
    <xf numFmtId="0" fontId="2" fillId="18" borderId="18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164" fontId="27" fillId="18" borderId="1" xfId="2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</cellXfs>
  <cellStyles count="10289">
    <cellStyle name="20% - Accent1" xfId="21" builtinId="30" customBuiltin="1"/>
    <cellStyle name="20% - Accent1 10" xfId="3473"/>
    <cellStyle name="20% - Accent1 11" xfId="5745"/>
    <cellStyle name="20% - Accent1 12" xfId="8017"/>
    <cellStyle name="20% - Accent1 2" xfId="70"/>
    <cellStyle name="20% - Accent1 2 10" xfId="5773"/>
    <cellStyle name="20% - Accent1 2 11" xfId="8045"/>
    <cellStyle name="20% - Accent1 2 2" xfId="182"/>
    <cellStyle name="20% - Accent1 2 2 2" xfId="420"/>
    <cellStyle name="20% - Accent1 2 2 2 2" xfId="874"/>
    <cellStyle name="20% - Accent1 2 2 2 2 2" xfId="2009"/>
    <cellStyle name="20% - Accent1 2 2 2 2 2 2" xfId="5429"/>
    <cellStyle name="20% - Accent1 2 2 2 2 2 3" xfId="7701"/>
    <cellStyle name="20% - Accent1 2 2 2 2 2 4" xfId="9973"/>
    <cellStyle name="20% - Accent1 2 2 2 2 3" xfId="4294"/>
    <cellStyle name="20% - Accent1 2 2 2 2 4" xfId="6566"/>
    <cellStyle name="20% - Accent1 2 2 2 2 5" xfId="8838"/>
    <cellStyle name="20% - Accent1 2 2 2 3" xfId="1555"/>
    <cellStyle name="20% - Accent1 2 2 2 3 2" xfId="4975"/>
    <cellStyle name="20% - Accent1 2 2 2 3 3" xfId="7247"/>
    <cellStyle name="20% - Accent1 2 2 2 3 4" xfId="9519"/>
    <cellStyle name="20% - Accent1 2 2 2 4" xfId="3840"/>
    <cellStyle name="20% - Accent1 2 2 2 5" xfId="6112"/>
    <cellStyle name="20% - Accent1 2 2 2 6" xfId="8384"/>
    <cellStyle name="20% - Accent1 2 2 3" xfId="1101"/>
    <cellStyle name="20% - Accent1 2 2 3 2" xfId="2236"/>
    <cellStyle name="20% - Accent1 2 2 3 2 2" xfId="5656"/>
    <cellStyle name="20% - Accent1 2 2 3 2 3" xfId="7928"/>
    <cellStyle name="20% - Accent1 2 2 3 2 4" xfId="10200"/>
    <cellStyle name="20% - Accent1 2 2 3 3" xfId="4521"/>
    <cellStyle name="20% - Accent1 2 2 3 4" xfId="6793"/>
    <cellStyle name="20% - Accent1 2 2 3 5" xfId="9065"/>
    <cellStyle name="20% - Accent1 2 2 4" xfId="647"/>
    <cellStyle name="20% - Accent1 2 2 4 2" xfId="1782"/>
    <cellStyle name="20% - Accent1 2 2 4 2 2" xfId="5202"/>
    <cellStyle name="20% - Accent1 2 2 4 2 3" xfId="7474"/>
    <cellStyle name="20% - Accent1 2 2 4 2 4" xfId="9746"/>
    <cellStyle name="20% - Accent1 2 2 4 3" xfId="4067"/>
    <cellStyle name="20% - Accent1 2 2 4 4" xfId="6339"/>
    <cellStyle name="20% - Accent1 2 2 4 5" xfId="8611"/>
    <cellStyle name="20% - Accent1 2 2 5" xfId="1328"/>
    <cellStyle name="20% - Accent1 2 2 5 2" xfId="4748"/>
    <cellStyle name="20% - Accent1 2 2 5 3" xfId="7020"/>
    <cellStyle name="20% - Accent1 2 2 5 4" xfId="9292"/>
    <cellStyle name="20% - Accent1 2 2 6" xfId="3613"/>
    <cellStyle name="20% - Accent1 2 2 7" xfId="5885"/>
    <cellStyle name="20% - Accent1 2 2 8" xfId="8157"/>
    <cellStyle name="20% - Accent1 2 3" xfId="126"/>
    <cellStyle name="20% - Accent1 2 3 2" xfId="364"/>
    <cellStyle name="20% - Accent1 2 3 2 2" xfId="818"/>
    <cellStyle name="20% - Accent1 2 3 2 2 2" xfId="1953"/>
    <cellStyle name="20% - Accent1 2 3 2 2 2 2" xfId="5373"/>
    <cellStyle name="20% - Accent1 2 3 2 2 2 3" xfId="7645"/>
    <cellStyle name="20% - Accent1 2 3 2 2 2 4" xfId="9917"/>
    <cellStyle name="20% - Accent1 2 3 2 2 3" xfId="4238"/>
    <cellStyle name="20% - Accent1 2 3 2 2 4" xfId="6510"/>
    <cellStyle name="20% - Accent1 2 3 2 2 5" xfId="8782"/>
    <cellStyle name="20% - Accent1 2 3 2 3" xfId="1499"/>
    <cellStyle name="20% - Accent1 2 3 2 3 2" xfId="4919"/>
    <cellStyle name="20% - Accent1 2 3 2 3 3" xfId="7191"/>
    <cellStyle name="20% - Accent1 2 3 2 3 4" xfId="9463"/>
    <cellStyle name="20% - Accent1 2 3 2 4" xfId="3784"/>
    <cellStyle name="20% - Accent1 2 3 2 5" xfId="6056"/>
    <cellStyle name="20% - Accent1 2 3 2 6" xfId="8328"/>
    <cellStyle name="20% - Accent1 2 3 3" xfId="1045"/>
    <cellStyle name="20% - Accent1 2 3 3 2" xfId="2180"/>
    <cellStyle name="20% - Accent1 2 3 3 2 2" xfId="5600"/>
    <cellStyle name="20% - Accent1 2 3 3 2 3" xfId="7872"/>
    <cellStyle name="20% - Accent1 2 3 3 2 4" xfId="10144"/>
    <cellStyle name="20% - Accent1 2 3 3 3" xfId="4465"/>
    <cellStyle name="20% - Accent1 2 3 3 4" xfId="6737"/>
    <cellStyle name="20% - Accent1 2 3 3 5" xfId="9009"/>
    <cellStyle name="20% - Accent1 2 3 4" xfId="591"/>
    <cellStyle name="20% - Accent1 2 3 4 2" xfId="1726"/>
    <cellStyle name="20% - Accent1 2 3 4 2 2" xfId="5146"/>
    <cellStyle name="20% - Accent1 2 3 4 2 3" xfId="7418"/>
    <cellStyle name="20% - Accent1 2 3 4 2 4" xfId="9690"/>
    <cellStyle name="20% - Accent1 2 3 4 3" xfId="4011"/>
    <cellStyle name="20% - Accent1 2 3 4 4" xfId="6283"/>
    <cellStyle name="20% - Accent1 2 3 4 5" xfId="8555"/>
    <cellStyle name="20% - Accent1 2 3 5" xfId="1272"/>
    <cellStyle name="20% - Accent1 2 3 5 2" xfId="4692"/>
    <cellStyle name="20% - Accent1 2 3 5 3" xfId="6964"/>
    <cellStyle name="20% - Accent1 2 3 5 4" xfId="9236"/>
    <cellStyle name="20% - Accent1 2 3 6" xfId="3557"/>
    <cellStyle name="20% - Accent1 2 3 7" xfId="5829"/>
    <cellStyle name="20% - Accent1 2 3 8" xfId="8101"/>
    <cellStyle name="20% - Accent1 2 4" xfId="252"/>
    <cellStyle name="20% - Accent1 2 4 2" xfId="479"/>
    <cellStyle name="20% - Accent1 2 4 2 2" xfId="933"/>
    <cellStyle name="20% - Accent1 2 4 2 2 2" xfId="2068"/>
    <cellStyle name="20% - Accent1 2 4 2 2 2 2" xfId="5488"/>
    <cellStyle name="20% - Accent1 2 4 2 2 2 3" xfId="7760"/>
    <cellStyle name="20% - Accent1 2 4 2 2 2 4" xfId="10032"/>
    <cellStyle name="20% - Accent1 2 4 2 2 3" xfId="4353"/>
    <cellStyle name="20% - Accent1 2 4 2 2 4" xfId="6625"/>
    <cellStyle name="20% - Accent1 2 4 2 2 5" xfId="8897"/>
    <cellStyle name="20% - Accent1 2 4 2 3" xfId="1614"/>
    <cellStyle name="20% - Accent1 2 4 2 3 2" xfId="5034"/>
    <cellStyle name="20% - Accent1 2 4 2 3 3" xfId="7306"/>
    <cellStyle name="20% - Accent1 2 4 2 3 4" xfId="9578"/>
    <cellStyle name="20% - Accent1 2 4 2 4" xfId="3899"/>
    <cellStyle name="20% - Accent1 2 4 2 5" xfId="6171"/>
    <cellStyle name="20% - Accent1 2 4 2 6" xfId="8443"/>
    <cellStyle name="20% - Accent1 2 4 3" xfId="1160"/>
    <cellStyle name="20% - Accent1 2 4 3 2" xfId="2295"/>
    <cellStyle name="20% - Accent1 2 4 3 2 2" xfId="5715"/>
    <cellStyle name="20% - Accent1 2 4 3 2 3" xfId="7987"/>
    <cellStyle name="20% - Accent1 2 4 3 2 4" xfId="10259"/>
    <cellStyle name="20% - Accent1 2 4 3 3" xfId="4580"/>
    <cellStyle name="20% - Accent1 2 4 3 4" xfId="6852"/>
    <cellStyle name="20% - Accent1 2 4 3 5" xfId="9124"/>
    <cellStyle name="20% - Accent1 2 4 4" xfId="706"/>
    <cellStyle name="20% - Accent1 2 4 4 2" xfId="1841"/>
    <cellStyle name="20% - Accent1 2 4 4 2 2" xfId="5261"/>
    <cellStyle name="20% - Accent1 2 4 4 2 3" xfId="7533"/>
    <cellStyle name="20% - Accent1 2 4 4 2 4" xfId="9805"/>
    <cellStyle name="20% - Accent1 2 4 4 3" xfId="4126"/>
    <cellStyle name="20% - Accent1 2 4 4 4" xfId="6398"/>
    <cellStyle name="20% - Accent1 2 4 4 5" xfId="8670"/>
    <cellStyle name="20% - Accent1 2 4 5" xfId="1387"/>
    <cellStyle name="20% - Accent1 2 4 5 2" xfId="4807"/>
    <cellStyle name="20% - Accent1 2 4 5 3" xfId="7079"/>
    <cellStyle name="20% - Accent1 2 4 5 4" xfId="9351"/>
    <cellStyle name="20% - Accent1 2 4 6" xfId="3672"/>
    <cellStyle name="20% - Accent1 2 4 7" xfId="5944"/>
    <cellStyle name="20% - Accent1 2 4 8" xfId="8216"/>
    <cellStyle name="20% - Accent1 2 5" xfId="308"/>
    <cellStyle name="20% - Accent1 2 5 2" xfId="762"/>
    <cellStyle name="20% - Accent1 2 5 2 2" xfId="1897"/>
    <cellStyle name="20% - Accent1 2 5 2 2 2" xfId="5317"/>
    <cellStyle name="20% - Accent1 2 5 2 2 3" xfId="7589"/>
    <cellStyle name="20% - Accent1 2 5 2 2 4" xfId="9861"/>
    <cellStyle name="20% - Accent1 2 5 2 3" xfId="4182"/>
    <cellStyle name="20% - Accent1 2 5 2 4" xfId="6454"/>
    <cellStyle name="20% - Accent1 2 5 2 5" xfId="8726"/>
    <cellStyle name="20% - Accent1 2 5 3" xfId="1443"/>
    <cellStyle name="20% - Accent1 2 5 3 2" xfId="4863"/>
    <cellStyle name="20% - Accent1 2 5 3 3" xfId="7135"/>
    <cellStyle name="20% - Accent1 2 5 3 4" xfId="9407"/>
    <cellStyle name="20% - Accent1 2 5 4" xfId="3728"/>
    <cellStyle name="20% - Accent1 2 5 5" xfId="6000"/>
    <cellStyle name="20% - Accent1 2 5 6" xfId="8272"/>
    <cellStyle name="20% - Accent1 2 6" xfId="989"/>
    <cellStyle name="20% - Accent1 2 6 2" xfId="2124"/>
    <cellStyle name="20% - Accent1 2 6 2 2" xfId="5544"/>
    <cellStyle name="20% - Accent1 2 6 2 3" xfId="7816"/>
    <cellStyle name="20% - Accent1 2 6 2 4" xfId="10088"/>
    <cellStyle name="20% - Accent1 2 6 3" xfId="4409"/>
    <cellStyle name="20% - Accent1 2 6 4" xfId="6681"/>
    <cellStyle name="20% - Accent1 2 6 5" xfId="8953"/>
    <cellStyle name="20% - Accent1 2 7" xfId="535"/>
    <cellStyle name="20% - Accent1 2 7 2" xfId="1670"/>
    <cellStyle name="20% - Accent1 2 7 2 2" xfId="5090"/>
    <cellStyle name="20% - Accent1 2 7 2 3" xfId="7362"/>
    <cellStyle name="20% - Accent1 2 7 2 4" xfId="9634"/>
    <cellStyle name="20% - Accent1 2 7 3" xfId="3955"/>
    <cellStyle name="20% - Accent1 2 7 4" xfId="6227"/>
    <cellStyle name="20% - Accent1 2 7 5" xfId="8499"/>
    <cellStyle name="20% - Accent1 2 8" xfId="1216"/>
    <cellStyle name="20% - Accent1 2 8 2" xfId="4636"/>
    <cellStyle name="20% - Accent1 2 8 3" xfId="6908"/>
    <cellStyle name="20% - Accent1 2 8 4" xfId="9180"/>
    <cellStyle name="20% - Accent1 2 9" xfId="3501"/>
    <cellStyle name="20% - Accent1 3" xfId="154"/>
    <cellStyle name="20% - Accent1 3 2" xfId="392"/>
    <cellStyle name="20% - Accent1 3 2 2" xfId="846"/>
    <cellStyle name="20% - Accent1 3 2 2 2" xfId="1981"/>
    <cellStyle name="20% - Accent1 3 2 2 2 2" xfId="5401"/>
    <cellStyle name="20% - Accent1 3 2 2 2 3" xfId="7673"/>
    <cellStyle name="20% - Accent1 3 2 2 2 4" xfId="9945"/>
    <cellStyle name="20% - Accent1 3 2 2 3" xfId="4266"/>
    <cellStyle name="20% - Accent1 3 2 2 4" xfId="6538"/>
    <cellStyle name="20% - Accent1 3 2 2 5" xfId="8810"/>
    <cellStyle name="20% - Accent1 3 2 3" xfId="1527"/>
    <cellStyle name="20% - Accent1 3 2 3 2" xfId="4947"/>
    <cellStyle name="20% - Accent1 3 2 3 3" xfId="7219"/>
    <cellStyle name="20% - Accent1 3 2 3 4" xfId="9491"/>
    <cellStyle name="20% - Accent1 3 2 4" xfId="3812"/>
    <cellStyle name="20% - Accent1 3 2 5" xfId="6084"/>
    <cellStyle name="20% - Accent1 3 2 6" xfId="8356"/>
    <cellStyle name="20% - Accent1 3 3" xfId="1073"/>
    <cellStyle name="20% - Accent1 3 3 2" xfId="2208"/>
    <cellStyle name="20% - Accent1 3 3 2 2" xfId="5628"/>
    <cellStyle name="20% - Accent1 3 3 2 3" xfId="7900"/>
    <cellStyle name="20% - Accent1 3 3 2 4" xfId="10172"/>
    <cellStyle name="20% - Accent1 3 3 3" xfId="4493"/>
    <cellStyle name="20% - Accent1 3 3 4" xfId="6765"/>
    <cellStyle name="20% - Accent1 3 3 5" xfId="9037"/>
    <cellStyle name="20% - Accent1 3 4" xfId="619"/>
    <cellStyle name="20% - Accent1 3 4 2" xfId="1754"/>
    <cellStyle name="20% - Accent1 3 4 2 2" xfId="5174"/>
    <cellStyle name="20% - Accent1 3 4 2 3" xfId="7446"/>
    <cellStyle name="20% - Accent1 3 4 2 4" xfId="9718"/>
    <cellStyle name="20% - Accent1 3 4 3" xfId="4039"/>
    <cellStyle name="20% - Accent1 3 4 4" xfId="6311"/>
    <cellStyle name="20% - Accent1 3 4 5" xfId="8583"/>
    <cellStyle name="20% - Accent1 3 5" xfId="1300"/>
    <cellStyle name="20% - Accent1 3 5 2" xfId="4720"/>
    <cellStyle name="20% - Accent1 3 5 3" xfId="6992"/>
    <cellStyle name="20% - Accent1 3 5 4" xfId="9264"/>
    <cellStyle name="20% - Accent1 3 6" xfId="3585"/>
    <cellStyle name="20% - Accent1 3 7" xfId="5857"/>
    <cellStyle name="20% - Accent1 3 8" xfId="8129"/>
    <cellStyle name="20% - Accent1 4" xfId="98"/>
    <cellStyle name="20% - Accent1 4 2" xfId="336"/>
    <cellStyle name="20% - Accent1 4 2 2" xfId="790"/>
    <cellStyle name="20% - Accent1 4 2 2 2" xfId="1925"/>
    <cellStyle name="20% - Accent1 4 2 2 2 2" xfId="5345"/>
    <cellStyle name="20% - Accent1 4 2 2 2 3" xfId="7617"/>
    <cellStyle name="20% - Accent1 4 2 2 2 4" xfId="9889"/>
    <cellStyle name="20% - Accent1 4 2 2 3" xfId="4210"/>
    <cellStyle name="20% - Accent1 4 2 2 4" xfId="6482"/>
    <cellStyle name="20% - Accent1 4 2 2 5" xfId="8754"/>
    <cellStyle name="20% - Accent1 4 2 3" xfId="1471"/>
    <cellStyle name="20% - Accent1 4 2 3 2" xfId="4891"/>
    <cellStyle name="20% - Accent1 4 2 3 3" xfId="7163"/>
    <cellStyle name="20% - Accent1 4 2 3 4" xfId="9435"/>
    <cellStyle name="20% - Accent1 4 2 4" xfId="3756"/>
    <cellStyle name="20% - Accent1 4 2 5" xfId="6028"/>
    <cellStyle name="20% - Accent1 4 2 6" xfId="8300"/>
    <cellStyle name="20% - Accent1 4 3" xfId="1017"/>
    <cellStyle name="20% - Accent1 4 3 2" xfId="2152"/>
    <cellStyle name="20% - Accent1 4 3 2 2" xfId="5572"/>
    <cellStyle name="20% - Accent1 4 3 2 3" xfId="7844"/>
    <cellStyle name="20% - Accent1 4 3 2 4" xfId="10116"/>
    <cellStyle name="20% - Accent1 4 3 3" xfId="4437"/>
    <cellStyle name="20% - Accent1 4 3 4" xfId="6709"/>
    <cellStyle name="20% - Accent1 4 3 5" xfId="8981"/>
    <cellStyle name="20% - Accent1 4 4" xfId="563"/>
    <cellStyle name="20% - Accent1 4 4 2" xfId="1698"/>
    <cellStyle name="20% - Accent1 4 4 2 2" xfId="5118"/>
    <cellStyle name="20% - Accent1 4 4 2 3" xfId="7390"/>
    <cellStyle name="20% - Accent1 4 4 2 4" xfId="9662"/>
    <cellStyle name="20% - Accent1 4 4 3" xfId="3983"/>
    <cellStyle name="20% - Accent1 4 4 4" xfId="6255"/>
    <cellStyle name="20% - Accent1 4 4 5" xfId="8527"/>
    <cellStyle name="20% - Accent1 4 5" xfId="1244"/>
    <cellStyle name="20% - Accent1 4 5 2" xfId="4664"/>
    <cellStyle name="20% - Accent1 4 5 3" xfId="6936"/>
    <cellStyle name="20% - Accent1 4 5 4" xfId="9208"/>
    <cellStyle name="20% - Accent1 4 6" xfId="3529"/>
    <cellStyle name="20% - Accent1 4 7" xfId="5801"/>
    <cellStyle name="20% - Accent1 4 8" xfId="8073"/>
    <cellStyle name="20% - Accent1 5" xfId="213"/>
    <cellStyle name="20% - Accent1 5 2" xfId="451"/>
    <cellStyle name="20% - Accent1 5 2 2" xfId="905"/>
    <cellStyle name="20% - Accent1 5 2 2 2" xfId="2040"/>
    <cellStyle name="20% - Accent1 5 2 2 2 2" xfId="5460"/>
    <cellStyle name="20% - Accent1 5 2 2 2 3" xfId="7732"/>
    <cellStyle name="20% - Accent1 5 2 2 2 4" xfId="10004"/>
    <cellStyle name="20% - Accent1 5 2 2 3" xfId="4325"/>
    <cellStyle name="20% - Accent1 5 2 2 4" xfId="6597"/>
    <cellStyle name="20% - Accent1 5 2 2 5" xfId="8869"/>
    <cellStyle name="20% - Accent1 5 2 3" xfId="1586"/>
    <cellStyle name="20% - Accent1 5 2 3 2" xfId="5006"/>
    <cellStyle name="20% - Accent1 5 2 3 3" xfId="7278"/>
    <cellStyle name="20% - Accent1 5 2 3 4" xfId="9550"/>
    <cellStyle name="20% - Accent1 5 2 4" xfId="3871"/>
    <cellStyle name="20% - Accent1 5 2 5" xfId="6143"/>
    <cellStyle name="20% - Accent1 5 2 6" xfId="8415"/>
    <cellStyle name="20% - Accent1 5 3" xfId="1132"/>
    <cellStyle name="20% - Accent1 5 3 2" xfId="2267"/>
    <cellStyle name="20% - Accent1 5 3 2 2" xfId="5687"/>
    <cellStyle name="20% - Accent1 5 3 2 3" xfId="7959"/>
    <cellStyle name="20% - Accent1 5 3 2 4" xfId="10231"/>
    <cellStyle name="20% - Accent1 5 3 3" xfId="4552"/>
    <cellStyle name="20% - Accent1 5 3 4" xfId="6824"/>
    <cellStyle name="20% - Accent1 5 3 5" xfId="9096"/>
    <cellStyle name="20% - Accent1 5 4" xfId="678"/>
    <cellStyle name="20% - Accent1 5 4 2" xfId="1813"/>
    <cellStyle name="20% - Accent1 5 4 2 2" xfId="5233"/>
    <cellStyle name="20% - Accent1 5 4 2 3" xfId="7505"/>
    <cellStyle name="20% - Accent1 5 4 2 4" xfId="9777"/>
    <cellStyle name="20% - Accent1 5 4 3" xfId="4098"/>
    <cellStyle name="20% - Accent1 5 4 4" xfId="6370"/>
    <cellStyle name="20% - Accent1 5 4 5" xfId="8642"/>
    <cellStyle name="20% - Accent1 5 5" xfId="1359"/>
    <cellStyle name="20% - Accent1 5 5 2" xfId="4779"/>
    <cellStyle name="20% - Accent1 5 5 3" xfId="7051"/>
    <cellStyle name="20% - Accent1 5 5 4" xfId="9323"/>
    <cellStyle name="20% - Accent1 5 6" xfId="3644"/>
    <cellStyle name="20% - Accent1 5 7" xfId="5916"/>
    <cellStyle name="20% - Accent1 5 8" xfId="8188"/>
    <cellStyle name="20% - Accent1 6" xfId="280"/>
    <cellStyle name="20% - Accent1 6 2" xfId="734"/>
    <cellStyle name="20% - Accent1 6 2 2" xfId="1869"/>
    <cellStyle name="20% - Accent1 6 2 2 2" xfId="5289"/>
    <cellStyle name="20% - Accent1 6 2 2 3" xfId="7561"/>
    <cellStyle name="20% - Accent1 6 2 2 4" xfId="9833"/>
    <cellStyle name="20% - Accent1 6 2 3" xfId="4154"/>
    <cellStyle name="20% - Accent1 6 2 4" xfId="6426"/>
    <cellStyle name="20% - Accent1 6 2 5" xfId="8698"/>
    <cellStyle name="20% - Accent1 6 3" xfId="1415"/>
    <cellStyle name="20% - Accent1 6 3 2" xfId="4835"/>
    <cellStyle name="20% - Accent1 6 3 3" xfId="7107"/>
    <cellStyle name="20% - Accent1 6 3 4" xfId="9379"/>
    <cellStyle name="20% - Accent1 6 4" xfId="3700"/>
    <cellStyle name="20% - Accent1 6 5" xfId="5972"/>
    <cellStyle name="20% - Accent1 6 6" xfId="8244"/>
    <cellStyle name="20% - Accent1 7" xfId="961"/>
    <cellStyle name="20% - Accent1 7 2" xfId="2096"/>
    <cellStyle name="20% - Accent1 7 2 2" xfId="5516"/>
    <cellStyle name="20% - Accent1 7 2 3" xfId="7788"/>
    <cellStyle name="20% - Accent1 7 2 4" xfId="10060"/>
    <cellStyle name="20% - Accent1 7 3" xfId="4381"/>
    <cellStyle name="20% - Accent1 7 4" xfId="6653"/>
    <cellStyle name="20% - Accent1 7 5" xfId="8925"/>
    <cellStyle name="20% - Accent1 8" xfId="507"/>
    <cellStyle name="20% - Accent1 8 2" xfId="1642"/>
    <cellStyle name="20% - Accent1 8 2 2" xfId="5062"/>
    <cellStyle name="20% - Accent1 8 2 3" xfId="7334"/>
    <cellStyle name="20% - Accent1 8 2 4" xfId="9606"/>
    <cellStyle name="20% - Accent1 8 3" xfId="3927"/>
    <cellStyle name="20% - Accent1 8 4" xfId="6199"/>
    <cellStyle name="20% - Accent1 8 5" xfId="8471"/>
    <cellStyle name="20% - Accent1 9" xfId="1188"/>
    <cellStyle name="20% - Accent1 9 2" xfId="4608"/>
    <cellStyle name="20% - Accent1 9 3" xfId="6880"/>
    <cellStyle name="20% - Accent1 9 4" xfId="9152"/>
    <cellStyle name="20% - Accent2" xfId="24" builtinId="34" customBuiltin="1"/>
    <cellStyle name="20% - Accent2 10" xfId="3475"/>
    <cellStyle name="20% - Accent2 11" xfId="5747"/>
    <cellStyle name="20% - Accent2 12" xfId="8019"/>
    <cellStyle name="20% - Accent2 2" xfId="72"/>
    <cellStyle name="20% - Accent2 2 10" xfId="5775"/>
    <cellStyle name="20% - Accent2 2 11" xfId="8047"/>
    <cellStyle name="20% - Accent2 2 2" xfId="184"/>
    <cellStyle name="20% - Accent2 2 2 2" xfId="422"/>
    <cellStyle name="20% - Accent2 2 2 2 2" xfId="876"/>
    <cellStyle name="20% - Accent2 2 2 2 2 2" xfId="2011"/>
    <cellStyle name="20% - Accent2 2 2 2 2 2 2" xfId="5431"/>
    <cellStyle name="20% - Accent2 2 2 2 2 2 3" xfId="7703"/>
    <cellStyle name="20% - Accent2 2 2 2 2 2 4" xfId="9975"/>
    <cellStyle name="20% - Accent2 2 2 2 2 3" xfId="4296"/>
    <cellStyle name="20% - Accent2 2 2 2 2 4" xfId="6568"/>
    <cellStyle name="20% - Accent2 2 2 2 2 5" xfId="8840"/>
    <cellStyle name="20% - Accent2 2 2 2 3" xfId="1557"/>
    <cellStyle name="20% - Accent2 2 2 2 3 2" xfId="4977"/>
    <cellStyle name="20% - Accent2 2 2 2 3 3" xfId="7249"/>
    <cellStyle name="20% - Accent2 2 2 2 3 4" xfId="9521"/>
    <cellStyle name="20% - Accent2 2 2 2 4" xfId="3842"/>
    <cellStyle name="20% - Accent2 2 2 2 5" xfId="6114"/>
    <cellStyle name="20% - Accent2 2 2 2 6" xfId="8386"/>
    <cellStyle name="20% - Accent2 2 2 3" xfId="1103"/>
    <cellStyle name="20% - Accent2 2 2 3 2" xfId="2238"/>
    <cellStyle name="20% - Accent2 2 2 3 2 2" xfId="5658"/>
    <cellStyle name="20% - Accent2 2 2 3 2 3" xfId="7930"/>
    <cellStyle name="20% - Accent2 2 2 3 2 4" xfId="10202"/>
    <cellStyle name="20% - Accent2 2 2 3 3" xfId="4523"/>
    <cellStyle name="20% - Accent2 2 2 3 4" xfId="6795"/>
    <cellStyle name="20% - Accent2 2 2 3 5" xfId="9067"/>
    <cellStyle name="20% - Accent2 2 2 4" xfId="649"/>
    <cellStyle name="20% - Accent2 2 2 4 2" xfId="1784"/>
    <cellStyle name="20% - Accent2 2 2 4 2 2" xfId="5204"/>
    <cellStyle name="20% - Accent2 2 2 4 2 3" xfId="7476"/>
    <cellStyle name="20% - Accent2 2 2 4 2 4" xfId="9748"/>
    <cellStyle name="20% - Accent2 2 2 4 3" xfId="4069"/>
    <cellStyle name="20% - Accent2 2 2 4 4" xfId="6341"/>
    <cellStyle name="20% - Accent2 2 2 4 5" xfId="8613"/>
    <cellStyle name="20% - Accent2 2 2 5" xfId="1330"/>
    <cellStyle name="20% - Accent2 2 2 5 2" xfId="4750"/>
    <cellStyle name="20% - Accent2 2 2 5 3" xfId="7022"/>
    <cellStyle name="20% - Accent2 2 2 5 4" xfId="9294"/>
    <cellStyle name="20% - Accent2 2 2 6" xfId="3615"/>
    <cellStyle name="20% - Accent2 2 2 7" xfId="5887"/>
    <cellStyle name="20% - Accent2 2 2 8" xfId="8159"/>
    <cellStyle name="20% - Accent2 2 3" xfId="128"/>
    <cellStyle name="20% - Accent2 2 3 2" xfId="366"/>
    <cellStyle name="20% - Accent2 2 3 2 2" xfId="820"/>
    <cellStyle name="20% - Accent2 2 3 2 2 2" xfId="1955"/>
    <cellStyle name="20% - Accent2 2 3 2 2 2 2" xfId="5375"/>
    <cellStyle name="20% - Accent2 2 3 2 2 2 3" xfId="7647"/>
    <cellStyle name="20% - Accent2 2 3 2 2 2 4" xfId="9919"/>
    <cellStyle name="20% - Accent2 2 3 2 2 3" xfId="4240"/>
    <cellStyle name="20% - Accent2 2 3 2 2 4" xfId="6512"/>
    <cellStyle name="20% - Accent2 2 3 2 2 5" xfId="8784"/>
    <cellStyle name="20% - Accent2 2 3 2 3" xfId="1501"/>
    <cellStyle name="20% - Accent2 2 3 2 3 2" xfId="4921"/>
    <cellStyle name="20% - Accent2 2 3 2 3 3" xfId="7193"/>
    <cellStyle name="20% - Accent2 2 3 2 3 4" xfId="9465"/>
    <cellStyle name="20% - Accent2 2 3 2 4" xfId="3786"/>
    <cellStyle name="20% - Accent2 2 3 2 5" xfId="6058"/>
    <cellStyle name="20% - Accent2 2 3 2 6" xfId="8330"/>
    <cellStyle name="20% - Accent2 2 3 3" xfId="1047"/>
    <cellStyle name="20% - Accent2 2 3 3 2" xfId="2182"/>
    <cellStyle name="20% - Accent2 2 3 3 2 2" xfId="5602"/>
    <cellStyle name="20% - Accent2 2 3 3 2 3" xfId="7874"/>
    <cellStyle name="20% - Accent2 2 3 3 2 4" xfId="10146"/>
    <cellStyle name="20% - Accent2 2 3 3 3" xfId="4467"/>
    <cellStyle name="20% - Accent2 2 3 3 4" xfId="6739"/>
    <cellStyle name="20% - Accent2 2 3 3 5" xfId="9011"/>
    <cellStyle name="20% - Accent2 2 3 4" xfId="593"/>
    <cellStyle name="20% - Accent2 2 3 4 2" xfId="1728"/>
    <cellStyle name="20% - Accent2 2 3 4 2 2" xfId="5148"/>
    <cellStyle name="20% - Accent2 2 3 4 2 3" xfId="7420"/>
    <cellStyle name="20% - Accent2 2 3 4 2 4" xfId="9692"/>
    <cellStyle name="20% - Accent2 2 3 4 3" xfId="4013"/>
    <cellStyle name="20% - Accent2 2 3 4 4" xfId="6285"/>
    <cellStyle name="20% - Accent2 2 3 4 5" xfId="8557"/>
    <cellStyle name="20% - Accent2 2 3 5" xfId="1274"/>
    <cellStyle name="20% - Accent2 2 3 5 2" xfId="4694"/>
    <cellStyle name="20% - Accent2 2 3 5 3" xfId="6966"/>
    <cellStyle name="20% - Accent2 2 3 5 4" xfId="9238"/>
    <cellStyle name="20% - Accent2 2 3 6" xfId="3559"/>
    <cellStyle name="20% - Accent2 2 3 7" xfId="5831"/>
    <cellStyle name="20% - Accent2 2 3 8" xfId="8103"/>
    <cellStyle name="20% - Accent2 2 4" xfId="254"/>
    <cellStyle name="20% - Accent2 2 4 2" xfId="481"/>
    <cellStyle name="20% - Accent2 2 4 2 2" xfId="935"/>
    <cellStyle name="20% - Accent2 2 4 2 2 2" xfId="2070"/>
    <cellStyle name="20% - Accent2 2 4 2 2 2 2" xfId="5490"/>
    <cellStyle name="20% - Accent2 2 4 2 2 2 3" xfId="7762"/>
    <cellStyle name="20% - Accent2 2 4 2 2 2 4" xfId="10034"/>
    <cellStyle name="20% - Accent2 2 4 2 2 3" xfId="4355"/>
    <cellStyle name="20% - Accent2 2 4 2 2 4" xfId="6627"/>
    <cellStyle name="20% - Accent2 2 4 2 2 5" xfId="8899"/>
    <cellStyle name="20% - Accent2 2 4 2 3" xfId="1616"/>
    <cellStyle name="20% - Accent2 2 4 2 3 2" xfId="5036"/>
    <cellStyle name="20% - Accent2 2 4 2 3 3" xfId="7308"/>
    <cellStyle name="20% - Accent2 2 4 2 3 4" xfId="9580"/>
    <cellStyle name="20% - Accent2 2 4 2 4" xfId="3901"/>
    <cellStyle name="20% - Accent2 2 4 2 5" xfId="6173"/>
    <cellStyle name="20% - Accent2 2 4 2 6" xfId="8445"/>
    <cellStyle name="20% - Accent2 2 4 3" xfId="1162"/>
    <cellStyle name="20% - Accent2 2 4 3 2" xfId="2297"/>
    <cellStyle name="20% - Accent2 2 4 3 2 2" xfId="5717"/>
    <cellStyle name="20% - Accent2 2 4 3 2 3" xfId="7989"/>
    <cellStyle name="20% - Accent2 2 4 3 2 4" xfId="10261"/>
    <cellStyle name="20% - Accent2 2 4 3 3" xfId="4582"/>
    <cellStyle name="20% - Accent2 2 4 3 4" xfId="6854"/>
    <cellStyle name="20% - Accent2 2 4 3 5" xfId="9126"/>
    <cellStyle name="20% - Accent2 2 4 4" xfId="708"/>
    <cellStyle name="20% - Accent2 2 4 4 2" xfId="1843"/>
    <cellStyle name="20% - Accent2 2 4 4 2 2" xfId="5263"/>
    <cellStyle name="20% - Accent2 2 4 4 2 3" xfId="7535"/>
    <cellStyle name="20% - Accent2 2 4 4 2 4" xfId="9807"/>
    <cellStyle name="20% - Accent2 2 4 4 3" xfId="4128"/>
    <cellStyle name="20% - Accent2 2 4 4 4" xfId="6400"/>
    <cellStyle name="20% - Accent2 2 4 4 5" xfId="8672"/>
    <cellStyle name="20% - Accent2 2 4 5" xfId="1389"/>
    <cellStyle name="20% - Accent2 2 4 5 2" xfId="4809"/>
    <cellStyle name="20% - Accent2 2 4 5 3" xfId="7081"/>
    <cellStyle name="20% - Accent2 2 4 5 4" xfId="9353"/>
    <cellStyle name="20% - Accent2 2 4 6" xfId="3674"/>
    <cellStyle name="20% - Accent2 2 4 7" xfId="5946"/>
    <cellStyle name="20% - Accent2 2 4 8" xfId="8218"/>
    <cellStyle name="20% - Accent2 2 5" xfId="310"/>
    <cellStyle name="20% - Accent2 2 5 2" xfId="764"/>
    <cellStyle name="20% - Accent2 2 5 2 2" xfId="1899"/>
    <cellStyle name="20% - Accent2 2 5 2 2 2" xfId="5319"/>
    <cellStyle name="20% - Accent2 2 5 2 2 3" xfId="7591"/>
    <cellStyle name="20% - Accent2 2 5 2 2 4" xfId="9863"/>
    <cellStyle name="20% - Accent2 2 5 2 3" xfId="4184"/>
    <cellStyle name="20% - Accent2 2 5 2 4" xfId="6456"/>
    <cellStyle name="20% - Accent2 2 5 2 5" xfId="8728"/>
    <cellStyle name="20% - Accent2 2 5 3" xfId="1445"/>
    <cellStyle name="20% - Accent2 2 5 3 2" xfId="4865"/>
    <cellStyle name="20% - Accent2 2 5 3 3" xfId="7137"/>
    <cellStyle name="20% - Accent2 2 5 3 4" xfId="9409"/>
    <cellStyle name="20% - Accent2 2 5 4" xfId="3730"/>
    <cellStyle name="20% - Accent2 2 5 5" xfId="6002"/>
    <cellStyle name="20% - Accent2 2 5 6" xfId="8274"/>
    <cellStyle name="20% - Accent2 2 6" xfId="991"/>
    <cellStyle name="20% - Accent2 2 6 2" xfId="2126"/>
    <cellStyle name="20% - Accent2 2 6 2 2" xfId="5546"/>
    <cellStyle name="20% - Accent2 2 6 2 3" xfId="7818"/>
    <cellStyle name="20% - Accent2 2 6 2 4" xfId="10090"/>
    <cellStyle name="20% - Accent2 2 6 3" xfId="4411"/>
    <cellStyle name="20% - Accent2 2 6 4" xfId="6683"/>
    <cellStyle name="20% - Accent2 2 6 5" xfId="8955"/>
    <cellStyle name="20% - Accent2 2 7" xfId="537"/>
    <cellStyle name="20% - Accent2 2 7 2" xfId="1672"/>
    <cellStyle name="20% - Accent2 2 7 2 2" xfId="5092"/>
    <cellStyle name="20% - Accent2 2 7 2 3" xfId="7364"/>
    <cellStyle name="20% - Accent2 2 7 2 4" xfId="9636"/>
    <cellStyle name="20% - Accent2 2 7 3" xfId="3957"/>
    <cellStyle name="20% - Accent2 2 7 4" xfId="6229"/>
    <cellStyle name="20% - Accent2 2 7 5" xfId="8501"/>
    <cellStyle name="20% - Accent2 2 8" xfId="1218"/>
    <cellStyle name="20% - Accent2 2 8 2" xfId="4638"/>
    <cellStyle name="20% - Accent2 2 8 3" xfId="6910"/>
    <cellStyle name="20% - Accent2 2 8 4" xfId="9182"/>
    <cellStyle name="20% - Accent2 2 9" xfId="3503"/>
    <cellStyle name="20% - Accent2 3" xfId="156"/>
    <cellStyle name="20% - Accent2 3 2" xfId="394"/>
    <cellStyle name="20% - Accent2 3 2 2" xfId="848"/>
    <cellStyle name="20% - Accent2 3 2 2 2" xfId="1983"/>
    <cellStyle name="20% - Accent2 3 2 2 2 2" xfId="5403"/>
    <cellStyle name="20% - Accent2 3 2 2 2 3" xfId="7675"/>
    <cellStyle name="20% - Accent2 3 2 2 2 4" xfId="9947"/>
    <cellStyle name="20% - Accent2 3 2 2 3" xfId="4268"/>
    <cellStyle name="20% - Accent2 3 2 2 4" xfId="6540"/>
    <cellStyle name="20% - Accent2 3 2 2 5" xfId="8812"/>
    <cellStyle name="20% - Accent2 3 2 3" xfId="1529"/>
    <cellStyle name="20% - Accent2 3 2 3 2" xfId="4949"/>
    <cellStyle name="20% - Accent2 3 2 3 3" xfId="7221"/>
    <cellStyle name="20% - Accent2 3 2 3 4" xfId="9493"/>
    <cellStyle name="20% - Accent2 3 2 4" xfId="3814"/>
    <cellStyle name="20% - Accent2 3 2 5" xfId="6086"/>
    <cellStyle name="20% - Accent2 3 2 6" xfId="8358"/>
    <cellStyle name="20% - Accent2 3 3" xfId="1075"/>
    <cellStyle name="20% - Accent2 3 3 2" xfId="2210"/>
    <cellStyle name="20% - Accent2 3 3 2 2" xfId="5630"/>
    <cellStyle name="20% - Accent2 3 3 2 3" xfId="7902"/>
    <cellStyle name="20% - Accent2 3 3 2 4" xfId="10174"/>
    <cellStyle name="20% - Accent2 3 3 3" xfId="4495"/>
    <cellStyle name="20% - Accent2 3 3 4" xfId="6767"/>
    <cellStyle name="20% - Accent2 3 3 5" xfId="9039"/>
    <cellStyle name="20% - Accent2 3 4" xfId="621"/>
    <cellStyle name="20% - Accent2 3 4 2" xfId="1756"/>
    <cellStyle name="20% - Accent2 3 4 2 2" xfId="5176"/>
    <cellStyle name="20% - Accent2 3 4 2 3" xfId="7448"/>
    <cellStyle name="20% - Accent2 3 4 2 4" xfId="9720"/>
    <cellStyle name="20% - Accent2 3 4 3" xfId="4041"/>
    <cellStyle name="20% - Accent2 3 4 4" xfId="6313"/>
    <cellStyle name="20% - Accent2 3 4 5" xfId="8585"/>
    <cellStyle name="20% - Accent2 3 5" xfId="1302"/>
    <cellStyle name="20% - Accent2 3 5 2" xfId="4722"/>
    <cellStyle name="20% - Accent2 3 5 3" xfId="6994"/>
    <cellStyle name="20% - Accent2 3 5 4" xfId="9266"/>
    <cellStyle name="20% - Accent2 3 6" xfId="3587"/>
    <cellStyle name="20% - Accent2 3 7" xfId="5859"/>
    <cellStyle name="20% - Accent2 3 8" xfId="8131"/>
    <cellStyle name="20% - Accent2 4" xfId="100"/>
    <cellStyle name="20% - Accent2 4 2" xfId="338"/>
    <cellStyle name="20% - Accent2 4 2 2" xfId="792"/>
    <cellStyle name="20% - Accent2 4 2 2 2" xfId="1927"/>
    <cellStyle name="20% - Accent2 4 2 2 2 2" xfId="5347"/>
    <cellStyle name="20% - Accent2 4 2 2 2 3" xfId="7619"/>
    <cellStyle name="20% - Accent2 4 2 2 2 4" xfId="9891"/>
    <cellStyle name="20% - Accent2 4 2 2 3" xfId="4212"/>
    <cellStyle name="20% - Accent2 4 2 2 4" xfId="6484"/>
    <cellStyle name="20% - Accent2 4 2 2 5" xfId="8756"/>
    <cellStyle name="20% - Accent2 4 2 3" xfId="1473"/>
    <cellStyle name="20% - Accent2 4 2 3 2" xfId="4893"/>
    <cellStyle name="20% - Accent2 4 2 3 3" xfId="7165"/>
    <cellStyle name="20% - Accent2 4 2 3 4" xfId="9437"/>
    <cellStyle name="20% - Accent2 4 2 4" xfId="3758"/>
    <cellStyle name="20% - Accent2 4 2 5" xfId="6030"/>
    <cellStyle name="20% - Accent2 4 2 6" xfId="8302"/>
    <cellStyle name="20% - Accent2 4 3" xfId="1019"/>
    <cellStyle name="20% - Accent2 4 3 2" xfId="2154"/>
    <cellStyle name="20% - Accent2 4 3 2 2" xfId="5574"/>
    <cellStyle name="20% - Accent2 4 3 2 3" xfId="7846"/>
    <cellStyle name="20% - Accent2 4 3 2 4" xfId="10118"/>
    <cellStyle name="20% - Accent2 4 3 3" xfId="4439"/>
    <cellStyle name="20% - Accent2 4 3 4" xfId="6711"/>
    <cellStyle name="20% - Accent2 4 3 5" xfId="8983"/>
    <cellStyle name="20% - Accent2 4 4" xfId="565"/>
    <cellStyle name="20% - Accent2 4 4 2" xfId="1700"/>
    <cellStyle name="20% - Accent2 4 4 2 2" xfId="5120"/>
    <cellStyle name="20% - Accent2 4 4 2 3" xfId="7392"/>
    <cellStyle name="20% - Accent2 4 4 2 4" xfId="9664"/>
    <cellStyle name="20% - Accent2 4 4 3" xfId="3985"/>
    <cellStyle name="20% - Accent2 4 4 4" xfId="6257"/>
    <cellStyle name="20% - Accent2 4 4 5" xfId="8529"/>
    <cellStyle name="20% - Accent2 4 5" xfId="1246"/>
    <cellStyle name="20% - Accent2 4 5 2" xfId="4666"/>
    <cellStyle name="20% - Accent2 4 5 3" xfId="6938"/>
    <cellStyle name="20% - Accent2 4 5 4" xfId="9210"/>
    <cellStyle name="20% - Accent2 4 6" xfId="3531"/>
    <cellStyle name="20% - Accent2 4 7" xfId="5803"/>
    <cellStyle name="20% - Accent2 4 8" xfId="8075"/>
    <cellStyle name="20% - Accent2 5" xfId="215"/>
    <cellStyle name="20% - Accent2 5 2" xfId="453"/>
    <cellStyle name="20% - Accent2 5 2 2" xfId="907"/>
    <cellStyle name="20% - Accent2 5 2 2 2" xfId="2042"/>
    <cellStyle name="20% - Accent2 5 2 2 2 2" xfId="5462"/>
    <cellStyle name="20% - Accent2 5 2 2 2 3" xfId="7734"/>
    <cellStyle name="20% - Accent2 5 2 2 2 4" xfId="10006"/>
    <cellStyle name="20% - Accent2 5 2 2 3" xfId="4327"/>
    <cellStyle name="20% - Accent2 5 2 2 4" xfId="6599"/>
    <cellStyle name="20% - Accent2 5 2 2 5" xfId="8871"/>
    <cellStyle name="20% - Accent2 5 2 3" xfId="1588"/>
    <cellStyle name="20% - Accent2 5 2 3 2" xfId="5008"/>
    <cellStyle name="20% - Accent2 5 2 3 3" xfId="7280"/>
    <cellStyle name="20% - Accent2 5 2 3 4" xfId="9552"/>
    <cellStyle name="20% - Accent2 5 2 4" xfId="3873"/>
    <cellStyle name="20% - Accent2 5 2 5" xfId="6145"/>
    <cellStyle name="20% - Accent2 5 2 6" xfId="8417"/>
    <cellStyle name="20% - Accent2 5 3" xfId="1134"/>
    <cellStyle name="20% - Accent2 5 3 2" xfId="2269"/>
    <cellStyle name="20% - Accent2 5 3 2 2" xfId="5689"/>
    <cellStyle name="20% - Accent2 5 3 2 3" xfId="7961"/>
    <cellStyle name="20% - Accent2 5 3 2 4" xfId="10233"/>
    <cellStyle name="20% - Accent2 5 3 3" xfId="4554"/>
    <cellStyle name="20% - Accent2 5 3 4" xfId="6826"/>
    <cellStyle name="20% - Accent2 5 3 5" xfId="9098"/>
    <cellStyle name="20% - Accent2 5 4" xfId="680"/>
    <cellStyle name="20% - Accent2 5 4 2" xfId="1815"/>
    <cellStyle name="20% - Accent2 5 4 2 2" xfId="5235"/>
    <cellStyle name="20% - Accent2 5 4 2 3" xfId="7507"/>
    <cellStyle name="20% - Accent2 5 4 2 4" xfId="9779"/>
    <cellStyle name="20% - Accent2 5 4 3" xfId="4100"/>
    <cellStyle name="20% - Accent2 5 4 4" xfId="6372"/>
    <cellStyle name="20% - Accent2 5 4 5" xfId="8644"/>
    <cellStyle name="20% - Accent2 5 5" xfId="1361"/>
    <cellStyle name="20% - Accent2 5 5 2" xfId="4781"/>
    <cellStyle name="20% - Accent2 5 5 3" xfId="7053"/>
    <cellStyle name="20% - Accent2 5 5 4" xfId="9325"/>
    <cellStyle name="20% - Accent2 5 6" xfId="3646"/>
    <cellStyle name="20% - Accent2 5 7" xfId="5918"/>
    <cellStyle name="20% - Accent2 5 8" xfId="8190"/>
    <cellStyle name="20% - Accent2 6" xfId="282"/>
    <cellStyle name="20% - Accent2 6 2" xfId="736"/>
    <cellStyle name="20% - Accent2 6 2 2" xfId="1871"/>
    <cellStyle name="20% - Accent2 6 2 2 2" xfId="5291"/>
    <cellStyle name="20% - Accent2 6 2 2 3" xfId="7563"/>
    <cellStyle name="20% - Accent2 6 2 2 4" xfId="9835"/>
    <cellStyle name="20% - Accent2 6 2 3" xfId="4156"/>
    <cellStyle name="20% - Accent2 6 2 4" xfId="6428"/>
    <cellStyle name="20% - Accent2 6 2 5" xfId="8700"/>
    <cellStyle name="20% - Accent2 6 3" xfId="1417"/>
    <cellStyle name="20% - Accent2 6 3 2" xfId="4837"/>
    <cellStyle name="20% - Accent2 6 3 3" xfId="7109"/>
    <cellStyle name="20% - Accent2 6 3 4" xfId="9381"/>
    <cellStyle name="20% - Accent2 6 4" xfId="3702"/>
    <cellStyle name="20% - Accent2 6 5" xfId="5974"/>
    <cellStyle name="20% - Accent2 6 6" xfId="8246"/>
    <cellStyle name="20% - Accent2 7" xfId="963"/>
    <cellStyle name="20% - Accent2 7 2" xfId="2098"/>
    <cellStyle name="20% - Accent2 7 2 2" xfId="5518"/>
    <cellStyle name="20% - Accent2 7 2 3" xfId="7790"/>
    <cellStyle name="20% - Accent2 7 2 4" xfId="10062"/>
    <cellStyle name="20% - Accent2 7 3" xfId="4383"/>
    <cellStyle name="20% - Accent2 7 4" xfId="6655"/>
    <cellStyle name="20% - Accent2 7 5" xfId="8927"/>
    <cellStyle name="20% - Accent2 8" xfId="509"/>
    <cellStyle name="20% - Accent2 8 2" xfId="1644"/>
    <cellStyle name="20% - Accent2 8 2 2" xfId="5064"/>
    <cellStyle name="20% - Accent2 8 2 3" xfId="7336"/>
    <cellStyle name="20% - Accent2 8 2 4" xfId="9608"/>
    <cellStyle name="20% - Accent2 8 3" xfId="3929"/>
    <cellStyle name="20% - Accent2 8 4" xfId="6201"/>
    <cellStyle name="20% - Accent2 8 5" xfId="8473"/>
    <cellStyle name="20% - Accent2 9" xfId="1190"/>
    <cellStyle name="20% - Accent2 9 2" xfId="4610"/>
    <cellStyle name="20% - Accent2 9 3" xfId="6882"/>
    <cellStyle name="20% - Accent2 9 4" xfId="9154"/>
    <cellStyle name="20% - Accent3" xfId="27" builtinId="38" customBuiltin="1"/>
    <cellStyle name="20% - Accent3 10" xfId="3477"/>
    <cellStyle name="20% - Accent3 11" xfId="5749"/>
    <cellStyle name="20% - Accent3 12" xfId="8021"/>
    <cellStyle name="20% - Accent3 2" xfId="74"/>
    <cellStyle name="20% - Accent3 2 10" xfId="5777"/>
    <cellStyle name="20% - Accent3 2 11" xfId="8049"/>
    <cellStyle name="20% - Accent3 2 2" xfId="186"/>
    <cellStyle name="20% - Accent3 2 2 2" xfId="424"/>
    <cellStyle name="20% - Accent3 2 2 2 2" xfId="878"/>
    <cellStyle name="20% - Accent3 2 2 2 2 2" xfId="2013"/>
    <cellStyle name="20% - Accent3 2 2 2 2 2 2" xfId="5433"/>
    <cellStyle name="20% - Accent3 2 2 2 2 2 3" xfId="7705"/>
    <cellStyle name="20% - Accent3 2 2 2 2 2 4" xfId="9977"/>
    <cellStyle name="20% - Accent3 2 2 2 2 3" xfId="4298"/>
    <cellStyle name="20% - Accent3 2 2 2 2 4" xfId="6570"/>
    <cellStyle name="20% - Accent3 2 2 2 2 5" xfId="8842"/>
    <cellStyle name="20% - Accent3 2 2 2 3" xfId="1559"/>
    <cellStyle name="20% - Accent3 2 2 2 3 2" xfId="4979"/>
    <cellStyle name="20% - Accent3 2 2 2 3 3" xfId="7251"/>
    <cellStyle name="20% - Accent3 2 2 2 3 4" xfId="9523"/>
    <cellStyle name="20% - Accent3 2 2 2 4" xfId="3844"/>
    <cellStyle name="20% - Accent3 2 2 2 5" xfId="6116"/>
    <cellStyle name="20% - Accent3 2 2 2 6" xfId="8388"/>
    <cellStyle name="20% - Accent3 2 2 3" xfId="1105"/>
    <cellStyle name="20% - Accent3 2 2 3 2" xfId="2240"/>
    <cellStyle name="20% - Accent3 2 2 3 2 2" xfId="5660"/>
    <cellStyle name="20% - Accent3 2 2 3 2 3" xfId="7932"/>
    <cellStyle name="20% - Accent3 2 2 3 2 4" xfId="10204"/>
    <cellStyle name="20% - Accent3 2 2 3 3" xfId="4525"/>
    <cellStyle name="20% - Accent3 2 2 3 4" xfId="6797"/>
    <cellStyle name="20% - Accent3 2 2 3 5" xfId="9069"/>
    <cellStyle name="20% - Accent3 2 2 4" xfId="651"/>
    <cellStyle name="20% - Accent3 2 2 4 2" xfId="1786"/>
    <cellStyle name="20% - Accent3 2 2 4 2 2" xfId="5206"/>
    <cellStyle name="20% - Accent3 2 2 4 2 3" xfId="7478"/>
    <cellStyle name="20% - Accent3 2 2 4 2 4" xfId="9750"/>
    <cellStyle name="20% - Accent3 2 2 4 3" xfId="4071"/>
    <cellStyle name="20% - Accent3 2 2 4 4" xfId="6343"/>
    <cellStyle name="20% - Accent3 2 2 4 5" xfId="8615"/>
    <cellStyle name="20% - Accent3 2 2 5" xfId="1332"/>
    <cellStyle name="20% - Accent3 2 2 5 2" xfId="4752"/>
    <cellStyle name="20% - Accent3 2 2 5 3" xfId="7024"/>
    <cellStyle name="20% - Accent3 2 2 5 4" xfId="9296"/>
    <cellStyle name="20% - Accent3 2 2 6" xfId="3617"/>
    <cellStyle name="20% - Accent3 2 2 7" xfId="5889"/>
    <cellStyle name="20% - Accent3 2 2 8" xfId="8161"/>
    <cellStyle name="20% - Accent3 2 3" xfId="130"/>
    <cellStyle name="20% - Accent3 2 3 2" xfId="368"/>
    <cellStyle name="20% - Accent3 2 3 2 2" xfId="822"/>
    <cellStyle name="20% - Accent3 2 3 2 2 2" xfId="1957"/>
    <cellStyle name="20% - Accent3 2 3 2 2 2 2" xfId="5377"/>
    <cellStyle name="20% - Accent3 2 3 2 2 2 3" xfId="7649"/>
    <cellStyle name="20% - Accent3 2 3 2 2 2 4" xfId="9921"/>
    <cellStyle name="20% - Accent3 2 3 2 2 3" xfId="4242"/>
    <cellStyle name="20% - Accent3 2 3 2 2 4" xfId="6514"/>
    <cellStyle name="20% - Accent3 2 3 2 2 5" xfId="8786"/>
    <cellStyle name="20% - Accent3 2 3 2 3" xfId="1503"/>
    <cellStyle name="20% - Accent3 2 3 2 3 2" xfId="4923"/>
    <cellStyle name="20% - Accent3 2 3 2 3 3" xfId="7195"/>
    <cellStyle name="20% - Accent3 2 3 2 3 4" xfId="9467"/>
    <cellStyle name="20% - Accent3 2 3 2 4" xfId="3788"/>
    <cellStyle name="20% - Accent3 2 3 2 5" xfId="6060"/>
    <cellStyle name="20% - Accent3 2 3 2 6" xfId="8332"/>
    <cellStyle name="20% - Accent3 2 3 3" xfId="1049"/>
    <cellStyle name="20% - Accent3 2 3 3 2" xfId="2184"/>
    <cellStyle name="20% - Accent3 2 3 3 2 2" xfId="5604"/>
    <cellStyle name="20% - Accent3 2 3 3 2 3" xfId="7876"/>
    <cellStyle name="20% - Accent3 2 3 3 2 4" xfId="10148"/>
    <cellStyle name="20% - Accent3 2 3 3 3" xfId="4469"/>
    <cellStyle name="20% - Accent3 2 3 3 4" xfId="6741"/>
    <cellStyle name="20% - Accent3 2 3 3 5" xfId="9013"/>
    <cellStyle name="20% - Accent3 2 3 4" xfId="595"/>
    <cellStyle name="20% - Accent3 2 3 4 2" xfId="1730"/>
    <cellStyle name="20% - Accent3 2 3 4 2 2" xfId="5150"/>
    <cellStyle name="20% - Accent3 2 3 4 2 3" xfId="7422"/>
    <cellStyle name="20% - Accent3 2 3 4 2 4" xfId="9694"/>
    <cellStyle name="20% - Accent3 2 3 4 3" xfId="4015"/>
    <cellStyle name="20% - Accent3 2 3 4 4" xfId="6287"/>
    <cellStyle name="20% - Accent3 2 3 4 5" xfId="8559"/>
    <cellStyle name="20% - Accent3 2 3 5" xfId="1276"/>
    <cellStyle name="20% - Accent3 2 3 5 2" xfId="4696"/>
    <cellStyle name="20% - Accent3 2 3 5 3" xfId="6968"/>
    <cellStyle name="20% - Accent3 2 3 5 4" xfId="9240"/>
    <cellStyle name="20% - Accent3 2 3 6" xfId="3561"/>
    <cellStyle name="20% - Accent3 2 3 7" xfId="5833"/>
    <cellStyle name="20% - Accent3 2 3 8" xfId="8105"/>
    <cellStyle name="20% - Accent3 2 4" xfId="256"/>
    <cellStyle name="20% - Accent3 2 4 2" xfId="483"/>
    <cellStyle name="20% - Accent3 2 4 2 2" xfId="937"/>
    <cellStyle name="20% - Accent3 2 4 2 2 2" xfId="2072"/>
    <cellStyle name="20% - Accent3 2 4 2 2 2 2" xfId="5492"/>
    <cellStyle name="20% - Accent3 2 4 2 2 2 3" xfId="7764"/>
    <cellStyle name="20% - Accent3 2 4 2 2 2 4" xfId="10036"/>
    <cellStyle name="20% - Accent3 2 4 2 2 3" xfId="4357"/>
    <cellStyle name="20% - Accent3 2 4 2 2 4" xfId="6629"/>
    <cellStyle name="20% - Accent3 2 4 2 2 5" xfId="8901"/>
    <cellStyle name="20% - Accent3 2 4 2 3" xfId="1618"/>
    <cellStyle name="20% - Accent3 2 4 2 3 2" xfId="5038"/>
    <cellStyle name="20% - Accent3 2 4 2 3 3" xfId="7310"/>
    <cellStyle name="20% - Accent3 2 4 2 3 4" xfId="9582"/>
    <cellStyle name="20% - Accent3 2 4 2 4" xfId="3903"/>
    <cellStyle name="20% - Accent3 2 4 2 5" xfId="6175"/>
    <cellStyle name="20% - Accent3 2 4 2 6" xfId="8447"/>
    <cellStyle name="20% - Accent3 2 4 3" xfId="1164"/>
    <cellStyle name="20% - Accent3 2 4 3 2" xfId="2299"/>
    <cellStyle name="20% - Accent3 2 4 3 2 2" xfId="5719"/>
    <cellStyle name="20% - Accent3 2 4 3 2 3" xfId="7991"/>
    <cellStyle name="20% - Accent3 2 4 3 2 4" xfId="10263"/>
    <cellStyle name="20% - Accent3 2 4 3 3" xfId="4584"/>
    <cellStyle name="20% - Accent3 2 4 3 4" xfId="6856"/>
    <cellStyle name="20% - Accent3 2 4 3 5" xfId="9128"/>
    <cellStyle name="20% - Accent3 2 4 4" xfId="710"/>
    <cellStyle name="20% - Accent3 2 4 4 2" xfId="1845"/>
    <cellStyle name="20% - Accent3 2 4 4 2 2" xfId="5265"/>
    <cellStyle name="20% - Accent3 2 4 4 2 3" xfId="7537"/>
    <cellStyle name="20% - Accent3 2 4 4 2 4" xfId="9809"/>
    <cellStyle name="20% - Accent3 2 4 4 3" xfId="4130"/>
    <cellStyle name="20% - Accent3 2 4 4 4" xfId="6402"/>
    <cellStyle name="20% - Accent3 2 4 4 5" xfId="8674"/>
    <cellStyle name="20% - Accent3 2 4 5" xfId="1391"/>
    <cellStyle name="20% - Accent3 2 4 5 2" xfId="4811"/>
    <cellStyle name="20% - Accent3 2 4 5 3" xfId="7083"/>
    <cellStyle name="20% - Accent3 2 4 5 4" xfId="9355"/>
    <cellStyle name="20% - Accent3 2 4 6" xfId="3676"/>
    <cellStyle name="20% - Accent3 2 4 7" xfId="5948"/>
    <cellStyle name="20% - Accent3 2 4 8" xfId="8220"/>
    <cellStyle name="20% - Accent3 2 5" xfId="312"/>
    <cellStyle name="20% - Accent3 2 5 2" xfId="766"/>
    <cellStyle name="20% - Accent3 2 5 2 2" xfId="1901"/>
    <cellStyle name="20% - Accent3 2 5 2 2 2" xfId="5321"/>
    <cellStyle name="20% - Accent3 2 5 2 2 3" xfId="7593"/>
    <cellStyle name="20% - Accent3 2 5 2 2 4" xfId="9865"/>
    <cellStyle name="20% - Accent3 2 5 2 3" xfId="4186"/>
    <cellStyle name="20% - Accent3 2 5 2 4" xfId="6458"/>
    <cellStyle name="20% - Accent3 2 5 2 5" xfId="8730"/>
    <cellStyle name="20% - Accent3 2 5 3" xfId="1447"/>
    <cellStyle name="20% - Accent3 2 5 3 2" xfId="4867"/>
    <cellStyle name="20% - Accent3 2 5 3 3" xfId="7139"/>
    <cellStyle name="20% - Accent3 2 5 3 4" xfId="9411"/>
    <cellStyle name="20% - Accent3 2 5 4" xfId="3732"/>
    <cellStyle name="20% - Accent3 2 5 5" xfId="6004"/>
    <cellStyle name="20% - Accent3 2 5 6" xfId="8276"/>
    <cellStyle name="20% - Accent3 2 6" xfId="993"/>
    <cellStyle name="20% - Accent3 2 6 2" xfId="2128"/>
    <cellStyle name="20% - Accent3 2 6 2 2" xfId="5548"/>
    <cellStyle name="20% - Accent3 2 6 2 3" xfId="7820"/>
    <cellStyle name="20% - Accent3 2 6 2 4" xfId="10092"/>
    <cellStyle name="20% - Accent3 2 6 3" xfId="4413"/>
    <cellStyle name="20% - Accent3 2 6 4" xfId="6685"/>
    <cellStyle name="20% - Accent3 2 6 5" xfId="8957"/>
    <cellStyle name="20% - Accent3 2 7" xfId="539"/>
    <cellStyle name="20% - Accent3 2 7 2" xfId="1674"/>
    <cellStyle name="20% - Accent3 2 7 2 2" xfId="5094"/>
    <cellStyle name="20% - Accent3 2 7 2 3" xfId="7366"/>
    <cellStyle name="20% - Accent3 2 7 2 4" xfId="9638"/>
    <cellStyle name="20% - Accent3 2 7 3" xfId="3959"/>
    <cellStyle name="20% - Accent3 2 7 4" xfId="6231"/>
    <cellStyle name="20% - Accent3 2 7 5" xfId="8503"/>
    <cellStyle name="20% - Accent3 2 8" xfId="1220"/>
    <cellStyle name="20% - Accent3 2 8 2" xfId="4640"/>
    <cellStyle name="20% - Accent3 2 8 3" xfId="6912"/>
    <cellStyle name="20% - Accent3 2 8 4" xfId="9184"/>
    <cellStyle name="20% - Accent3 2 9" xfId="3505"/>
    <cellStyle name="20% - Accent3 3" xfId="158"/>
    <cellStyle name="20% - Accent3 3 2" xfId="396"/>
    <cellStyle name="20% - Accent3 3 2 2" xfId="850"/>
    <cellStyle name="20% - Accent3 3 2 2 2" xfId="1985"/>
    <cellStyle name="20% - Accent3 3 2 2 2 2" xfId="5405"/>
    <cellStyle name="20% - Accent3 3 2 2 2 3" xfId="7677"/>
    <cellStyle name="20% - Accent3 3 2 2 2 4" xfId="9949"/>
    <cellStyle name="20% - Accent3 3 2 2 3" xfId="4270"/>
    <cellStyle name="20% - Accent3 3 2 2 4" xfId="6542"/>
    <cellStyle name="20% - Accent3 3 2 2 5" xfId="8814"/>
    <cellStyle name="20% - Accent3 3 2 3" xfId="1531"/>
    <cellStyle name="20% - Accent3 3 2 3 2" xfId="4951"/>
    <cellStyle name="20% - Accent3 3 2 3 3" xfId="7223"/>
    <cellStyle name="20% - Accent3 3 2 3 4" xfId="9495"/>
    <cellStyle name="20% - Accent3 3 2 4" xfId="3816"/>
    <cellStyle name="20% - Accent3 3 2 5" xfId="6088"/>
    <cellStyle name="20% - Accent3 3 2 6" xfId="8360"/>
    <cellStyle name="20% - Accent3 3 3" xfId="1077"/>
    <cellStyle name="20% - Accent3 3 3 2" xfId="2212"/>
    <cellStyle name="20% - Accent3 3 3 2 2" xfId="5632"/>
    <cellStyle name="20% - Accent3 3 3 2 3" xfId="7904"/>
    <cellStyle name="20% - Accent3 3 3 2 4" xfId="10176"/>
    <cellStyle name="20% - Accent3 3 3 3" xfId="4497"/>
    <cellStyle name="20% - Accent3 3 3 4" xfId="6769"/>
    <cellStyle name="20% - Accent3 3 3 5" xfId="9041"/>
    <cellStyle name="20% - Accent3 3 4" xfId="623"/>
    <cellStyle name="20% - Accent3 3 4 2" xfId="1758"/>
    <cellStyle name="20% - Accent3 3 4 2 2" xfId="5178"/>
    <cellStyle name="20% - Accent3 3 4 2 3" xfId="7450"/>
    <cellStyle name="20% - Accent3 3 4 2 4" xfId="9722"/>
    <cellStyle name="20% - Accent3 3 4 3" xfId="4043"/>
    <cellStyle name="20% - Accent3 3 4 4" xfId="6315"/>
    <cellStyle name="20% - Accent3 3 4 5" xfId="8587"/>
    <cellStyle name="20% - Accent3 3 5" xfId="1304"/>
    <cellStyle name="20% - Accent3 3 5 2" xfId="4724"/>
    <cellStyle name="20% - Accent3 3 5 3" xfId="6996"/>
    <cellStyle name="20% - Accent3 3 5 4" xfId="9268"/>
    <cellStyle name="20% - Accent3 3 6" xfId="3589"/>
    <cellStyle name="20% - Accent3 3 7" xfId="5861"/>
    <cellStyle name="20% - Accent3 3 8" xfId="8133"/>
    <cellStyle name="20% - Accent3 4" xfId="102"/>
    <cellStyle name="20% - Accent3 4 2" xfId="340"/>
    <cellStyle name="20% - Accent3 4 2 2" xfId="794"/>
    <cellStyle name="20% - Accent3 4 2 2 2" xfId="1929"/>
    <cellStyle name="20% - Accent3 4 2 2 2 2" xfId="5349"/>
    <cellStyle name="20% - Accent3 4 2 2 2 3" xfId="7621"/>
    <cellStyle name="20% - Accent3 4 2 2 2 4" xfId="9893"/>
    <cellStyle name="20% - Accent3 4 2 2 3" xfId="4214"/>
    <cellStyle name="20% - Accent3 4 2 2 4" xfId="6486"/>
    <cellStyle name="20% - Accent3 4 2 2 5" xfId="8758"/>
    <cellStyle name="20% - Accent3 4 2 3" xfId="1475"/>
    <cellStyle name="20% - Accent3 4 2 3 2" xfId="4895"/>
    <cellStyle name="20% - Accent3 4 2 3 3" xfId="7167"/>
    <cellStyle name="20% - Accent3 4 2 3 4" xfId="9439"/>
    <cellStyle name="20% - Accent3 4 2 4" xfId="3760"/>
    <cellStyle name="20% - Accent3 4 2 5" xfId="6032"/>
    <cellStyle name="20% - Accent3 4 2 6" xfId="8304"/>
    <cellStyle name="20% - Accent3 4 3" xfId="1021"/>
    <cellStyle name="20% - Accent3 4 3 2" xfId="2156"/>
    <cellStyle name="20% - Accent3 4 3 2 2" xfId="5576"/>
    <cellStyle name="20% - Accent3 4 3 2 3" xfId="7848"/>
    <cellStyle name="20% - Accent3 4 3 2 4" xfId="10120"/>
    <cellStyle name="20% - Accent3 4 3 3" xfId="4441"/>
    <cellStyle name="20% - Accent3 4 3 4" xfId="6713"/>
    <cellStyle name="20% - Accent3 4 3 5" xfId="8985"/>
    <cellStyle name="20% - Accent3 4 4" xfId="567"/>
    <cellStyle name="20% - Accent3 4 4 2" xfId="1702"/>
    <cellStyle name="20% - Accent3 4 4 2 2" xfId="5122"/>
    <cellStyle name="20% - Accent3 4 4 2 3" xfId="7394"/>
    <cellStyle name="20% - Accent3 4 4 2 4" xfId="9666"/>
    <cellStyle name="20% - Accent3 4 4 3" xfId="3987"/>
    <cellStyle name="20% - Accent3 4 4 4" xfId="6259"/>
    <cellStyle name="20% - Accent3 4 4 5" xfId="8531"/>
    <cellStyle name="20% - Accent3 4 5" xfId="1248"/>
    <cellStyle name="20% - Accent3 4 5 2" xfId="4668"/>
    <cellStyle name="20% - Accent3 4 5 3" xfId="6940"/>
    <cellStyle name="20% - Accent3 4 5 4" xfId="9212"/>
    <cellStyle name="20% - Accent3 4 6" xfId="3533"/>
    <cellStyle name="20% - Accent3 4 7" xfId="5805"/>
    <cellStyle name="20% - Accent3 4 8" xfId="8077"/>
    <cellStyle name="20% - Accent3 5" xfId="217"/>
    <cellStyle name="20% - Accent3 5 2" xfId="455"/>
    <cellStyle name="20% - Accent3 5 2 2" xfId="909"/>
    <cellStyle name="20% - Accent3 5 2 2 2" xfId="2044"/>
    <cellStyle name="20% - Accent3 5 2 2 2 2" xfId="5464"/>
    <cellStyle name="20% - Accent3 5 2 2 2 3" xfId="7736"/>
    <cellStyle name="20% - Accent3 5 2 2 2 4" xfId="10008"/>
    <cellStyle name="20% - Accent3 5 2 2 3" xfId="4329"/>
    <cellStyle name="20% - Accent3 5 2 2 4" xfId="6601"/>
    <cellStyle name="20% - Accent3 5 2 2 5" xfId="8873"/>
    <cellStyle name="20% - Accent3 5 2 3" xfId="1590"/>
    <cellStyle name="20% - Accent3 5 2 3 2" xfId="5010"/>
    <cellStyle name="20% - Accent3 5 2 3 3" xfId="7282"/>
    <cellStyle name="20% - Accent3 5 2 3 4" xfId="9554"/>
    <cellStyle name="20% - Accent3 5 2 4" xfId="3875"/>
    <cellStyle name="20% - Accent3 5 2 5" xfId="6147"/>
    <cellStyle name="20% - Accent3 5 2 6" xfId="8419"/>
    <cellStyle name="20% - Accent3 5 3" xfId="1136"/>
    <cellStyle name="20% - Accent3 5 3 2" xfId="2271"/>
    <cellStyle name="20% - Accent3 5 3 2 2" xfId="5691"/>
    <cellStyle name="20% - Accent3 5 3 2 3" xfId="7963"/>
    <cellStyle name="20% - Accent3 5 3 2 4" xfId="10235"/>
    <cellStyle name="20% - Accent3 5 3 3" xfId="4556"/>
    <cellStyle name="20% - Accent3 5 3 4" xfId="6828"/>
    <cellStyle name="20% - Accent3 5 3 5" xfId="9100"/>
    <cellStyle name="20% - Accent3 5 4" xfId="682"/>
    <cellStyle name="20% - Accent3 5 4 2" xfId="1817"/>
    <cellStyle name="20% - Accent3 5 4 2 2" xfId="5237"/>
    <cellStyle name="20% - Accent3 5 4 2 3" xfId="7509"/>
    <cellStyle name="20% - Accent3 5 4 2 4" xfId="9781"/>
    <cellStyle name="20% - Accent3 5 4 3" xfId="4102"/>
    <cellStyle name="20% - Accent3 5 4 4" xfId="6374"/>
    <cellStyle name="20% - Accent3 5 4 5" xfId="8646"/>
    <cellStyle name="20% - Accent3 5 5" xfId="1363"/>
    <cellStyle name="20% - Accent3 5 5 2" xfId="4783"/>
    <cellStyle name="20% - Accent3 5 5 3" xfId="7055"/>
    <cellStyle name="20% - Accent3 5 5 4" xfId="9327"/>
    <cellStyle name="20% - Accent3 5 6" xfId="3648"/>
    <cellStyle name="20% - Accent3 5 7" xfId="5920"/>
    <cellStyle name="20% - Accent3 5 8" xfId="8192"/>
    <cellStyle name="20% - Accent3 6" xfId="284"/>
    <cellStyle name="20% - Accent3 6 2" xfId="738"/>
    <cellStyle name="20% - Accent3 6 2 2" xfId="1873"/>
    <cellStyle name="20% - Accent3 6 2 2 2" xfId="5293"/>
    <cellStyle name="20% - Accent3 6 2 2 3" xfId="7565"/>
    <cellStyle name="20% - Accent3 6 2 2 4" xfId="9837"/>
    <cellStyle name="20% - Accent3 6 2 3" xfId="4158"/>
    <cellStyle name="20% - Accent3 6 2 4" xfId="6430"/>
    <cellStyle name="20% - Accent3 6 2 5" xfId="8702"/>
    <cellStyle name="20% - Accent3 6 3" xfId="1419"/>
    <cellStyle name="20% - Accent3 6 3 2" xfId="4839"/>
    <cellStyle name="20% - Accent3 6 3 3" xfId="7111"/>
    <cellStyle name="20% - Accent3 6 3 4" xfId="9383"/>
    <cellStyle name="20% - Accent3 6 4" xfId="3704"/>
    <cellStyle name="20% - Accent3 6 5" xfId="5976"/>
    <cellStyle name="20% - Accent3 6 6" xfId="8248"/>
    <cellStyle name="20% - Accent3 7" xfId="965"/>
    <cellStyle name="20% - Accent3 7 2" xfId="2100"/>
    <cellStyle name="20% - Accent3 7 2 2" xfId="5520"/>
    <cellStyle name="20% - Accent3 7 2 3" xfId="7792"/>
    <cellStyle name="20% - Accent3 7 2 4" xfId="10064"/>
    <cellStyle name="20% - Accent3 7 3" xfId="4385"/>
    <cellStyle name="20% - Accent3 7 4" xfId="6657"/>
    <cellStyle name="20% - Accent3 7 5" xfId="8929"/>
    <cellStyle name="20% - Accent3 8" xfId="511"/>
    <cellStyle name="20% - Accent3 8 2" xfId="1646"/>
    <cellStyle name="20% - Accent3 8 2 2" xfId="5066"/>
    <cellStyle name="20% - Accent3 8 2 3" xfId="7338"/>
    <cellStyle name="20% - Accent3 8 2 4" xfId="9610"/>
    <cellStyle name="20% - Accent3 8 3" xfId="3931"/>
    <cellStyle name="20% - Accent3 8 4" xfId="6203"/>
    <cellStyle name="20% - Accent3 8 5" xfId="8475"/>
    <cellStyle name="20% - Accent3 9" xfId="1192"/>
    <cellStyle name="20% - Accent3 9 2" xfId="4612"/>
    <cellStyle name="20% - Accent3 9 3" xfId="6884"/>
    <cellStyle name="20% - Accent3 9 4" xfId="9156"/>
    <cellStyle name="20% - Accent4" xfId="30" builtinId="42" customBuiltin="1"/>
    <cellStyle name="20% - Accent4 10" xfId="3479"/>
    <cellStyle name="20% - Accent4 11" xfId="5751"/>
    <cellStyle name="20% - Accent4 12" xfId="8023"/>
    <cellStyle name="20% - Accent4 2" xfId="76"/>
    <cellStyle name="20% - Accent4 2 10" xfId="5779"/>
    <cellStyle name="20% - Accent4 2 11" xfId="8051"/>
    <cellStyle name="20% - Accent4 2 2" xfId="188"/>
    <cellStyle name="20% - Accent4 2 2 2" xfId="426"/>
    <cellStyle name="20% - Accent4 2 2 2 2" xfId="880"/>
    <cellStyle name="20% - Accent4 2 2 2 2 2" xfId="2015"/>
    <cellStyle name="20% - Accent4 2 2 2 2 2 2" xfId="5435"/>
    <cellStyle name="20% - Accent4 2 2 2 2 2 3" xfId="7707"/>
    <cellStyle name="20% - Accent4 2 2 2 2 2 4" xfId="9979"/>
    <cellStyle name="20% - Accent4 2 2 2 2 3" xfId="4300"/>
    <cellStyle name="20% - Accent4 2 2 2 2 4" xfId="6572"/>
    <cellStyle name="20% - Accent4 2 2 2 2 5" xfId="8844"/>
    <cellStyle name="20% - Accent4 2 2 2 3" xfId="1561"/>
    <cellStyle name="20% - Accent4 2 2 2 3 2" xfId="4981"/>
    <cellStyle name="20% - Accent4 2 2 2 3 3" xfId="7253"/>
    <cellStyle name="20% - Accent4 2 2 2 3 4" xfId="9525"/>
    <cellStyle name="20% - Accent4 2 2 2 4" xfId="3846"/>
    <cellStyle name="20% - Accent4 2 2 2 5" xfId="6118"/>
    <cellStyle name="20% - Accent4 2 2 2 6" xfId="8390"/>
    <cellStyle name="20% - Accent4 2 2 3" xfId="1107"/>
    <cellStyle name="20% - Accent4 2 2 3 2" xfId="2242"/>
    <cellStyle name="20% - Accent4 2 2 3 2 2" xfId="5662"/>
    <cellStyle name="20% - Accent4 2 2 3 2 3" xfId="7934"/>
    <cellStyle name="20% - Accent4 2 2 3 2 4" xfId="10206"/>
    <cellStyle name="20% - Accent4 2 2 3 3" xfId="4527"/>
    <cellStyle name="20% - Accent4 2 2 3 4" xfId="6799"/>
    <cellStyle name="20% - Accent4 2 2 3 5" xfId="9071"/>
    <cellStyle name="20% - Accent4 2 2 4" xfId="653"/>
    <cellStyle name="20% - Accent4 2 2 4 2" xfId="1788"/>
    <cellStyle name="20% - Accent4 2 2 4 2 2" xfId="5208"/>
    <cellStyle name="20% - Accent4 2 2 4 2 3" xfId="7480"/>
    <cellStyle name="20% - Accent4 2 2 4 2 4" xfId="9752"/>
    <cellStyle name="20% - Accent4 2 2 4 3" xfId="4073"/>
    <cellStyle name="20% - Accent4 2 2 4 4" xfId="6345"/>
    <cellStyle name="20% - Accent4 2 2 4 5" xfId="8617"/>
    <cellStyle name="20% - Accent4 2 2 5" xfId="1334"/>
    <cellStyle name="20% - Accent4 2 2 5 2" xfId="4754"/>
    <cellStyle name="20% - Accent4 2 2 5 3" xfId="7026"/>
    <cellStyle name="20% - Accent4 2 2 5 4" xfId="9298"/>
    <cellStyle name="20% - Accent4 2 2 6" xfId="3619"/>
    <cellStyle name="20% - Accent4 2 2 7" xfId="5891"/>
    <cellStyle name="20% - Accent4 2 2 8" xfId="8163"/>
    <cellStyle name="20% - Accent4 2 3" xfId="132"/>
    <cellStyle name="20% - Accent4 2 3 2" xfId="370"/>
    <cellStyle name="20% - Accent4 2 3 2 2" xfId="824"/>
    <cellStyle name="20% - Accent4 2 3 2 2 2" xfId="1959"/>
    <cellStyle name="20% - Accent4 2 3 2 2 2 2" xfId="5379"/>
    <cellStyle name="20% - Accent4 2 3 2 2 2 3" xfId="7651"/>
    <cellStyle name="20% - Accent4 2 3 2 2 2 4" xfId="9923"/>
    <cellStyle name="20% - Accent4 2 3 2 2 3" xfId="4244"/>
    <cellStyle name="20% - Accent4 2 3 2 2 4" xfId="6516"/>
    <cellStyle name="20% - Accent4 2 3 2 2 5" xfId="8788"/>
    <cellStyle name="20% - Accent4 2 3 2 3" xfId="1505"/>
    <cellStyle name="20% - Accent4 2 3 2 3 2" xfId="4925"/>
    <cellStyle name="20% - Accent4 2 3 2 3 3" xfId="7197"/>
    <cellStyle name="20% - Accent4 2 3 2 3 4" xfId="9469"/>
    <cellStyle name="20% - Accent4 2 3 2 4" xfId="3790"/>
    <cellStyle name="20% - Accent4 2 3 2 5" xfId="6062"/>
    <cellStyle name="20% - Accent4 2 3 2 6" xfId="8334"/>
    <cellStyle name="20% - Accent4 2 3 3" xfId="1051"/>
    <cellStyle name="20% - Accent4 2 3 3 2" xfId="2186"/>
    <cellStyle name="20% - Accent4 2 3 3 2 2" xfId="5606"/>
    <cellStyle name="20% - Accent4 2 3 3 2 3" xfId="7878"/>
    <cellStyle name="20% - Accent4 2 3 3 2 4" xfId="10150"/>
    <cellStyle name="20% - Accent4 2 3 3 3" xfId="4471"/>
    <cellStyle name="20% - Accent4 2 3 3 4" xfId="6743"/>
    <cellStyle name="20% - Accent4 2 3 3 5" xfId="9015"/>
    <cellStyle name="20% - Accent4 2 3 4" xfId="597"/>
    <cellStyle name="20% - Accent4 2 3 4 2" xfId="1732"/>
    <cellStyle name="20% - Accent4 2 3 4 2 2" xfId="5152"/>
    <cellStyle name="20% - Accent4 2 3 4 2 3" xfId="7424"/>
    <cellStyle name="20% - Accent4 2 3 4 2 4" xfId="9696"/>
    <cellStyle name="20% - Accent4 2 3 4 3" xfId="4017"/>
    <cellStyle name="20% - Accent4 2 3 4 4" xfId="6289"/>
    <cellStyle name="20% - Accent4 2 3 4 5" xfId="8561"/>
    <cellStyle name="20% - Accent4 2 3 5" xfId="1278"/>
    <cellStyle name="20% - Accent4 2 3 5 2" xfId="4698"/>
    <cellStyle name="20% - Accent4 2 3 5 3" xfId="6970"/>
    <cellStyle name="20% - Accent4 2 3 5 4" xfId="9242"/>
    <cellStyle name="20% - Accent4 2 3 6" xfId="3563"/>
    <cellStyle name="20% - Accent4 2 3 7" xfId="5835"/>
    <cellStyle name="20% - Accent4 2 3 8" xfId="8107"/>
    <cellStyle name="20% - Accent4 2 4" xfId="258"/>
    <cellStyle name="20% - Accent4 2 4 2" xfId="485"/>
    <cellStyle name="20% - Accent4 2 4 2 2" xfId="939"/>
    <cellStyle name="20% - Accent4 2 4 2 2 2" xfId="2074"/>
    <cellStyle name="20% - Accent4 2 4 2 2 2 2" xfId="5494"/>
    <cellStyle name="20% - Accent4 2 4 2 2 2 3" xfId="7766"/>
    <cellStyle name="20% - Accent4 2 4 2 2 2 4" xfId="10038"/>
    <cellStyle name="20% - Accent4 2 4 2 2 3" xfId="4359"/>
    <cellStyle name="20% - Accent4 2 4 2 2 4" xfId="6631"/>
    <cellStyle name="20% - Accent4 2 4 2 2 5" xfId="8903"/>
    <cellStyle name="20% - Accent4 2 4 2 3" xfId="1620"/>
    <cellStyle name="20% - Accent4 2 4 2 3 2" xfId="5040"/>
    <cellStyle name="20% - Accent4 2 4 2 3 3" xfId="7312"/>
    <cellStyle name="20% - Accent4 2 4 2 3 4" xfId="9584"/>
    <cellStyle name="20% - Accent4 2 4 2 4" xfId="3905"/>
    <cellStyle name="20% - Accent4 2 4 2 5" xfId="6177"/>
    <cellStyle name="20% - Accent4 2 4 2 6" xfId="8449"/>
    <cellStyle name="20% - Accent4 2 4 3" xfId="1166"/>
    <cellStyle name="20% - Accent4 2 4 3 2" xfId="2301"/>
    <cellStyle name="20% - Accent4 2 4 3 2 2" xfId="5721"/>
    <cellStyle name="20% - Accent4 2 4 3 2 3" xfId="7993"/>
    <cellStyle name="20% - Accent4 2 4 3 2 4" xfId="10265"/>
    <cellStyle name="20% - Accent4 2 4 3 3" xfId="4586"/>
    <cellStyle name="20% - Accent4 2 4 3 4" xfId="6858"/>
    <cellStyle name="20% - Accent4 2 4 3 5" xfId="9130"/>
    <cellStyle name="20% - Accent4 2 4 4" xfId="712"/>
    <cellStyle name="20% - Accent4 2 4 4 2" xfId="1847"/>
    <cellStyle name="20% - Accent4 2 4 4 2 2" xfId="5267"/>
    <cellStyle name="20% - Accent4 2 4 4 2 3" xfId="7539"/>
    <cellStyle name="20% - Accent4 2 4 4 2 4" xfId="9811"/>
    <cellStyle name="20% - Accent4 2 4 4 3" xfId="4132"/>
    <cellStyle name="20% - Accent4 2 4 4 4" xfId="6404"/>
    <cellStyle name="20% - Accent4 2 4 4 5" xfId="8676"/>
    <cellStyle name="20% - Accent4 2 4 5" xfId="1393"/>
    <cellStyle name="20% - Accent4 2 4 5 2" xfId="4813"/>
    <cellStyle name="20% - Accent4 2 4 5 3" xfId="7085"/>
    <cellStyle name="20% - Accent4 2 4 5 4" xfId="9357"/>
    <cellStyle name="20% - Accent4 2 4 6" xfId="3678"/>
    <cellStyle name="20% - Accent4 2 4 7" xfId="5950"/>
    <cellStyle name="20% - Accent4 2 4 8" xfId="8222"/>
    <cellStyle name="20% - Accent4 2 5" xfId="314"/>
    <cellStyle name="20% - Accent4 2 5 2" xfId="768"/>
    <cellStyle name="20% - Accent4 2 5 2 2" xfId="1903"/>
    <cellStyle name="20% - Accent4 2 5 2 2 2" xfId="5323"/>
    <cellStyle name="20% - Accent4 2 5 2 2 3" xfId="7595"/>
    <cellStyle name="20% - Accent4 2 5 2 2 4" xfId="9867"/>
    <cellStyle name="20% - Accent4 2 5 2 3" xfId="4188"/>
    <cellStyle name="20% - Accent4 2 5 2 4" xfId="6460"/>
    <cellStyle name="20% - Accent4 2 5 2 5" xfId="8732"/>
    <cellStyle name="20% - Accent4 2 5 3" xfId="1449"/>
    <cellStyle name="20% - Accent4 2 5 3 2" xfId="4869"/>
    <cellStyle name="20% - Accent4 2 5 3 3" xfId="7141"/>
    <cellStyle name="20% - Accent4 2 5 3 4" xfId="9413"/>
    <cellStyle name="20% - Accent4 2 5 4" xfId="3734"/>
    <cellStyle name="20% - Accent4 2 5 5" xfId="6006"/>
    <cellStyle name="20% - Accent4 2 5 6" xfId="8278"/>
    <cellStyle name="20% - Accent4 2 6" xfId="995"/>
    <cellStyle name="20% - Accent4 2 6 2" xfId="2130"/>
    <cellStyle name="20% - Accent4 2 6 2 2" xfId="5550"/>
    <cellStyle name="20% - Accent4 2 6 2 3" xfId="7822"/>
    <cellStyle name="20% - Accent4 2 6 2 4" xfId="10094"/>
    <cellStyle name="20% - Accent4 2 6 3" xfId="4415"/>
    <cellStyle name="20% - Accent4 2 6 4" xfId="6687"/>
    <cellStyle name="20% - Accent4 2 6 5" xfId="8959"/>
    <cellStyle name="20% - Accent4 2 7" xfId="541"/>
    <cellStyle name="20% - Accent4 2 7 2" xfId="1676"/>
    <cellStyle name="20% - Accent4 2 7 2 2" xfId="5096"/>
    <cellStyle name="20% - Accent4 2 7 2 3" xfId="7368"/>
    <cellStyle name="20% - Accent4 2 7 2 4" xfId="9640"/>
    <cellStyle name="20% - Accent4 2 7 3" xfId="3961"/>
    <cellStyle name="20% - Accent4 2 7 4" xfId="6233"/>
    <cellStyle name="20% - Accent4 2 7 5" xfId="8505"/>
    <cellStyle name="20% - Accent4 2 8" xfId="1222"/>
    <cellStyle name="20% - Accent4 2 8 2" xfId="4642"/>
    <cellStyle name="20% - Accent4 2 8 3" xfId="6914"/>
    <cellStyle name="20% - Accent4 2 8 4" xfId="9186"/>
    <cellStyle name="20% - Accent4 2 9" xfId="3507"/>
    <cellStyle name="20% - Accent4 3" xfId="160"/>
    <cellStyle name="20% - Accent4 3 2" xfId="398"/>
    <cellStyle name="20% - Accent4 3 2 2" xfId="852"/>
    <cellStyle name="20% - Accent4 3 2 2 2" xfId="1987"/>
    <cellStyle name="20% - Accent4 3 2 2 2 2" xfId="5407"/>
    <cellStyle name="20% - Accent4 3 2 2 2 3" xfId="7679"/>
    <cellStyle name="20% - Accent4 3 2 2 2 4" xfId="9951"/>
    <cellStyle name="20% - Accent4 3 2 2 3" xfId="4272"/>
    <cellStyle name="20% - Accent4 3 2 2 4" xfId="6544"/>
    <cellStyle name="20% - Accent4 3 2 2 5" xfId="8816"/>
    <cellStyle name="20% - Accent4 3 2 3" xfId="1533"/>
    <cellStyle name="20% - Accent4 3 2 3 2" xfId="4953"/>
    <cellStyle name="20% - Accent4 3 2 3 3" xfId="7225"/>
    <cellStyle name="20% - Accent4 3 2 3 4" xfId="9497"/>
    <cellStyle name="20% - Accent4 3 2 4" xfId="3818"/>
    <cellStyle name="20% - Accent4 3 2 5" xfId="6090"/>
    <cellStyle name="20% - Accent4 3 2 6" xfId="8362"/>
    <cellStyle name="20% - Accent4 3 3" xfId="1079"/>
    <cellStyle name="20% - Accent4 3 3 2" xfId="2214"/>
    <cellStyle name="20% - Accent4 3 3 2 2" xfId="5634"/>
    <cellStyle name="20% - Accent4 3 3 2 3" xfId="7906"/>
    <cellStyle name="20% - Accent4 3 3 2 4" xfId="10178"/>
    <cellStyle name="20% - Accent4 3 3 3" xfId="4499"/>
    <cellStyle name="20% - Accent4 3 3 4" xfId="6771"/>
    <cellStyle name="20% - Accent4 3 3 5" xfId="9043"/>
    <cellStyle name="20% - Accent4 3 4" xfId="625"/>
    <cellStyle name="20% - Accent4 3 4 2" xfId="1760"/>
    <cellStyle name="20% - Accent4 3 4 2 2" xfId="5180"/>
    <cellStyle name="20% - Accent4 3 4 2 3" xfId="7452"/>
    <cellStyle name="20% - Accent4 3 4 2 4" xfId="9724"/>
    <cellStyle name="20% - Accent4 3 4 3" xfId="4045"/>
    <cellStyle name="20% - Accent4 3 4 4" xfId="6317"/>
    <cellStyle name="20% - Accent4 3 4 5" xfId="8589"/>
    <cellStyle name="20% - Accent4 3 5" xfId="1306"/>
    <cellStyle name="20% - Accent4 3 5 2" xfId="4726"/>
    <cellStyle name="20% - Accent4 3 5 3" xfId="6998"/>
    <cellStyle name="20% - Accent4 3 5 4" xfId="9270"/>
    <cellStyle name="20% - Accent4 3 6" xfId="3591"/>
    <cellStyle name="20% - Accent4 3 7" xfId="5863"/>
    <cellStyle name="20% - Accent4 3 8" xfId="8135"/>
    <cellStyle name="20% - Accent4 4" xfId="104"/>
    <cellStyle name="20% - Accent4 4 2" xfId="342"/>
    <cellStyle name="20% - Accent4 4 2 2" xfId="796"/>
    <cellStyle name="20% - Accent4 4 2 2 2" xfId="1931"/>
    <cellStyle name="20% - Accent4 4 2 2 2 2" xfId="5351"/>
    <cellStyle name="20% - Accent4 4 2 2 2 3" xfId="7623"/>
    <cellStyle name="20% - Accent4 4 2 2 2 4" xfId="9895"/>
    <cellStyle name="20% - Accent4 4 2 2 3" xfId="4216"/>
    <cellStyle name="20% - Accent4 4 2 2 4" xfId="6488"/>
    <cellStyle name="20% - Accent4 4 2 2 5" xfId="8760"/>
    <cellStyle name="20% - Accent4 4 2 3" xfId="1477"/>
    <cellStyle name="20% - Accent4 4 2 3 2" xfId="4897"/>
    <cellStyle name="20% - Accent4 4 2 3 3" xfId="7169"/>
    <cellStyle name="20% - Accent4 4 2 3 4" xfId="9441"/>
    <cellStyle name="20% - Accent4 4 2 4" xfId="3762"/>
    <cellStyle name="20% - Accent4 4 2 5" xfId="6034"/>
    <cellStyle name="20% - Accent4 4 2 6" xfId="8306"/>
    <cellStyle name="20% - Accent4 4 3" xfId="1023"/>
    <cellStyle name="20% - Accent4 4 3 2" xfId="2158"/>
    <cellStyle name="20% - Accent4 4 3 2 2" xfId="5578"/>
    <cellStyle name="20% - Accent4 4 3 2 3" xfId="7850"/>
    <cellStyle name="20% - Accent4 4 3 2 4" xfId="10122"/>
    <cellStyle name="20% - Accent4 4 3 3" xfId="4443"/>
    <cellStyle name="20% - Accent4 4 3 4" xfId="6715"/>
    <cellStyle name="20% - Accent4 4 3 5" xfId="8987"/>
    <cellStyle name="20% - Accent4 4 4" xfId="569"/>
    <cellStyle name="20% - Accent4 4 4 2" xfId="1704"/>
    <cellStyle name="20% - Accent4 4 4 2 2" xfId="5124"/>
    <cellStyle name="20% - Accent4 4 4 2 3" xfId="7396"/>
    <cellStyle name="20% - Accent4 4 4 2 4" xfId="9668"/>
    <cellStyle name="20% - Accent4 4 4 3" xfId="3989"/>
    <cellStyle name="20% - Accent4 4 4 4" xfId="6261"/>
    <cellStyle name="20% - Accent4 4 4 5" xfId="8533"/>
    <cellStyle name="20% - Accent4 4 5" xfId="1250"/>
    <cellStyle name="20% - Accent4 4 5 2" xfId="4670"/>
    <cellStyle name="20% - Accent4 4 5 3" xfId="6942"/>
    <cellStyle name="20% - Accent4 4 5 4" xfId="9214"/>
    <cellStyle name="20% - Accent4 4 6" xfId="3535"/>
    <cellStyle name="20% - Accent4 4 7" xfId="5807"/>
    <cellStyle name="20% - Accent4 4 8" xfId="8079"/>
    <cellStyle name="20% - Accent4 5" xfId="219"/>
    <cellStyle name="20% - Accent4 5 2" xfId="457"/>
    <cellStyle name="20% - Accent4 5 2 2" xfId="911"/>
    <cellStyle name="20% - Accent4 5 2 2 2" xfId="2046"/>
    <cellStyle name="20% - Accent4 5 2 2 2 2" xfId="5466"/>
    <cellStyle name="20% - Accent4 5 2 2 2 3" xfId="7738"/>
    <cellStyle name="20% - Accent4 5 2 2 2 4" xfId="10010"/>
    <cellStyle name="20% - Accent4 5 2 2 3" xfId="4331"/>
    <cellStyle name="20% - Accent4 5 2 2 4" xfId="6603"/>
    <cellStyle name="20% - Accent4 5 2 2 5" xfId="8875"/>
    <cellStyle name="20% - Accent4 5 2 3" xfId="1592"/>
    <cellStyle name="20% - Accent4 5 2 3 2" xfId="5012"/>
    <cellStyle name="20% - Accent4 5 2 3 3" xfId="7284"/>
    <cellStyle name="20% - Accent4 5 2 3 4" xfId="9556"/>
    <cellStyle name="20% - Accent4 5 2 4" xfId="3877"/>
    <cellStyle name="20% - Accent4 5 2 5" xfId="6149"/>
    <cellStyle name="20% - Accent4 5 2 6" xfId="8421"/>
    <cellStyle name="20% - Accent4 5 3" xfId="1138"/>
    <cellStyle name="20% - Accent4 5 3 2" xfId="2273"/>
    <cellStyle name="20% - Accent4 5 3 2 2" xfId="5693"/>
    <cellStyle name="20% - Accent4 5 3 2 3" xfId="7965"/>
    <cellStyle name="20% - Accent4 5 3 2 4" xfId="10237"/>
    <cellStyle name="20% - Accent4 5 3 3" xfId="4558"/>
    <cellStyle name="20% - Accent4 5 3 4" xfId="6830"/>
    <cellStyle name="20% - Accent4 5 3 5" xfId="9102"/>
    <cellStyle name="20% - Accent4 5 4" xfId="684"/>
    <cellStyle name="20% - Accent4 5 4 2" xfId="1819"/>
    <cellStyle name="20% - Accent4 5 4 2 2" xfId="5239"/>
    <cellStyle name="20% - Accent4 5 4 2 3" xfId="7511"/>
    <cellStyle name="20% - Accent4 5 4 2 4" xfId="9783"/>
    <cellStyle name="20% - Accent4 5 4 3" xfId="4104"/>
    <cellStyle name="20% - Accent4 5 4 4" xfId="6376"/>
    <cellStyle name="20% - Accent4 5 4 5" xfId="8648"/>
    <cellStyle name="20% - Accent4 5 5" xfId="1365"/>
    <cellStyle name="20% - Accent4 5 5 2" xfId="4785"/>
    <cellStyle name="20% - Accent4 5 5 3" xfId="7057"/>
    <cellStyle name="20% - Accent4 5 5 4" xfId="9329"/>
    <cellStyle name="20% - Accent4 5 6" xfId="3650"/>
    <cellStyle name="20% - Accent4 5 7" xfId="5922"/>
    <cellStyle name="20% - Accent4 5 8" xfId="8194"/>
    <cellStyle name="20% - Accent4 6" xfId="286"/>
    <cellStyle name="20% - Accent4 6 2" xfId="740"/>
    <cellStyle name="20% - Accent4 6 2 2" xfId="1875"/>
    <cellStyle name="20% - Accent4 6 2 2 2" xfId="5295"/>
    <cellStyle name="20% - Accent4 6 2 2 3" xfId="7567"/>
    <cellStyle name="20% - Accent4 6 2 2 4" xfId="9839"/>
    <cellStyle name="20% - Accent4 6 2 3" xfId="4160"/>
    <cellStyle name="20% - Accent4 6 2 4" xfId="6432"/>
    <cellStyle name="20% - Accent4 6 2 5" xfId="8704"/>
    <cellStyle name="20% - Accent4 6 3" xfId="1421"/>
    <cellStyle name="20% - Accent4 6 3 2" xfId="4841"/>
    <cellStyle name="20% - Accent4 6 3 3" xfId="7113"/>
    <cellStyle name="20% - Accent4 6 3 4" xfId="9385"/>
    <cellStyle name="20% - Accent4 6 4" xfId="3706"/>
    <cellStyle name="20% - Accent4 6 5" xfId="5978"/>
    <cellStyle name="20% - Accent4 6 6" xfId="8250"/>
    <cellStyle name="20% - Accent4 7" xfId="967"/>
    <cellStyle name="20% - Accent4 7 2" xfId="2102"/>
    <cellStyle name="20% - Accent4 7 2 2" xfId="5522"/>
    <cellStyle name="20% - Accent4 7 2 3" xfId="7794"/>
    <cellStyle name="20% - Accent4 7 2 4" xfId="10066"/>
    <cellStyle name="20% - Accent4 7 3" xfId="4387"/>
    <cellStyle name="20% - Accent4 7 4" xfId="6659"/>
    <cellStyle name="20% - Accent4 7 5" xfId="8931"/>
    <cellStyle name="20% - Accent4 8" xfId="513"/>
    <cellStyle name="20% - Accent4 8 2" xfId="1648"/>
    <cellStyle name="20% - Accent4 8 2 2" xfId="5068"/>
    <cellStyle name="20% - Accent4 8 2 3" xfId="7340"/>
    <cellStyle name="20% - Accent4 8 2 4" xfId="9612"/>
    <cellStyle name="20% - Accent4 8 3" xfId="3933"/>
    <cellStyle name="20% - Accent4 8 4" xfId="6205"/>
    <cellStyle name="20% - Accent4 8 5" xfId="8477"/>
    <cellStyle name="20% - Accent4 9" xfId="1194"/>
    <cellStyle name="20% - Accent4 9 2" xfId="4614"/>
    <cellStyle name="20% - Accent4 9 3" xfId="6886"/>
    <cellStyle name="20% - Accent4 9 4" xfId="9158"/>
    <cellStyle name="20% - Accent5" xfId="33" builtinId="46" customBuiltin="1"/>
    <cellStyle name="20% - Accent5 10" xfId="3481"/>
    <cellStyle name="20% - Accent5 11" xfId="5753"/>
    <cellStyle name="20% - Accent5 12" xfId="8025"/>
    <cellStyle name="20% - Accent5 2" xfId="78"/>
    <cellStyle name="20% - Accent5 2 10" xfId="5781"/>
    <cellStyle name="20% - Accent5 2 11" xfId="8053"/>
    <cellStyle name="20% - Accent5 2 2" xfId="190"/>
    <cellStyle name="20% - Accent5 2 2 2" xfId="428"/>
    <cellStyle name="20% - Accent5 2 2 2 2" xfId="882"/>
    <cellStyle name="20% - Accent5 2 2 2 2 2" xfId="2017"/>
    <cellStyle name="20% - Accent5 2 2 2 2 2 2" xfId="5437"/>
    <cellStyle name="20% - Accent5 2 2 2 2 2 3" xfId="7709"/>
    <cellStyle name="20% - Accent5 2 2 2 2 2 4" xfId="9981"/>
    <cellStyle name="20% - Accent5 2 2 2 2 3" xfId="4302"/>
    <cellStyle name="20% - Accent5 2 2 2 2 4" xfId="6574"/>
    <cellStyle name="20% - Accent5 2 2 2 2 5" xfId="8846"/>
    <cellStyle name="20% - Accent5 2 2 2 3" xfId="1563"/>
    <cellStyle name="20% - Accent5 2 2 2 3 2" xfId="4983"/>
    <cellStyle name="20% - Accent5 2 2 2 3 3" xfId="7255"/>
    <cellStyle name="20% - Accent5 2 2 2 3 4" xfId="9527"/>
    <cellStyle name="20% - Accent5 2 2 2 4" xfId="3848"/>
    <cellStyle name="20% - Accent5 2 2 2 5" xfId="6120"/>
    <cellStyle name="20% - Accent5 2 2 2 6" xfId="8392"/>
    <cellStyle name="20% - Accent5 2 2 3" xfId="1109"/>
    <cellStyle name="20% - Accent5 2 2 3 2" xfId="2244"/>
    <cellStyle name="20% - Accent5 2 2 3 2 2" xfId="5664"/>
    <cellStyle name="20% - Accent5 2 2 3 2 3" xfId="7936"/>
    <cellStyle name="20% - Accent5 2 2 3 2 4" xfId="10208"/>
    <cellStyle name="20% - Accent5 2 2 3 3" xfId="4529"/>
    <cellStyle name="20% - Accent5 2 2 3 4" xfId="6801"/>
    <cellStyle name="20% - Accent5 2 2 3 5" xfId="9073"/>
    <cellStyle name="20% - Accent5 2 2 4" xfId="655"/>
    <cellStyle name="20% - Accent5 2 2 4 2" xfId="1790"/>
    <cellStyle name="20% - Accent5 2 2 4 2 2" xfId="5210"/>
    <cellStyle name="20% - Accent5 2 2 4 2 3" xfId="7482"/>
    <cellStyle name="20% - Accent5 2 2 4 2 4" xfId="9754"/>
    <cellStyle name="20% - Accent5 2 2 4 3" xfId="4075"/>
    <cellStyle name="20% - Accent5 2 2 4 4" xfId="6347"/>
    <cellStyle name="20% - Accent5 2 2 4 5" xfId="8619"/>
    <cellStyle name="20% - Accent5 2 2 5" xfId="1336"/>
    <cellStyle name="20% - Accent5 2 2 5 2" xfId="4756"/>
    <cellStyle name="20% - Accent5 2 2 5 3" xfId="7028"/>
    <cellStyle name="20% - Accent5 2 2 5 4" xfId="9300"/>
    <cellStyle name="20% - Accent5 2 2 6" xfId="3621"/>
    <cellStyle name="20% - Accent5 2 2 7" xfId="5893"/>
    <cellStyle name="20% - Accent5 2 2 8" xfId="8165"/>
    <cellStyle name="20% - Accent5 2 3" xfId="134"/>
    <cellStyle name="20% - Accent5 2 3 2" xfId="372"/>
    <cellStyle name="20% - Accent5 2 3 2 2" xfId="826"/>
    <cellStyle name="20% - Accent5 2 3 2 2 2" xfId="1961"/>
    <cellStyle name="20% - Accent5 2 3 2 2 2 2" xfId="5381"/>
    <cellStyle name="20% - Accent5 2 3 2 2 2 3" xfId="7653"/>
    <cellStyle name="20% - Accent5 2 3 2 2 2 4" xfId="9925"/>
    <cellStyle name="20% - Accent5 2 3 2 2 3" xfId="4246"/>
    <cellStyle name="20% - Accent5 2 3 2 2 4" xfId="6518"/>
    <cellStyle name="20% - Accent5 2 3 2 2 5" xfId="8790"/>
    <cellStyle name="20% - Accent5 2 3 2 3" xfId="1507"/>
    <cellStyle name="20% - Accent5 2 3 2 3 2" xfId="4927"/>
    <cellStyle name="20% - Accent5 2 3 2 3 3" xfId="7199"/>
    <cellStyle name="20% - Accent5 2 3 2 3 4" xfId="9471"/>
    <cellStyle name="20% - Accent5 2 3 2 4" xfId="3792"/>
    <cellStyle name="20% - Accent5 2 3 2 5" xfId="6064"/>
    <cellStyle name="20% - Accent5 2 3 2 6" xfId="8336"/>
    <cellStyle name="20% - Accent5 2 3 3" xfId="1053"/>
    <cellStyle name="20% - Accent5 2 3 3 2" xfId="2188"/>
    <cellStyle name="20% - Accent5 2 3 3 2 2" xfId="5608"/>
    <cellStyle name="20% - Accent5 2 3 3 2 3" xfId="7880"/>
    <cellStyle name="20% - Accent5 2 3 3 2 4" xfId="10152"/>
    <cellStyle name="20% - Accent5 2 3 3 3" xfId="4473"/>
    <cellStyle name="20% - Accent5 2 3 3 4" xfId="6745"/>
    <cellStyle name="20% - Accent5 2 3 3 5" xfId="9017"/>
    <cellStyle name="20% - Accent5 2 3 4" xfId="599"/>
    <cellStyle name="20% - Accent5 2 3 4 2" xfId="1734"/>
    <cellStyle name="20% - Accent5 2 3 4 2 2" xfId="5154"/>
    <cellStyle name="20% - Accent5 2 3 4 2 3" xfId="7426"/>
    <cellStyle name="20% - Accent5 2 3 4 2 4" xfId="9698"/>
    <cellStyle name="20% - Accent5 2 3 4 3" xfId="4019"/>
    <cellStyle name="20% - Accent5 2 3 4 4" xfId="6291"/>
    <cellStyle name="20% - Accent5 2 3 4 5" xfId="8563"/>
    <cellStyle name="20% - Accent5 2 3 5" xfId="1280"/>
    <cellStyle name="20% - Accent5 2 3 5 2" xfId="4700"/>
    <cellStyle name="20% - Accent5 2 3 5 3" xfId="6972"/>
    <cellStyle name="20% - Accent5 2 3 5 4" xfId="9244"/>
    <cellStyle name="20% - Accent5 2 3 6" xfId="3565"/>
    <cellStyle name="20% - Accent5 2 3 7" xfId="5837"/>
    <cellStyle name="20% - Accent5 2 3 8" xfId="8109"/>
    <cellStyle name="20% - Accent5 2 4" xfId="260"/>
    <cellStyle name="20% - Accent5 2 4 2" xfId="487"/>
    <cellStyle name="20% - Accent5 2 4 2 2" xfId="941"/>
    <cellStyle name="20% - Accent5 2 4 2 2 2" xfId="2076"/>
    <cellStyle name="20% - Accent5 2 4 2 2 2 2" xfId="5496"/>
    <cellStyle name="20% - Accent5 2 4 2 2 2 3" xfId="7768"/>
    <cellStyle name="20% - Accent5 2 4 2 2 2 4" xfId="10040"/>
    <cellStyle name="20% - Accent5 2 4 2 2 3" xfId="4361"/>
    <cellStyle name="20% - Accent5 2 4 2 2 4" xfId="6633"/>
    <cellStyle name="20% - Accent5 2 4 2 2 5" xfId="8905"/>
    <cellStyle name="20% - Accent5 2 4 2 3" xfId="1622"/>
    <cellStyle name="20% - Accent5 2 4 2 3 2" xfId="5042"/>
    <cellStyle name="20% - Accent5 2 4 2 3 3" xfId="7314"/>
    <cellStyle name="20% - Accent5 2 4 2 3 4" xfId="9586"/>
    <cellStyle name="20% - Accent5 2 4 2 4" xfId="3907"/>
    <cellStyle name="20% - Accent5 2 4 2 5" xfId="6179"/>
    <cellStyle name="20% - Accent5 2 4 2 6" xfId="8451"/>
    <cellStyle name="20% - Accent5 2 4 3" xfId="1168"/>
    <cellStyle name="20% - Accent5 2 4 3 2" xfId="2303"/>
    <cellStyle name="20% - Accent5 2 4 3 2 2" xfId="5723"/>
    <cellStyle name="20% - Accent5 2 4 3 2 3" xfId="7995"/>
    <cellStyle name="20% - Accent5 2 4 3 2 4" xfId="10267"/>
    <cellStyle name="20% - Accent5 2 4 3 3" xfId="4588"/>
    <cellStyle name="20% - Accent5 2 4 3 4" xfId="6860"/>
    <cellStyle name="20% - Accent5 2 4 3 5" xfId="9132"/>
    <cellStyle name="20% - Accent5 2 4 4" xfId="714"/>
    <cellStyle name="20% - Accent5 2 4 4 2" xfId="1849"/>
    <cellStyle name="20% - Accent5 2 4 4 2 2" xfId="5269"/>
    <cellStyle name="20% - Accent5 2 4 4 2 3" xfId="7541"/>
    <cellStyle name="20% - Accent5 2 4 4 2 4" xfId="9813"/>
    <cellStyle name="20% - Accent5 2 4 4 3" xfId="4134"/>
    <cellStyle name="20% - Accent5 2 4 4 4" xfId="6406"/>
    <cellStyle name="20% - Accent5 2 4 4 5" xfId="8678"/>
    <cellStyle name="20% - Accent5 2 4 5" xfId="1395"/>
    <cellStyle name="20% - Accent5 2 4 5 2" xfId="4815"/>
    <cellStyle name="20% - Accent5 2 4 5 3" xfId="7087"/>
    <cellStyle name="20% - Accent5 2 4 5 4" xfId="9359"/>
    <cellStyle name="20% - Accent5 2 4 6" xfId="3680"/>
    <cellStyle name="20% - Accent5 2 4 7" xfId="5952"/>
    <cellStyle name="20% - Accent5 2 4 8" xfId="8224"/>
    <cellStyle name="20% - Accent5 2 5" xfId="316"/>
    <cellStyle name="20% - Accent5 2 5 2" xfId="770"/>
    <cellStyle name="20% - Accent5 2 5 2 2" xfId="1905"/>
    <cellStyle name="20% - Accent5 2 5 2 2 2" xfId="5325"/>
    <cellStyle name="20% - Accent5 2 5 2 2 3" xfId="7597"/>
    <cellStyle name="20% - Accent5 2 5 2 2 4" xfId="9869"/>
    <cellStyle name="20% - Accent5 2 5 2 3" xfId="4190"/>
    <cellStyle name="20% - Accent5 2 5 2 4" xfId="6462"/>
    <cellStyle name="20% - Accent5 2 5 2 5" xfId="8734"/>
    <cellStyle name="20% - Accent5 2 5 3" xfId="1451"/>
    <cellStyle name="20% - Accent5 2 5 3 2" xfId="4871"/>
    <cellStyle name="20% - Accent5 2 5 3 3" xfId="7143"/>
    <cellStyle name="20% - Accent5 2 5 3 4" xfId="9415"/>
    <cellStyle name="20% - Accent5 2 5 4" xfId="3736"/>
    <cellStyle name="20% - Accent5 2 5 5" xfId="6008"/>
    <cellStyle name="20% - Accent5 2 5 6" xfId="8280"/>
    <cellStyle name="20% - Accent5 2 6" xfId="997"/>
    <cellStyle name="20% - Accent5 2 6 2" xfId="2132"/>
    <cellStyle name="20% - Accent5 2 6 2 2" xfId="5552"/>
    <cellStyle name="20% - Accent5 2 6 2 3" xfId="7824"/>
    <cellStyle name="20% - Accent5 2 6 2 4" xfId="10096"/>
    <cellStyle name="20% - Accent5 2 6 3" xfId="4417"/>
    <cellStyle name="20% - Accent5 2 6 4" xfId="6689"/>
    <cellStyle name="20% - Accent5 2 6 5" xfId="8961"/>
    <cellStyle name="20% - Accent5 2 7" xfId="543"/>
    <cellStyle name="20% - Accent5 2 7 2" xfId="1678"/>
    <cellStyle name="20% - Accent5 2 7 2 2" xfId="5098"/>
    <cellStyle name="20% - Accent5 2 7 2 3" xfId="7370"/>
    <cellStyle name="20% - Accent5 2 7 2 4" xfId="9642"/>
    <cellStyle name="20% - Accent5 2 7 3" xfId="3963"/>
    <cellStyle name="20% - Accent5 2 7 4" xfId="6235"/>
    <cellStyle name="20% - Accent5 2 7 5" xfId="8507"/>
    <cellStyle name="20% - Accent5 2 8" xfId="1224"/>
    <cellStyle name="20% - Accent5 2 8 2" xfId="4644"/>
    <cellStyle name="20% - Accent5 2 8 3" xfId="6916"/>
    <cellStyle name="20% - Accent5 2 8 4" xfId="9188"/>
    <cellStyle name="20% - Accent5 2 9" xfId="3509"/>
    <cellStyle name="20% - Accent5 3" xfId="162"/>
    <cellStyle name="20% - Accent5 3 2" xfId="400"/>
    <cellStyle name="20% - Accent5 3 2 2" xfId="854"/>
    <cellStyle name="20% - Accent5 3 2 2 2" xfId="1989"/>
    <cellStyle name="20% - Accent5 3 2 2 2 2" xfId="5409"/>
    <cellStyle name="20% - Accent5 3 2 2 2 3" xfId="7681"/>
    <cellStyle name="20% - Accent5 3 2 2 2 4" xfId="9953"/>
    <cellStyle name="20% - Accent5 3 2 2 3" xfId="4274"/>
    <cellStyle name="20% - Accent5 3 2 2 4" xfId="6546"/>
    <cellStyle name="20% - Accent5 3 2 2 5" xfId="8818"/>
    <cellStyle name="20% - Accent5 3 2 3" xfId="1535"/>
    <cellStyle name="20% - Accent5 3 2 3 2" xfId="4955"/>
    <cellStyle name="20% - Accent5 3 2 3 3" xfId="7227"/>
    <cellStyle name="20% - Accent5 3 2 3 4" xfId="9499"/>
    <cellStyle name="20% - Accent5 3 2 4" xfId="3820"/>
    <cellStyle name="20% - Accent5 3 2 5" xfId="6092"/>
    <cellStyle name="20% - Accent5 3 2 6" xfId="8364"/>
    <cellStyle name="20% - Accent5 3 3" xfId="1081"/>
    <cellStyle name="20% - Accent5 3 3 2" xfId="2216"/>
    <cellStyle name="20% - Accent5 3 3 2 2" xfId="5636"/>
    <cellStyle name="20% - Accent5 3 3 2 3" xfId="7908"/>
    <cellStyle name="20% - Accent5 3 3 2 4" xfId="10180"/>
    <cellStyle name="20% - Accent5 3 3 3" xfId="4501"/>
    <cellStyle name="20% - Accent5 3 3 4" xfId="6773"/>
    <cellStyle name="20% - Accent5 3 3 5" xfId="9045"/>
    <cellStyle name="20% - Accent5 3 4" xfId="627"/>
    <cellStyle name="20% - Accent5 3 4 2" xfId="1762"/>
    <cellStyle name="20% - Accent5 3 4 2 2" xfId="5182"/>
    <cellStyle name="20% - Accent5 3 4 2 3" xfId="7454"/>
    <cellStyle name="20% - Accent5 3 4 2 4" xfId="9726"/>
    <cellStyle name="20% - Accent5 3 4 3" xfId="4047"/>
    <cellStyle name="20% - Accent5 3 4 4" xfId="6319"/>
    <cellStyle name="20% - Accent5 3 4 5" xfId="8591"/>
    <cellStyle name="20% - Accent5 3 5" xfId="1308"/>
    <cellStyle name="20% - Accent5 3 5 2" xfId="4728"/>
    <cellStyle name="20% - Accent5 3 5 3" xfId="7000"/>
    <cellStyle name="20% - Accent5 3 5 4" xfId="9272"/>
    <cellStyle name="20% - Accent5 3 6" xfId="3593"/>
    <cellStyle name="20% - Accent5 3 7" xfId="5865"/>
    <cellStyle name="20% - Accent5 3 8" xfId="8137"/>
    <cellStyle name="20% - Accent5 4" xfId="106"/>
    <cellStyle name="20% - Accent5 4 2" xfId="344"/>
    <cellStyle name="20% - Accent5 4 2 2" xfId="798"/>
    <cellStyle name="20% - Accent5 4 2 2 2" xfId="1933"/>
    <cellStyle name="20% - Accent5 4 2 2 2 2" xfId="5353"/>
    <cellStyle name="20% - Accent5 4 2 2 2 3" xfId="7625"/>
    <cellStyle name="20% - Accent5 4 2 2 2 4" xfId="9897"/>
    <cellStyle name="20% - Accent5 4 2 2 3" xfId="4218"/>
    <cellStyle name="20% - Accent5 4 2 2 4" xfId="6490"/>
    <cellStyle name="20% - Accent5 4 2 2 5" xfId="8762"/>
    <cellStyle name="20% - Accent5 4 2 3" xfId="1479"/>
    <cellStyle name="20% - Accent5 4 2 3 2" xfId="4899"/>
    <cellStyle name="20% - Accent5 4 2 3 3" xfId="7171"/>
    <cellStyle name="20% - Accent5 4 2 3 4" xfId="9443"/>
    <cellStyle name="20% - Accent5 4 2 4" xfId="3764"/>
    <cellStyle name="20% - Accent5 4 2 5" xfId="6036"/>
    <cellStyle name="20% - Accent5 4 2 6" xfId="8308"/>
    <cellStyle name="20% - Accent5 4 3" xfId="1025"/>
    <cellStyle name="20% - Accent5 4 3 2" xfId="2160"/>
    <cellStyle name="20% - Accent5 4 3 2 2" xfId="5580"/>
    <cellStyle name="20% - Accent5 4 3 2 3" xfId="7852"/>
    <cellStyle name="20% - Accent5 4 3 2 4" xfId="10124"/>
    <cellStyle name="20% - Accent5 4 3 3" xfId="4445"/>
    <cellStyle name="20% - Accent5 4 3 4" xfId="6717"/>
    <cellStyle name="20% - Accent5 4 3 5" xfId="8989"/>
    <cellStyle name="20% - Accent5 4 4" xfId="571"/>
    <cellStyle name="20% - Accent5 4 4 2" xfId="1706"/>
    <cellStyle name="20% - Accent5 4 4 2 2" xfId="5126"/>
    <cellStyle name="20% - Accent5 4 4 2 3" xfId="7398"/>
    <cellStyle name="20% - Accent5 4 4 2 4" xfId="9670"/>
    <cellStyle name="20% - Accent5 4 4 3" xfId="3991"/>
    <cellStyle name="20% - Accent5 4 4 4" xfId="6263"/>
    <cellStyle name="20% - Accent5 4 4 5" xfId="8535"/>
    <cellStyle name="20% - Accent5 4 5" xfId="1252"/>
    <cellStyle name="20% - Accent5 4 5 2" xfId="4672"/>
    <cellStyle name="20% - Accent5 4 5 3" xfId="6944"/>
    <cellStyle name="20% - Accent5 4 5 4" xfId="9216"/>
    <cellStyle name="20% - Accent5 4 6" xfId="3537"/>
    <cellStyle name="20% - Accent5 4 7" xfId="5809"/>
    <cellStyle name="20% - Accent5 4 8" xfId="8081"/>
    <cellStyle name="20% - Accent5 5" xfId="221"/>
    <cellStyle name="20% - Accent5 5 2" xfId="459"/>
    <cellStyle name="20% - Accent5 5 2 2" xfId="913"/>
    <cellStyle name="20% - Accent5 5 2 2 2" xfId="2048"/>
    <cellStyle name="20% - Accent5 5 2 2 2 2" xfId="5468"/>
    <cellStyle name="20% - Accent5 5 2 2 2 3" xfId="7740"/>
    <cellStyle name="20% - Accent5 5 2 2 2 4" xfId="10012"/>
    <cellStyle name="20% - Accent5 5 2 2 3" xfId="4333"/>
    <cellStyle name="20% - Accent5 5 2 2 4" xfId="6605"/>
    <cellStyle name="20% - Accent5 5 2 2 5" xfId="8877"/>
    <cellStyle name="20% - Accent5 5 2 3" xfId="1594"/>
    <cellStyle name="20% - Accent5 5 2 3 2" xfId="5014"/>
    <cellStyle name="20% - Accent5 5 2 3 3" xfId="7286"/>
    <cellStyle name="20% - Accent5 5 2 3 4" xfId="9558"/>
    <cellStyle name="20% - Accent5 5 2 4" xfId="3879"/>
    <cellStyle name="20% - Accent5 5 2 5" xfId="6151"/>
    <cellStyle name="20% - Accent5 5 2 6" xfId="8423"/>
    <cellStyle name="20% - Accent5 5 3" xfId="1140"/>
    <cellStyle name="20% - Accent5 5 3 2" xfId="2275"/>
    <cellStyle name="20% - Accent5 5 3 2 2" xfId="5695"/>
    <cellStyle name="20% - Accent5 5 3 2 3" xfId="7967"/>
    <cellStyle name="20% - Accent5 5 3 2 4" xfId="10239"/>
    <cellStyle name="20% - Accent5 5 3 3" xfId="4560"/>
    <cellStyle name="20% - Accent5 5 3 4" xfId="6832"/>
    <cellStyle name="20% - Accent5 5 3 5" xfId="9104"/>
    <cellStyle name="20% - Accent5 5 4" xfId="686"/>
    <cellStyle name="20% - Accent5 5 4 2" xfId="1821"/>
    <cellStyle name="20% - Accent5 5 4 2 2" xfId="5241"/>
    <cellStyle name="20% - Accent5 5 4 2 3" xfId="7513"/>
    <cellStyle name="20% - Accent5 5 4 2 4" xfId="9785"/>
    <cellStyle name="20% - Accent5 5 4 3" xfId="4106"/>
    <cellStyle name="20% - Accent5 5 4 4" xfId="6378"/>
    <cellStyle name="20% - Accent5 5 4 5" xfId="8650"/>
    <cellStyle name="20% - Accent5 5 5" xfId="1367"/>
    <cellStyle name="20% - Accent5 5 5 2" xfId="4787"/>
    <cellStyle name="20% - Accent5 5 5 3" xfId="7059"/>
    <cellStyle name="20% - Accent5 5 5 4" xfId="9331"/>
    <cellStyle name="20% - Accent5 5 6" xfId="3652"/>
    <cellStyle name="20% - Accent5 5 7" xfId="5924"/>
    <cellStyle name="20% - Accent5 5 8" xfId="8196"/>
    <cellStyle name="20% - Accent5 6" xfId="288"/>
    <cellStyle name="20% - Accent5 6 2" xfId="742"/>
    <cellStyle name="20% - Accent5 6 2 2" xfId="1877"/>
    <cellStyle name="20% - Accent5 6 2 2 2" xfId="5297"/>
    <cellStyle name="20% - Accent5 6 2 2 3" xfId="7569"/>
    <cellStyle name="20% - Accent5 6 2 2 4" xfId="9841"/>
    <cellStyle name="20% - Accent5 6 2 3" xfId="4162"/>
    <cellStyle name="20% - Accent5 6 2 4" xfId="6434"/>
    <cellStyle name="20% - Accent5 6 2 5" xfId="8706"/>
    <cellStyle name="20% - Accent5 6 3" xfId="1423"/>
    <cellStyle name="20% - Accent5 6 3 2" xfId="4843"/>
    <cellStyle name="20% - Accent5 6 3 3" xfId="7115"/>
    <cellStyle name="20% - Accent5 6 3 4" xfId="9387"/>
    <cellStyle name="20% - Accent5 6 4" xfId="3708"/>
    <cellStyle name="20% - Accent5 6 5" xfId="5980"/>
    <cellStyle name="20% - Accent5 6 6" xfId="8252"/>
    <cellStyle name="20% - Accent5 7" xfId="969"/>
    <cellStyle name="20% - Accent5 7 2" xfId="2104"/>
    <cellStyle name="20% - Accent5 7 2 2" xfId="5524"/>
    <cellStyle name="20% - Accent5 7 2 3" xfId="7796"/>
    <cellStyle name="20% - Accent5 7 2 4" xfId="10068"/>
    <cellStyle name="20% - Accent5 7 3" xfId="4389"/>
    <cellStyle name="20% - Accent5 7 4" xfId="6661"/>
    <cellStyle name="20% - Accent5 7 5" xfId="8933"/>
    <cellStyle name="20% - Accent5 8" xfId="515"/>
    <cellStyle name="20% - Accent5 8 2" xfId="1650"/>
    <cellStyle name="20% - Accent5 8 2 2" xfId="5070"/>
    <cellStyle name="20% - Accent5 8 2 3" xfId="7342"/>
    <cellStyle name="20% - Accent5 8 2 4" xfId="9614"/>
    <cellStyle name="20% - Accent5 8 3" xfId="3935"/>
    <cellStyle name="20% - Accent5 8 4" xfId="6207"/>
    <cellStyle name="20% - Accent5 8 5" xfId="8479"/>
    <cellStyle name="20% - Accent5 9" xfId="1196"/>
    <cellStyle name="20% - Accent5 9 2" xfId="4616"/>
    <cellStyle name="20% - Accent5 9 3" xfId="6888"/>
    <cellStyle name="20% - Accent5 9 4" xfId="9160"/>
    <cellStyle name="20% - Accent6" xfId="36" builtinId="50" customBuiltin="1"/>
    <cellStyle name="20% - Accent6 10" xfId="3483"/>
    <cellStyle name="20% - Accent6 11" xfId="5755"/>
    <cellStyle name="20% - Accent6 12" xfId="8027"/>
    <cellStyle name="20% - Accent6 2" xfId="80"/>
    <cellStyle name="20% - Accent6 2 10" xfId="5783"/>
    <cellStyle name="20% - Accent6 2 11" xfId="8055"/>
    <cellStyle name="20% - Accent6 2 2" xfId="192"/>
    <cellStyle name="20% - Accent6 2 2 2" xfId="430"/>
    <cellStyle name="20% - Accent6 2 2 2 2" xfId="884"/>
    <cellStyle name="20% - Accent6 2 2 2 2 2" xfId="2019"/>
    <cellStyle name="20% - Accent6 2 2 2 2 2 2" xfId="5439"/>
    <cellStyle name="20% - Accent6 2 2 2 2 2 3" xfId="7711"/>
    <cellStyle name="20% - Accent6 2 2 2 2 2 4" xfId="9983"/>
    <cellStyle name="20% - Accent6 2 2 2 2 3" xfId="4304"/>
    <cellStyle name="20% - Accent6 2 2 2 2 4" xfId="6576"/>
    <cellStyle name="20% - Accent6 2 2 2 2 5" xfId="8848"/>
    <cellStyle name="20% - Accent6 2 2 2 3" xfId="1565"/>
    <cellStyle name="20% - Accent6 2 2 2 3 2" xfId="4985"/>
    <cellStyle name="20% - Accent6 2 2 2 3 3" xfId="7257"/>
    <cellStyle name="20% - Accent6 2 2 2 3 4" xfId="9529"/>
    <cellStyle name="20% - Accent6 2 2 2 4" xfId="3850"/>
    <cellStyle name="20% - Accent6 2 2 2 5" xfId="6122"/>
    <cellStyle name="20% - Accent6 2 2 2 6" xfId="8394"/>
    <cellStyle name="20% - Accent6 2 2 3" xfId="1111"/>
    <cellStyle name="20% - Accent6 2 2 3 2" xfId="2246"/>
    <cellStyle name="20% - Accent6 2 2 3 2 2" xfId="5666"/>
    <cellStyle name="20% - Accent6 2 2 3 2 3" xfId="7938"/>
    <cellStyle name="20% - Accent6 2 2 3 2 4" xfId="10210"/>
    <cellStyle name="20% - Accent6 2 2 3 3" xfId="4531"/>
    <cellStyle name="20% - Accent6 2 2 3 4" xfId="6803"/>
    <cellStyle name="20% - Accent6 2 2 3 5" xfId="9075"/>
    <cellStyle name="20% - Accent6 2 2 4" xfId="657"/>
    <cellStyle name="20% - Accent6 2 2 4 2" xfId="1792"/>
    <cellStyle name="20% - Accent6 2 2 4 2 2" xfId="5212"/>
    <cellStyle name="20% - Accent6 2 2 4 2 3" xfId="7484"/>
    <cellStyle name="20% - Accent6 2 2 4 2 4" xfId="9756"/>
    <cellStyle name="20% - Accent6 2 2 4 3" xfId="4077"/>
    <cellStyle name="20% - Accent6 2 2 4 4" xfId="6349"/>
    <cellStyle name="20% - Accent6 2 2 4 5" xfId="8621"/>
    <cellStyle name="20% - Accent6 2 2 5" xfId="1338"/>
    <cellStyle name="20% - Accent6 2 2 5 2" xfId="4758"/>
    <cellStyle name="20% - Accent6 2 2 5 3" xfId="7030"/>
    <cellStyle name="20% - Accent6 2 2 5 4" xfId="9302"/>
    <cellStyle name="20% - Accent6 2 2 6" xfId="3623"/>
    <cellStyle name="20% - Accent6 2 2 7" xfId="5895"/>
    <cellStyle name="20% - Accent6 2 2 8" xfId="8167"/>
    <cellStyle name="20% - Accent6 2 3" xfId="136"/>
    <cellStyle name="20% - Accent6 2 3 2" xfId="374"/>
    <cellStyle name="20% - Accent6 2 3 2 2" xfId="828"/>
    <cellStyle name="20% - Accent6 2 3 2 2 2" xfId="1963"/>
    <cellStyle name="20% - Accent6 2 3 2 2 2 2" xfId="5383"/>
    <cellStyle name="20% - Accent6 2 3 2 2 2 3" xfId="7655"/>
    <cellStyle name="20% - Accent6 2 3 2 2 2 4" xfId="9927"/>
    <cellStyle name="20% - Accent6 2 3 2 2 3" xfId="4248"/>
    <cellStyle name="20% - Accent6 2 3 2 2 4" xfId="6520"/>
    <cellStyle name="20% - Accent6 2 3 2 2 5" xfId="8792"/>
    <cellStyle name="20% - Accent6 2 3 2 3" xfId="1509"/>
    <cellStyle name="20% - Accent6 2 3 2 3 2" xfId="4929"/>
    <cellStyle name="20% - Accent6 2 3 2 3 3" xfId="7201"/>
    <cellStyle name="20% - Accent6 2 3 2 3 4" xfId="9473"/>
    <cellStyle name="20% - Accent6 2 3 2 4" xfId="3794"/>
    <cellStyle name="20% - Accent6 2 3 2 5" xfId="6066"/>
    <cellStyle name="20% - Accent6 2 3 2 6" xfId="8338"/>
    <cellStyle name="20% - Accent6 2 3 3" xfId="1055"/>
    <cellStyle name="20% - Accent6 2 3 3 2" xfId="2190"/>
    <cellStyle name="20% - Accent6 2 3 3 2 2" xfId="5610"/>
    <cellStyle name="20% - Accent6 2 3 3 2 3" xfId="7882"/>
    <cellStyle name="20% - Accent6 2 3 3 2 4" xfId="10154"/>
    <cellStyle name="20% - Accent6 2 3 3 3" xfId="4475"/>
    <cellStyle name="20% - Accent6 2 3 3 4" xfId="6747"/>
    <cellStyle name="20% - Accent6 2 3 3 5" xfId="9019"/>
    <cellStyle name="20% - Accent6 2 3 4" xfId="601"/>
    <cellStyle name="20% - Accent6 2 3 4 2" xfId="1736"/>
    <cellStyle name="20% - Accent6 2 3 4 2 2" xfId="5156"/>
    <cellStyle name="20% - Accent6 2 3 4 2 3" xfId="7428"/>
    <cellStyle name="20% - Accent6 2 3 4 2 4" xfId="9700"/>
    <cellStyle name="20% - Accent6 2 3 4 3" xfId="4021"/>
    <cellStyle name="20% - Accent6 2 3 4 4" xfId="6293"/>
    <cellStyle name="20% - Accent6 2 3 4 5" xfId="8565"/>
    <cellStyle name="20% - Accent6 2 3 5" xfId="1282"/>
    <cellStyle name="20% - Accent6 2 3 5 2" xfId="4702"/>
    <cellStyle name="20% - Accent6 2 3 5 3" xfId="6974"/>
    <cellStyle name="20% - Accent6 2 3 5 4" xfId="9246"/>
    <cellStyle name="20% - Accent6 2 3 6" xfId="3567"/>
    <cellStyle name="20% - Accent6 2 3 7" xfId="5839"/>
    <cellStyle name="20% - Accent6 2 3 8" xfId="8111"/>
    <cellStyle name="20% - Accent6 2 4" xfId="262"/>
    <cellStyle name="20% - Accent6 2 4 2" xfId="489"/>
    <cellStyle name="20% - Accent6 2 4 2 2" xfId="943"/>
    <cellStyle name="20% - Accent6 2 4 2 2 2" xfId="2078"/>
    <cellStyle name="20% - Accent6 2 4 2 2 2 2" xfId="5498"/>
    <cellStyle name="20% - Accent6 2 4 2 2 2 3" xfId="7770"/>
    <cellStyle name="20% - Accent6 2 4 2 2 2 4" xfId="10042"/>
    <cellStyle name="20% - Accent6 2 4 2 2 3" xfId="4363"/>
    <cellStyle name="20% - Accent6 2 4 2 2 4" xfId="6635"/>
    <cellStyle name="20% - Accent6 2 4 2 2 5" xfId="8907"/>
    <cellStyle name="20% - Accent6 2 4 2 3" xfId="1624"/>
    <cellStyle name="20% - Accent6 2 4 2 3 2" xfId="5044"/>
    <cellStyle name="20% - Accent6 2 4 2 3 3" xfId="7316"/>
    <cellStyle name="20% - Accent6 2 4 2 3 4" xfId="9588"/>
    <cellStyle name="20% - Accent6 2 4 2 4" xfId="3909"/>
    <cellStyle name="20% - Accent6 2 4 2 5" xfId="6181"/>
    <cellStyle name="20% - Accent6 2 4 2 6" xfId="8453"/>
    <cellStyle name="20% - Accent6 2 4 3" xfId="1170"/>
    <cellStyle name="20% - Accent6 2 4 3 2" xfId="2305"/>
    <cellStyle name="20% - Accent6 2 4 3 2 2" xfId="5725"/>
    <cellStyle name="20% - Accent6 2 4 3 2 3" xfId="7997"/>
    <cellStyle name="20% - Accent6 2 4 3 2 4" xfId="10269"/>
    <cellStyle name="20% - Accent6 2 4 3 3" xfId="4590"/>
    <cellStyle name="20% - Accent6 2 4 3 4" xfId="6862"/>
    <cellStyle name="20% - Accent6 2 4 3 5" xfId="9134"/>
    <cellStyle name="20% - Accent6 2 4 4" xfId="716"/>
    <cellStyle name="20% - Accent6 2 4 4 2" xfId="1851"/>
    <cellStyle name="20% - Accent6 2 4 4 2 2" xfId="5271"/>
    <cellStyle name="20% - Accent6 2 4 4 2 3" xfId="7543"/>
    <cellStyle name="20% - Accent6 2 4 4 2 4" xfId="9815"/>
    <cellStyle name="20% - Accent6 2 4 4 3" xfId="4136"/>
    <cellStyle name="20% - Accent6 2 4 4 4" xfId="6408"/>
    <cellStyle name="20% - Accent6 2 4 4 5" xfId="8680"/>
    <cellStyle name="20% - Accent6 2 4 5" xfId="1397"/>
    <cellStyle name="20% - Accent6 2 4 5 2" xfId="4817"/>
    <cellStyle name="20% - Accent6 2 4 5 3" xfId="7089"/>
    <cellStyle name="20% - Accent6 2 4 5 4" xfId="9361"/>
    <cellStyle name="20% - Accent6 2 4 6" xfId="3682"/>
    <cellStyle name="20% - Accent6 2 4 7" xfId="5954"/>
    <cellStyle name="20% - Accent6 2 4 8" xfId="8226"/>
    <cellStyle name="20% - Accent6 2 5" xfId="318"/>
    <cellStyle name="20% - Accent6 2 5 2" xfId="772"/>
    <cellStyle name="20% - Accent6 2 5 2 2" xfId="1907"/>
    <cellStyle name="20% - Accent6 2 5 2 2 2" xfId="5327"/>
    <cellStyle name="20% - Accent6 2 5 2 2 3" xfId="7599"/>
    <cellStyle name="20% - Accent6 2 5 2 2 4" xfId="9871"/>
    <cellStyle name="20% - Accent6 2 5 2 3" xfId="4192"/>
    <cellStyle name="20% - Accent6 2 5 2 4" xfId="6464"/>
    <cellStyle name="20% - Accent6 2 5 2 5" xfId="8736"/>
    <cellStyle name="20% - Accent6 2 5 3" xfId="1453"/>
    <cellStyle name="20% - Accent6 2 5 3 2" xfId="4873"/>
    <cellStyle name="20% - Accent6 2 5 3 3" xfId="7145"/>
    <cellStyle name="20% - Accent6 2 5 3 4" xfId="9417"/>
    <cellStyle name="20% - Accent6 2 5 4" xfId="3738"/>
    <cellStyle name="20% - Accent6 2 5 5" xfId="6010"/>
    <cellStyle name="20% - Accent6 2 5 6" xfId="8282"/>
    <cellStyle name="20% - Accent6 2 6" xfId="999"/>
    <cellStyle name="20% - Accent6 2 6 2" xfId="2134"/>
    <cellStyle name="20% - Accent6 2 6 2 2" xfId="5554"/>
    <cellStyle name="20% - Accent6 2 6 2 3" xfId="7826"/>
    <cellStyle name="20% - Accent6 2 6 2 4" xfId="10098"/>
    <cellStyle name="20% - Accent6 2 6 3" xfId="4419"/>
    <cellStyle name="20% - Accent6 2 6 4" xfId="6691"/>
    <cellStyle name="20% - Accent6 2 6 5" xfId="8963"/>
    <cellStyle name="20% - Accent6 2 7" xfId="545"/>
    <cellStyle name="20% - Accent6 2 7 2" xfId="1680"/>
    <cellStyle name="20% - Accent6 2 7 2 2" xfId="5100"/>
    <cellStyle name="20% - Accent6 2 7 2 3" xfId="7372"/>
    <cellStyle name="20% - Accent6 2 7 2 4" xfId="9644"/>
    <cellStyle name="20% - Accent6 2 7 3" xfId="3965"/>
    <cellStyle name="20% - Accent6 2 7 4" xfId="6237"/>
    <cellStyle name="20% - Accent6 2 7 5" xfId="8509"/>
    <cellStyle name="20% - Accent6 2 8" xfId="1226"/>
    <cellStyle name="20% - Accent6 2 8 2" xfId="4646"/>
    <cellStyle name="20% - Accent6 2 8 3" xfId="6918"/>
    <cellStyle name="20% - Accent6 2 8 4" xfId="9190"/>
    <cellStyle name="20% - Accent6 2 9" xfId="3511"/>
    <cellStyle name="20% - Accent6 3" xfId="164"/>
    <cellStyle name="20% - Accent6 3 2" xfId="402"/>
    <cellStyle name="20% - Accent6 3 2 2" xfId="856"/>
    <cellStyle name="20% - Accent6 3 2 2 2" xfId="1991"/>
    <cellStyle name="20% - Accent6 3 2 2 2 2" xfId="5411"/>
    <cellStyle name="20% - Accent6 3 2 2 2 3" xfId="7683"/>
    <cellStyle name="20% - Accent6 3 2 2 2 4" xfId="9955"/>
    <cellStyle name="20% - Accent6 3 2 2 3" xfId="4276"/>
    <cellStyle name="20% - Accent6 3 2 2 4" xfId="6548"/>
    <cellStyle name="20% - Accent6 3 2 2 5" xfId="8820"/>
    <cellStyle name="20% - Accent6 3 2 3" xfId="1537"/>
    <cellStyle name="20% - Accent6 3 2 3 2" xfId="4957"/>
    <cellStyle name="20% - Accent6 3 2 3 3" xfId="7229"/>
    <cellStyle name="20% - Accent6 3 2 3 4" xfId="9501"/>
    <cellStyle name="20% - Accent6 3 2 4" xfId="3822"/>
    <cellStyle name="20% - Accent6 3 2 5" xfId="6094"/>
    <cellStyle name="20% - Accent6 3 2 6" xfId="8366"/>
    <cellStyle name="20% - Accent6 3 3" xfId="1083"/>
    <cellStyle name="20% - Accent6 3 3 2" xfId="2218"/>
    <cellStyle name="20% - Accent6 3 3 2 2" xfId="5638"/>
    <cellStyle name="20% - Accent6 3 3 2 3" xfId="7910"/>
    <cellStyle name="20% - Accent6 3 3 2 4" xfId="10182"/>
    <cellStyle name="20% - Accent6 3 3 3" xfId="4503"/>
    <cellStyle name="20% - Accent6 3 3 4" xfId="6775"/>
    <cellStyle name="20% - Accent6 3 3 5" xfId="9047"/>
    <cellStyle name="20% - Accent6 3 4" xfId="629"/>
    <cellStyle name="20% - Accent6 3 4 2" xfId="1764"/>
    <cellStyle name="20% - Accent6 3 4 2 2" xfId="5184"/>
    <cellStyle name="20% - Accent6 3 4 2 3" xfId="7456"/>
    <cellStyle name="20% - Accent6 3 4 2 4" xfId="9728"/>
    <cellStyle name="20% - Accent6 3 4 3" xfId="4049"/>
    <cellStyle name="20% - Accent6 3 4 4" xfId="6321"/>
    <cellStyle name="20% - Accent6 3 4 5" xfId="8593"/>
    <cellStyle name="20% - Accent6 3 5" xfId="1310"/>
    <cellStyle name="20% - Accent6 3 5 2" xfId="4730"/>
    <cellStyle name="20% - Accent6 3 5 3" xfId="7002"/>
    <cellStyle name="20% - Accent6 3 5 4" xfId="9274"/>
    <cellStyle name="20% - Accent6 3 6" xfId="3595"/>
    <cellStyle name="20% - Accent6 3 7" xfId="5867"/>
    <cellStyle name="20% - Accent6 3 8" xfId="8139"/>
    <cellStyle name="20% - Accent6 4" xfId="108"/>
    <cellStyle name="20% - Accent6 4 2" xfId="346"/>
    <cellStyle name="20% - Accent6 4 2 2" xfId="800"/>
    <cellStyle name="20% - Accent6 4 2 2 2" xfId="1935"/>
    <cellStyle name="20% - Accent6 4 2 2 2 2" xfId="5355"/>
    <cellStyle name="20% - Accent6 4 2 2 2 3" xfId="7627"/>
    <cellStyle name="20% - Accent6 4 2 2 2 4" xfId="9899"/>
    <cellStyle name="20% - Accent6 4 2 2 3" xfId="4220"/>
    <cellStyle name="20% - Accent6 4 2 2 4" xfId="6492"/>
    <cellStyle name="20% - Accent6 4 2 2 5" xfId="8764"/>
    <cellStyle name="20% - Accent6 4 2 3" xfId="1481"/>
    <cellStyle name="20% - Accent6 4 2 3 2" xfId="4901"/>
    <cellStyle name="20% - Accent6 4 2 3 3" xfId="7173"/>
    <cellStyle name="20% - Accent6 4 2 3 4" xfId="9445"/>
    <cellStyle name="20% - Accent6 4 2 4" xfId="3766"/>
    <cellStyle name="20% - Accent6 4 2 5" xfId="6038"/>
    <cellStyle name="20% - Accent6 4 2 6" xfId="8310"/>
    <cellStyle name="20% - Accent6 4 3" xfId="1027"/>
    <cellStyle name="20% - Accent6 4 3 2" xfId="2162"/>
    <cellStyle name="20% - Accent6 4 3 2 2" xfId="5582"/>
    <cellStyle name="20% - Accent6 4 3 2 3" xfId="7854"/>
    <cellStyle name="20% - Accent6 4 3 2 4" xfId="10126"/>
    <cellStyle name="20% - Accent6 4 3 3" xfId="4447"/>
    <cellStyle name="20% - Accent6 4 3 4" xfId="6719"/>
    <cellStyle name="20% - Accent6 4 3 5" xfId="8991"/>
    <cellStyle name="20% - Accent6 4 4" xfId="573"/>
    <cellStyle name="20% - Accent6 4 4 2" xfId="1708"/>
    <cellStyle name="20% - Accent6 4 4 2 2" xfId="5128"/>
    <cellStyle name="20% - Accent6 4 4 2 3" xfId="7400"/>
    <cellStyle name="20% - Accent6 4 4 2 4" xfId="9672"/>
    <cellStyle name="20% - Accent6 4 4 3" xfId="3993"/>
    <cellStyle name="20% - Accent6 4 4 4" xfId="6265"/>
    <cellStyle name="20% - Accent6 4 4 5" xfId="8537"/>
    <cellStyle name="20% - Accent6 4 5" xfId="1254"/>
    <cellStyle name="20% - Accent6 4 5 2" xfId="4674"/>
    <cellStyle name="20% - Accent6 4 5 3" xfId="6946"/>
    <cellStyle name="20% - Accent6 4 5 4" xfId="9218"/>
    <cellStyle name="20% - Accent6 4 6" xfId="3539"/>
    <cellStyle name="20% - Accent6 4 7" xfId="5811"/>
    <cellStyle name="20% - Accent6 4 8" xfId="8083"/>
    <cellStyle name="20% - Accent6 5" xfId="223"/>
    <cellStyle name="20% - Accent6 5 2" xfId="461"/>
    <cellStyle name="20% - Accent6 5 2 2" xfId="915"/>
    <cellStyle name="20% - Accent6 5 2 2 2" xfId="2050"/>
    <cellStyle name="20% - Accent6 5 2 2 2 2" xfId="5470"/>
    <cellStyle name="20% - Accent6 5 2 2 2 3" xfId="7742"/>
    <cellStyle name="20% - Accent6 5 2 2 2 4" xfId="10014"/>
    <cellStyle name="20% - Accent6 5 2 2 3" xfId="4335"/>
    <cellStyle name="20% - Accent6 5 2 2 4" xfId="6607"/>
    <cellStyle name="20% - Accent6 5 2 2 5" xfId="8879"/>
    <cellStyle name="20% - Accent6 5 2 3" xfId="1596"/>
    <cellStyle name="20% - Accent6 5 2 3 2" xfId="5016"/>
    <cellStyle name="20% - Accent6 5 2 3 3" xfId="7288"/>
    <cellStyle name="20% - Accent6 5 2 3 4" xfId="9560"/>
    <cellStyle name="20% - Accent6 5 2 4" xfId="3881"/>
    <cellStyle name="20% - Accent6 5 2 5" xfId="6153"/>
    <cellStyle name="20% - Accent6 5 2 6" xfId="8425"/>
    <cellStyle name="20% - Accent6 5 3" xfId="1142"/>
    <cellStyle name="20% - Accent6 5 3 2" xfId="2277"/>
    <cellStyle name="20% - Accent6 5 3 2 2" xfId="5697"/>
    <cellStyle name="20% - Accent6 5 3 2 3" xfId="7969"/>
    <cellStyle name="20% - Accent6 5 3 2 4" xfId="10241"/>
    <cellStyle name="20% - Accent6 5 3 3" xfId="4562"/>
    <cellStyle name="20% - Accent6 5 3 4" xfId="6834"/>
    <cellStyle name="20% - Accent6 5 3 5" xfId="9106"/>
    <cellStyle name="20% - Accent6 5 4" xfId="688"/>
    <cellStyle name="20% - Accent6 5 4 2" xfId="1823"/>
    <cellStyle name="20% - Accent6 5 4 2 2" xfId="5243"/>
    <cellStyle name="20% - Accent6 5 4 2 3" xfId="7515"/>
    <cellStyle name="20% - Accent6 5 4 2 4" xfId="9787"/>
    <cellStyle name="20% - Accent6 5 4 3" xfId="4108"/>
    <cellStyle name="20% - Accent6 5 4 4" xfId="6380"/>
    <cellStyle name="20% - Accent6 5 4 5" xfId="8652"/>
    <cellStyle name="20% - Accent6 5 5" xfId="1369"/>
    <cellStyle name="20% - Accent6 5 5 2" xfId="4789"/>
    <cellStyle name="20% - Accent6 5 5 3" xfId="7061"/>
    <cellStyle name="20% - Accent6 5 5 4" xfId="9333"/>
    <cellStyle name="20% - Accent6 5 6" xfId="3654"/>
    <cellStyle name="20% - Accent6 5 7" xfId="5926"/>
    <cellStyle name="20% - Accent6 5 8" xfId="8198"/>
    <cellStyle name="20% - Accent6 6" xfId="290"/>
    <cellStyle name="20% - Accent6 6 2" xfId="744"/>
    <cellStyle name="20% - Accent6 6 2 2" xfId="1879"/>
    <cellStyle name="20% - Accent6 6 2 2 2" xfId="5299"/>
    <cellStyle name="20% - Accent6 6 2 2 3" xfId="7571"/>
    <cellStyle name="20% - Accent6 6 2 2 4" xfId="9843"/>
    <cellStyle name="20% - Accent6 6 2 3" xfId="4164"/>
    <cellStyle name="20% - Accent6 6 2 4" xfId="6436"/>
    <cellStyle name="20% - Accent6 6 2 5" xfId="8708"/>
    <cellStyle name="20% - Accent6 6 3" xfId="1425"/>
    <cellStyle name="20% - Accent6 6 3 2" xfId="4845"/>
    <cellStyle name="20% - Accent6 6 3 3" xfId="7117"/>
    <cellStyle name="20% - Accent6 6 3 4" xfId="9389"/>
    <cellStyle name="20% - Accent6 6 4" xfId="3710"/>
    <cellStyle name="20% - Accent6 6 5" xfId="5982"/>
    <cellStyle name="20% - Accent6 6 6" xfId="8254"/>
    <cellStyle name="20% - Accent6 7" xfId="971"/>
    <cellStyle name="20% - Accent6 7 2" xfId="2106"/>
    <cellStyle name="20% - Accent6 7 2 2" xfId="5526"/>
    <cellStyle name="20% - Accent6 7 2 3" xfId="7798"/>
    <cellStyle name="20% - Accent6 7 2 4" xfId="10070"/>
    <cellStyle name="20% - Accent6 7 3" xfId="4391"/>
    <cellStyle name="20% - Accent6 7 4" xfId="6663"/>
    <cellStyle name="20% - Accent6 7 5" xfId="8935"/>
    <cellStyle name="20% - Accent6 8" xfId="517"/>
    <cellStyle name="20% - Accent6 8 2" xfId="1652"/>
    <cellStyle name="20% - Accent6 8 2 2" xfId="5072"/>
    <cellStyle name="20% - Accent6 8 2 3" xfId="7344"/>
    <cellStyle name="20% - Accent6 8 2 4" xfId="9616"/>
    <cellStyle name="20% - Accent6 8 3" xfId="3937"/>
    <cellStyle name="20% - Accent6 8 4" xfId="6209"/>
    <cellStyle name="20% - Accent6 8 5" xfId="8481"/>
    <cellStyle name="20% - Accent6 9" xfId="1198"/>
    <cellStyle name="20% - Accent6 9 2" xfId="4618"/>
    <cellStyle name="20% - Accent6 9 3" xfId="6890"/>
    <cellStyle name="20% - Accent6 9 4" xfId="9162"/>
    <cellStyle name="40% - Accent1" xfId="22" builtinId="31" customBuiltin="1"/>
    <cellStyle name="40% - Accent1 10" xfId="3474"/>
    <cellStyle name="40% - Accent1 11" xfId="5746"/>
    <cellStyle name="40% - Accent1 12" xfId="8018"/>
    <cellStyle name="40% - Accent1 2" xfId="71"/>
    <cellStyle name="40% - Accent1 2 10" xfId="5774"/>
    <cellStyle name="40% - Accent1 2 11" xfId="8046"/>
    <cellStyle name="40% - Accent1 2 2" xfId="183"/>
    <cellStyle name="40% - Accent1 2 2 2" xfId="421"/>
    <cellStyle name="40% - Accent1 2 2 2 2" xfId="875"/>
    <cellStyle name="40% - Accent1 2 2 2 2 2" xfId="2010"/>
    <cellStyle name="40% - Accent1 2 2 2 2 2 2" xfId="5430"/>
    <cellStyle name="40% - Accent1 2 2 2 2 2 3" xfId="7702"/>
    <cellStyle name="40% - Accent1 2 2 2 2 2 4" xfId="9974"/>
    <cellStyle name="40% - Accent1 2 2 2 2 3" xfId="4295"/>
    <cellStyle name="40% - Accent1 2 2 2 2 4" xfId="6567"/>
    <cellStyle name="40% - Accent1 2 2 2 2 5" xfId="8839"/>
    <cellStyle name="40% - Accent1 2 2 2 3" xfId="1556"/>
    <cellStyle name="40% - Accent1 2 2 2 3 2" xfId="4976"/>
    <cellStyle name="40% - Accent1 2 2 2 3 3" xfId="7248"/>
    <cellStyle name="40% - Accent1 2 2 2 3 4" xfId="9520"/>
    <cellStyle name="40% - Accent1 2 2 2 4" xfId="3841"/>
    <cellStyle name="40% - Accent1 2 2 2 5" xfId="6113"/>
    <cellStyle name="40% - Accent1 2 2 2 6" xfId="8385"/>
    <cellStyle name="40% - Accent1 2 2 3" xfId="1102"/>
    <cellStyle name="40% - Accent1 2 2 3 2" xfId="2237"/>
    <cellStyle name="40% - Accent1 2 2 3 2 2" xfId="5657"/>
    <cellStyle name="40% - Accent1 2 2 3 2 3" xfId="7929"/>
    <cellStyle name="40% - Accent1 2 2 3 2 4" xfId="10201"/>
    <cellStyle name="40% - Accent1 2 2 3 3" xfId="4522"/>
    <cellStyle name="40% - Accent1 2 2 3 4" xfId="6794"/>
    <cellStyle name="40% - Accent1 2 2 3 5" xfId="9066"/>
    <cellStyle name="40% - Accent1 2 2 4" xfId="648"/>
    <cellStyle name="40% - Accent1 2 2 4 2" xfId="1783"/>
    <cellStyle name="40% - Accent1 2 2 4 2 2" xfId="5203"/>
    <cellStyle name="40% - Accent1 2 2 4 2 3" xfId="7475"/>
    <cellStyle name="40% - Accent1 2 2 4 2 4" xfId="9747"/>
    <cellStyle name="40% - Accent1 2 2 4 3" xfId="4068"/>
    <cellStyle name="40% - Accent1 2 2 4 4" xfId="6340"/>
    <cellStyle name="40% - Accent1 2 2 4 5" xfId="8612"/>
    <cellStyle name="40% - Accent1 2 2 5" xfId="1329"/>
    <cellStyle name="40% - Accent1 2 2 5 2" xfId="4749"/>
    <cellStyle name="40% - Accent1 2 2 5 3" xfId="7021"/>
    <cellStyle name="40% - Accent1 2 2 5 4" xfId="9293"/>
    <cellStyle name="40% - Accent1 2 2 6" xfId="3614"/>
    <cellStyle name="40% - Accent1 2 2 7" xfId="5886"/>
    <cellStyle name="40% - Accent1 2 2 8" xfId="8158"/>
    <cellStyle name="40% - Accent1 2 3" xfId="127"/>
    <cellStyle name="40% - Accent1 2 3 2" xfId="365"/>
    <cellStyle name="40% - Accent1 2 3 2 2" xfId="819"/>
    <cellStyle name="40% - Accent1 2 3 2 2 2" xfId="1954"/>
    <cellStyle name="40% - Accent1 2 3 2 2 2 2" xfId="5374"/>
    <cellStyle name="40% - Accent1 2 3 2 2 2 3" xfId="7646"/>
    <cellStyle name="40% - Accent1 2 3 2 2 2 4" xfId="9918"/>
    <cellStyle name="40% - Accent1 2 3 2 2 3" xfId="4239"/>
    <cellStyle name="40% - Accent1 2 3 2 2 4" xfId="6511"/>
    <cellStyle name="40% - Accent1 2 3 2 2 5" xfId="8783"/>
    <cellStyle name="40% - Accent1 2 3 2 3" xfId="1500"/>
    <cellStyle name="40% - Accent1 2 3 2 3 2" xfId="4920"/>
    <cellStyle name="40% - Accent1 2 3 2 3 3" xfId="7192"/>
    <cellStyle name="40% - Accent1 2 3 2 3 4" xfId="9464"/>
    <cellStyle name="40% - Accent1 2 3 2 4" xfId="3785"/>
    <cellStyle name="40% - Accent1 2 3 2 5" xfId="6057"/>
    <cellStyle name="40% - Accent1 2 3 2 6" xfId="8329"/>
    <cellStyle name="40% - Accent1 2 3 3" xfId="1046"/>
    <cellStyle name="40% - Accent1 2 3 3 2" xfId="2181"/>
    <cellStyle name="40% - Accent1 2 3 3 2 2" xfId="5601"/>
    <cellStyle name="40% - Accent1 2 3 3 2 3" xfId="7873"/>
    <cellStyle name="40% - Accent1 2 3 3 2 4" xfId="10145"/>
    <cellStyle name="40% - Accent1 2 3 3 3" xfId="4466"/>
    <cellStyle name="40% - Accent1 2 3 3 4" xfId="6738"/>
    <cellStyle name="40% - Accent1 2 3 3 5" xfId="9010"/>
    <cellStyle name="40% - Accent1 2 3 4" xfId="592"/>
    <cellStyle name="40% - Accent1 2 3 4 2" xfId="1727"/>
    <cellStyle name="40% - Accent1 2 3 4 2 2" xfId="5147"/>
    <cellStyle name="40% - Accent1 2 3 4 2 3" xfId="7419"/>
    <cellStyle name="40% - Accent1 2 3 4 2 4" xfId="9691"/>
    <cellStyle name="40% - Accent1 2 3 4 3" xfId="4012"/>
    <cellStyle name="40% - Accent1 2 3 4 4" xfId="6284"/>
    <cellStyle name="40% - Accent1 2 3 4 5" xfId="8556"/>
    <cellStyle name="40% - Accent1 2 3 5" xfId="1273"/>
    <cellStyle name="40% - Accent1 2 3 5 2" xfId="4693"/>
    <cellStyle name="40% - Accent1 2 3 5 3" xfId="6965"/>
    <cellStyle name="40% - Accent1 2 3 5 4" xfId="9237"/>
    <cellStyle name="40% - Accent1 2 3 6" xfId="3558"/>
    <cellStyle name="40% - Accent1 2 3 7" xfId="5830"/>
    <cellStyle name="40% - Accent1 2 3 8" xfId="8102"/>
    <cellStyle name="40% - Accent1 2 4" xfId="253"/>
    <cellStyle name="40% - Accent1 2 4 2" xfId="480"/>
    <cellStyle name="40% - Accent1 2 4 2 2" xfId="934"/>
    <cellStyle name="40% - Accent1 2 4 2 2 2" xfId="2069"/>
    <cellStyle name="40% - Accent1 2 4 2 2 2 2" xfId="5489"/>
    <cellStyle name="40% - Accent1 2 4 2 2 2 3" xfId="7761"/>
    <cellStyle name="40% - Accent1 2 4 2 2 2 4" xfId="10033"/>
    <cellStyle name="40% - Accent1 2 4 2 2 3" xfId="4354"/>
    <cellStyle name="40% - Accent1 2 4 2 2 4" xfId="6626"/>
    <cellStyle name="40% - Accent1 2 4 2 2 5" xfId="8898"/>
    <cellStyle name="40% - Accent1 2 4 2 3" xfId="1615"/>
    <cellStyle name="40% - Accent1 2 4 2 3 2" xfId="5035"/>
    <cellStyle name="40% - Accent1 2 4 2 3 3" xfId="7307"/>
    <cellStyle name="40% - Accent1 2 4 2 3 4" xfId="9579"/>
    <cellStyle name="40% - Accent1 2 4 2 4" xfId="3900"/>
    <cellStyle name="40% - Accent1 2 4 2 5" xfId="6172"/>
    <cellStyle name="40% - Accent1 2 4 2 6" xfId="8444"/>
    <cellStyle name="40% - Accent1 2 4 3" xfId="1161"/>
    <cellStyle name="40% - Accent1 2 4 3 2" xfId="2296"/>
    <cellStyle name="40% - Accent1 2 4 3 2 2" xfId="5716"/>
    <cellStyle name="40% - Accent1 2 4 3 2 3" xfId="7988"/>
    <cellStyle name="40% - Accent1 2 4 3 2 4" xfId="10260"/>
    <cellStyle name="40% - Accent1 2 4 3 3" xfId="4581"/>
    <cellStyle name="40% - Accent1 2 4 3 4" xfId="6853"/>
    <cellStyle name="40% - Accent1 2 4 3 5" xfId="9125"/>
    <cellStyle name="40% - Accent1 2 4 4" xfId="707"/>
    <cellStyle name="40% - Accent1 2 4 4 2" xfId="1842"/>
    <cellStyle name="40% - Accent1 2 4 4 2 2" xfId="5262"/>
    <cellStyle name="40% - Accent1 2 4 4 2 3" xfId="7534"/>
    <cellStyle name="40% - Accent1 2 4 4 2 4" xfId="9806"/>
    <cellStyle name="40% - Accent1 2 4 4 3" xfId="4127"/>
    <cellStyle name="40% - Accent1 2 4 4 4" xfId="6399"/>
    <cellStyle name="40% - Accent1 2 4 4 5" xfId="8671"/>
    <cellStyle name="40% - Accent1 2 4 5" xfId="1388"/>
    <cellStyle name="40% - Accent1 2 4 5 2" xfId="4808"/>
    <cellStyle name="40% - Accent1 2 4 5 3" xfId="7080"/>
    <cellStyle name="40% - Accent1 2 4 5 4" xfId="9352"/>
    <cellStyle name="40% - Accent1 2 4 6" xfId="3673"/>
    <cellStyle name="40% - Accent1 2 4 7" xfId="5945"/>
    <cellStyle name="40% - Accent1 2 4 8" xfId="8217"/>
    <cellStyle name="40% - Accent1 2 5" xfId="309"/>
    <cellStyle name="40% - Accent1 2 5 2" xfId="763"/>
    <cellStyle name="40% - Accent1 2 5 2 2" xfId="1898"/>
    <cellStyle name="40% - Accent1 2 5 2 2 2" xfId="5318"/>
    <cellStyle name="40% - Accent1 2 5 2 2 3" xfId="7590"/>
    <cellStyle name="40% - Accent1 2 5 2 2 4" xfId="9862"/>
    <cellStyle name="40% - Accent1 2 5 2 3" xfId="4183"/>
    <cellStyle name="40% - Accent1 2 5 2 4" xfId="6455"/>
    <cellStyle name="40% - Accent1 2 5 2 5" xfId="8727"/>
    <cellStyle name="40% - Accent1 2 5 3" xfId="1444"/>
    <cellStyle name="40% - Accent1 2 5 3 2" xfId="4864"/>
    <cellStyle name="40% - Accent1 2 5 3 3" xfId="7136"/>
    <cellStyle name="40% - Accent1 2 5 3 4" xfId="9408"/>
    <cellStyle name="40% - Accent1 2 5 4" xfId="3729"/>
    <cellStyle name="40% - Accent1 2 5 5" xfId="6001"/>
    <cellStyle name="40% - Accent1 2 5 6" xfId="8273"/>
    <cellStyle name="40% - Accent1 2 6" xfId="990"/>
    <cellStyle name="40% - Accent1 2 6 2" xfId="2125"/>
    <cellStyle name="40% - Accent1 2 6 2 2" xfId="5545"/>
    <cellStyle name="40% - Accent1 2 6 2 3" xfId="7817"/>
    <cellStyle name="40% - Accent1 2 6 2 4" xfId="10089"/>
    <cellStyle name="40% - Accent1 2 6 3" xfId="4410"/>
    <cellStyle name="40% - Accent1 2 6 4" xfId="6682"/>
    <cellStyle name="40% - Accent1 2 6 5" xfId="8954"/>
    <cellStyle name="40% - Accent1 2 7" xfId="536"/>
    <cellStyle name="40% - Accent1 2 7 2" xfId="1671"/>
    <cellStyle name="40% - Accent1 2 7 2 2" xfId="5091"/>
    <cellStyle name="40% - Accent1 2 7 2 3" xfId="7363"/>
    <cellStyle name="40% - Accent1 2 7 2 4" xfId="9635"/>
    <cellStyle name="40% - Accent1 2 7 3" xfId="3956"/>
    <cellStyle name="40% - Accent1 2 7 4" xfId="6228"/>
    <cellStyle name="40% - Accent1 2 7 5" xfId="8500"/>
    <cellStyle name="40% - Accent1 2 8" xfId="1217"/>
    <cellStyle name="40% - Accent1 2 8 2" xfId="4637"/>
    <cellStyle name="40% - Accent1 2 8 3" xfId="6909"/>
    <cellStyle name="40% - Accent1 2 8 4" xfId="9181"/>
    <cellStyle name="40% - Accent1 2 9" xfId="3502"/>
    <cellStyle name="40% - Accent1 3" xfId="155"/>
    <cellStyle name="40% - Accent1 3 2" xfId="393"/>
    <cellStyle name="40% - Accent1 3 2 2" xfId="847"/>
    <cellStyle name="40% - Accent1 3 2 2 2" xfId="1982"/>
    <cellStyle name="40% - Accent1 3 2 2 2 2" xfId="5402"/>
    <cellStyle name="40% - Accent1 3 2 2 2 3" xfId="7674"/>
    <cellStyle name="40% - Accent1 3 2 2 2 4" xfId="9946"/>
    <cellStyle name="40% - Accent1 3 2 2 3" xfId="4267"/>
    <cellStyle name="40% - Accent1 3 2 2 4" xfId="6539"/>
    <cellStyle name="40% - Accent1 3 2 2 5" xfId="8811"/>
    <cellStyle name="40% - Accent1 3 2 3" xfId="1528"/>
    <cellStyle name="40% - Accent1 3 2 3 2" xfId="4948"/>
    <cellStyle name="40% - Accent1 3 2 3 3" xfId="7220"/>
    <cellStyle name="40% - Accent1 3 2 3 4" xfId="9492"/>
    <cellStyle name="40% - Accent1 3 2 4" xfId="3813"/>
    <cellStyle name="40% - Accent1 3 2 5" xfId="6085"/>
    <cellStyle name="40% - Accent1 3 2 6" xfId="8357"/>
    <cellStyle name="40% - Accent1 3 3" xfId="1074"/>
    <cellStyle name="40% - Accent1 3 3 2" xfId="2209"/>
    <cellStyle name="40% - Accent1 3 3 2 2" xfId="5629"/>
    <cellStyle name="40% - Accent1 3 3 2 3" xfId="7901"/>
    <cellStyle name="40% - Accent1 3 3 2 4" xfId="10173"/>
    <cellStyle name="40% - Accent1 3 3 3" xfId="4494"/>
    <cellStyle name="40% - Accent1 3 3 4" xfId="6766"/>
    <cellStyle name="40% - Accent1 3 3 5" xfId="9038"/>
    <cellStyle name="40% - Accent1 3 4" xfId="620"/>
    <cellStyle name="40% - Accent1 3 4 2" xfId="1755"/>
    <cellStyle name="40% - Accent1 3 4 2 2" xfId="5175"/>
    <cellStyle name="40% - Accent1 3 4 2 3" xfId="7447"/>
    <cellStyle name="40% - Accent1 3 4 2 4" xfId="9719"/>
    <cellStyle name="40% - Accent1 3 4 3" xfId="4040"/>
    <cellStyle name="40% - Accent1 3 4 4" xfId="6312"/>
    <cellStyle name="40% - Accent1 3 4 5" xfId="8584"/>
    <cellStyle name="40% - Accent1 3 5" xfId="1301"/>
    <cellStyle name="40% - Accent1 3 5 2" xfId="4721"/>
    <cellStyle name="40% - Accent1 3 5 3" xfId="6993"/>
    <cellStyle name="40% - Accent1 3 5 4" xfId="9265"/>
    <cellStyle name="40% - Accent1 3 6" xfId="3586"/>
    <cellStyle name="40% - Accent1 3 7" xfId="5858"/>
    <cellStyle name="40% - Accent1 3 8" xfId="8130"/>
    <cellStyle name="40% - Accent1 4" xfId="99"/>
    <cellStyle name="40% - Accent1 4 2" xfId="337"/>
    <cellStyle name="40% - Accent1 4 2 2" xfId="791"/>
    <cellStyle name="40% - Accent1 4 2 2 2" xfId="1926"/>
    <cellStyle name="40% - Accent1 4 2 2 2 2" xfId="5346"/>
    <cellStyle name="40% - Accent1 4 2 2 2 3" xfId="7618"/>
    <cellStyle name="40% - Accent1 4 2 2 2 4" xfId="9890"/>
    <cellStyle name="40% - Accent1 4 2 2 3" xfId="4211"/>
    <cellStyle name="40% - Accent1 4 2 2 4" xfId="6483"/>
    <cellStyle name="40% - Accent1 4 2 2 5" xfId="8755"/>
    <cellStyle name="40% - Accent1 4 2 3" xfId="1472"/>
    <cellStyle name="40% - Accent1 4 2 3 2" xfId="4892"/>
    <cellStyle name="40% - Accent1 4 2 3 3" xfId="7164"/>
    <cellStyle name="40% - Accent1 4 2 3 4" xfId="9436"/>
    <cellStyle name="40% - Accent1 4 2 4" xfId="3757"/>
    <cellStyle name="40% - Accent1 4 2 5" xfId="6029"/>
    <cellStyle name="40% - Accent1 4 2 6" xfId="8301"/>
    <cellStyle name="40% - Accent1 4 3" xfId="1018"/>
    <cellStyle name="40% - Accent1 4 3 2" xfId="2153"/>
    <cellStyle name="40% - Accent1 4 3 2 2" xfId="5573"/>
    <cellStyle name="40% - Accent1 4 3 2 3" xfId="7845"/>
    <cellStyle name="40% - Accent1 4 3 2 4" xfId="10117"/>
    <cellStyle name="40% - Accent1 4 3 3" xfId="4438"/>
    <cellStyle name="40% - Accent1 4 3 4" xfId="6710"/>
    <cellStyle name="40% - Accent1 4 3 5" xfId="8982"/>
    <cellStyle name="40% - Accent1 4 4" xfId="564"/>
    <cellStyle name="40% - Accent1 4 4 2" xfId="1699"/>
    <cellStyle name="40% - Accent1 4 4 2 2" xfId="5119"/>
    <cellStyle name="40% - Accent1 4 4 2 3" xfId="7391"/>
    <cellStyle name="40% - Accent1 4 4 2 4" xfId="9663"/>
    <cellStyle name="40% - Accent1 4 4 3" xfId="3984"/>
    <cellStyle name="40% - Accent1 4 4 4" xfId="6256"/>
    <cellStyle name="40% - Accent1 4 4 5" xfId="8528"/>
    <cellStyle name="40% - Accent1 4 5" xfId="1245"/>
    <cellStyle name="40% - Accent1 4 5 2" xfId="4665"/>
    <cellStyle name="40% - Accent1 4 5 3" xfId="6937"/>
    <cellStyle name="40% - Accent1 4 5 4" xfId="9209"/>
    <cellStyle name="40% - Accent1 4 6" xfId="3530"/>
    <cellStyle name="40% - Accent1 4 7" xfId="5802"/>
    <cellStyle name="40% - Accent1 4 8" xfId="8074"/>
    <cellStyle name="40% - Accent1 5" xfId="214"/>
    <cellStyle name="40% - Accent1 5 2" xfId="452"/>
    <cellStyle name="40% - Accent1 5 2 2" xfId="906"/>
    <cellStyle name="40% - Accent1 5 2 2 2" xfId="2041"/>
    <cellStyle name="40% - Accent1 5 2 2 2 2" xfId="5461"/>
    <cellStyle name="40% - Accent1 5 2 2 2 3" xfId="7733"/>
    <cellStyle name="40% - Accent1 5 2 2 2 4" xfId="10005"/>
    <cellStyle name="40% - Accent1 5 2 2 3" xfId="4326"/>
    <cellStyle name="40% - Accent1 5 2 2 4" xfId="6598"/>
    <cellStyle name="40% - Accent1 5 2 2 5" xfId="8870"/>
    <cellStyle name="40% - Accent1 5 2 3" xfId="1587"/>
    <cellStyle name="40% - Accent1 5 2 3 2" xfId="5007"/>
    <cellStyle name="40% - Accent1 5 2 3 3" xfId="7279"/>
    <cellStyle name="40% - Accent1 5 2 3 4" xfId="9551"/>
    <cellStyle name="40% - Accent1 5 2 4" xfId="3872"/>
    <cellStyle name="40% - Accent1 5 2 5" xfId="6144"/>
    <cellStyle name="40% - Accent1 5 2 6" xfId="8416"/>
    <cellStyle name="40% - Accent1 5 3" xfId="1133"/>
    <cellStyle name="40% - Accent1 5 3 2" xfId="2268"/>
    <cellStyle name="40% - Accent1 5 3 2 2" xfId="5688"/>
    <cellStyle name="40% - Accent1 5 3 2 3" xfId="7960"/>
    <cellStyle name="40% - Accent1 5 3 2 4" xfId="10232"/>
    <cellStyle name="40% - Accent1 5 3 3" xfId="4553"/>
    <cellStyle name="40% - Accent1 5 3 4" xfId="6825"/>
    <cellStyle name="40% - Accent1 5 3 5" xfId="9097"/>
    <cellStyle name="40% - Accent1 5 4" xfId="679"/>
    <cellStyle name="40% - Accent1 5 4 2" xfId="1814"/>
    <cellStyle name="40% - Accent1 5 4 2 2" xfId="5234"/>
    <cellStyle name="40% - Accent1 5 4 2 3" xfId="7506"/>
    <cellStyle name="40% - Accent1 5 4 2 4" xfId="9778"/>
    <cellStyle name="40% - Accent1 5 4 3" xfId="4099"/>
    <cellStyle name="40% - Accent1 5 4 4" xfId="6371"/>
    <cellStyle name="40% - Accent1 5 4 5" xfId="8643"/>
    <cellStyle name="40% - Accent1 5 5" xfId="1360"/>
    <cellStyle name="40% - Accent1 5 5 2" xfId="4780"/>
    <cellStyle name="40% - Accent1 5 5 3" xfId="7052"/>
    <cellStyle name="40% - Accent1 5 5 4" xfId="9324"/>
    <cellStyle name="40% - Accent1 5 6" xfId="3645"/>
    <cellStyle name="40% - Accent1 5 7" xfId="5917"/>
    <cellStyle name="40% - Accent1 5 8" xfId="8189"/>
    <cellStyle name="40% - Accent1 6" xfId="281"/>
    <cellStyle name="40% - Accent1 6 2" xfId="735"/>
    <cellStyle name="40% - Accent1 6 2 2" xfId="1870"/>
    <cellStyle name="40% - Accent1 6 2 2 2" xfId="5290"/>
    <cellStyle name="40% - Accent1 6 2 2 3" xfId="7562"/>
    <cellStyle name="40% - Accent1 6 2 2 4" xfId="9834"/>
    <cellStyle name="40% - Accent1 6 2 3" xfId="4155"/>
    <cellStyle name="40% - Accent1 6 2 4" xfId="6427"/>
    <cellStyle name="40% - Accent1 6 2 5" xfId="8699"/>
    <cellStyle name="40% - Accent1 6 3" xfId="1416"/>
    <cellStyle name="40% - Accent1 6 3 2" xfId="4836"/>
    <cellStyle name="40% - Accent1 6 3 3" xfId="7108"/>
    <cellStyle name="40% - Accent1 6 3 4" xfId="9380"/>
    <cellStyle name="40% - Accent1 6 4" xfId="3701"/>
    <cellStyle name="40% - Accent1 6 5" xfId="5973"/>
    <cellStyle name="40% - Accent1 6 6" xfId="8245"/>
    <cellStyle name="40% - Accent1 7" xfId="962"/>
    <cellStyle name="40% - Accent1 7 2" xfId="2097"/>
    <cellStyle name="40% - Accent1 7 2 2" xfId="5517"/>
    <cellStyle name="40% - Accent1 7 2 3" xfId="7789"/>
    <cellStyle name="40% - Accent1 7 2 4" xfId="10061"/>
    <cellStyle name="40% - Accent1 7 3" xfId="4382"/>
    <cellStyle name="40% - Accent1 7 4" xfId="6654"/>
    <cellStyle name="40% - Accent1 7 5" xfId="8926"/>
    <cellStyle name="40% - Accent1 8" xfId="508"/>
    <cellStyle name="40% - Accent1 8 2" xfId="1643"/>
    <cellStyle name="40% - Accent1 8 2 2" xfId="5063"/>
    <cellStyle name="40% - Accent1 8 2 3" xfId="7335"/>
    <cellStyle name="40% - Accent1 8 2 4" xfId="9607"/>
    <cellStyle name="40% - Accent1 8 3" xfId="3928"/>
    <cellStyle name="40% - Accent1 8 4" xfId="6200"/>
    <cellStyle name="40% - Accent1 8 5" xfId="8472"/>
    <cellStyle name="40% - Accent1 9" xfId="1189"/>
    <cellStyle name="40% - Accent1 9 2" xfId="4609"/>
    <cellStyle name="40% - Accent1 9 3" xfId="6881"/>
    <cellStyle name="40% - Accent1 9 4" xfId="9153"/>
    <cellStyle name="40% - Accent2" xfId="25" builtinId="35" customBuiltin="1"/>
    <cellStyle name="40% - Accent2 10" xfId="3476"/>
    <cellStyle name="40% - Accent2 11" xfId="5748"/>
    <cellStyle name="40% - Accent2 12" xfId="8020"/>
    <cellStyle name="40% - Accent2 2" xfId="73"/>
    <cellStyle name="40% - Accent2 2 10" xfId="5776"/>
    <cellStyle name="40% - Accent2 2 11" xfId="8048"/>
    <cellStyle name="40% - Accent2 2 2" xfId="185"/>
    <cellStyle name="40% - Accent2 2 2 2" xfId="423"/>
    <cellStyle name="40% - Accent2 2 2 2 2" xfId="877"/>
    <cellStyle name="40% - Accent2 2 2 2 2 2" xfId="2012"/>
    <cellStyle name="40% - Accent2 2 2 2 2 2 2" xfId="5432"/>
    <cellStyle name="40% - Accent2 2 2 2 2 2 3" xfId="7704"/>
    <cellStyle name="40% - Accent2 2 2 2 2 2 4" xfId="9976"/>
    <cellStyle name="40% - Accent2 2 2 2 2 3" xfId="4297"/>
    <cellStyle name="40% - Accent2 2 2 2 2 4" xfId="6569"/>
    <cellStyle name="40% - Accent2 2 2 2 2 5" xfId="8841"/>
    <cellStyle name="40% - Accent2 2 2 2 3" xfId="1558"/>
    <cellStyle name="40% - Accent2 2 2 2 3 2" xfId="4978"/>
    <cellStyle name="40% - Accent2 2 2 2 3 3" xfId="7250"/>
    <cellStyle name="40% - Accent2 2 2 2 3 4" xfId="9522"/>
    <cellStyle name="40% - Accent2 2 2 2 4" xfId="3843"/>
    <cellStyle name="40% - Accent2 2 2 2 5" xfId="6115"/>
    <cellStyle name="40% - Accent2 2 2 2 6" xfId="8387"/>
    <cellStyle name="40% - Accent2 2 2 3" xfId="1104"/>
    <cellStyle name="40% - Accent2 2 2 3 2" xfId="2239"/>
    <cellStyle name="40% - Accent2 2 2 3 2 2" xfId="5659"/>
    <cellStyle name="40% - Accent2 2 2 3 2 3" xfId="7931"/>
    <cellStyle name="40% - Accent2 2 2 3 2 4" xfId="10203"/>
    <cellStyle name="40% - Accent2 2 2 3 3" xfId="4524"/>
    <cellStyle name="40% - Accent2 2 2 3 4" xfId="6796"/>
    <cellStyle name="40% - Accent2 2 2 3 5" xfId="9068"/>
    <cellStyle name="40% - Accent2 2 2 4" xfId="650"/>
    <cellStyle name="40% - Accent2 2 2 4 2" xfId="1785"/>
    <cellStyle name="40% - Accent2 2 2 4 2 2" xfId="5205"/>
    <cellStyle name="40% - Accent2 2 2 4 2 3" xfId="7477"/>
    <cellStyle name="40% - Accent2 2 2 4 2 4" xfId="9749"/>
    <cellStyle name="40% - Accent2 2 2 4 3" xfId="4070"/>
    <cellStyle name="40% - Accent2 2 2 4 4" xfId="6342"/>
    <cellStyle name="40% - Accent2 2 2 4 5" xfId="8614"/>
    <cellStyle name="40% - Accent2 2 2 5" xfId="1331"/>
    <cellStyle name="40% - Accent2 2 2 5 2" xfId="4751"/>
    <cellStyle name="40% - Accent2 2 2 5 3" xfId="7023"/>
    <cellStyle name="40% - Accent2 2 2 5 4" xfId="9295"/>
    <cellStyle name="40% - Accent2 2 2 6" xfId="3616"/>
    <cellStyle name="40% - Accent2 2 2 7" xfId="5888"/>
    <cellStyle name="40% - Accent2 2 2 8" xfId="8160"/>
    <cellStyle name="40% - Accent2 2 3" xfId="129"/>
    <cellStyle name="40% - Accent2 2 3 2" xfId="367"/>
    <cellStyle name="40% - Accent2 2 3 2 2" xfId="821"/>
    <cellStyle name="40% - Accent2 2 3 2 2 2" xfId="1956"/>
    <cellStyle name="40% - Accent2 2 3 2 2 2 2" xfId="5376"/>
    <cellStyle name="40% - Accent2 2 3 2 2 2 3" xfId="7648"/>
    <cellStyle name="40% - Accent2 2 3 2 2 2 4" xfId="9920"/>
    <cellStyle name="40% - Accent2 2 3 2 2 3" xfId="4241"/>
    <cellStyle name="40% - Accent2 2 3 2 2 4" xfId="6513"/>
    <cellStyle name="40% - Accent2 2 3 2 2 5" xfId="8785"/>
    <cellStyle name="40% - Accent2 2 3 2 3" xfId="1502"/>
    <cellStyle name="40% - Accent2 2 3 2 3 2" xfId="4922"/>
    <cellStyle name="40% - Accent2 2 3 2 3 3" xfId="7194"/>
    <cellStyle name="40% - Accent2 2 3 2 3 4" xfId="9466"/>
    <cellStyle name="40% - Accent2 2 3 2 4" xfId="3787"/>
    <cellStyle name="40% - Accent2 2 3 2 5" xfId="6059"/>
    <cellStyle name="40% - Accent2 2 3 2 6" xfId="8331"/>
    <cellStyle name="40% - Accent2 2 3 3" xfId="1048"/>
    <cellStyle name="40% - Accent2 2 3 3 2" xfId="2183"/>
    <cellStyle name="40% - Accent2 2 3 3 2 2" xfId="5603"/>
    <cellStyle name="40% - Accent2 2 3 3 2 3" xfId="7875"/>
    <cellStyle name="40% - Accent2 2 3 3 2 4" xfId="10147"/>
    <cellStyle name="40% - Accent2 2 3 3 3" xfId="4468"/>
    <cellStyle name="40% - Accent2 2 3 3 4" xfId="6740"/>
    <cellStyle name="40% - Accent2 2 3 3 5" xfId="9012"/>
    <cellStyle name="40% - Accent2 2 3 4" xfId="594"/>
    <cellStyle name="40% - Accent2 2 3 4 2" xfId="1729"/>
    <cellStyle name="40% - Accent2 2 3 4 2 2" xfId="5149"/>
    <cellStyle name="40% - Accent2 2 3 4 2 3" xfId="7421"/>
    <cellStyle name="40% - Accent2 2 3 4 2 4" xfId="9693"/>
    <cellStyle name="40% - Accent2 2 3 4 3" xfId="4014"/>
    <cellStyle name="40% - Accent2 2 3 4 4" xfId="6286"/>
    <cellStyle name="40% - Accent2 2 3 4 5" xfId="8558"/>
    <cellStyle name="40% - Accent2 2 3 5" xfId="1275"/>
    <cellStyle name="40% - Accent2 2 3 5 2" xfId="4695"/>
    <cellStyle name="40% - Accent2 2 3 5 3" xfId="6967"/>
    <cellStyle name="40% - Accent2 2 3 5 4" xfId="9239"/>
    <cellStyle name="40% - Accent2 2 3 6" xfId="3560"/>
    <cellStyle name="40% - Accent2 2 3 7" xfId="5832"/>
    <cellStyle name="40% - Accent2 2 3 8" xfId="8104"/>
    <cellStyle name="40% - Accent2 2 4" xfId="255"/>
    <cellStyle name="40% - Accent2 2 4 2" xfId="482"/>
    <cellStyle name="40% - Accent2 2 4 2 2" xfId="936"/>
    <cellStyle name="40% - Accent2 2 4 2 2 2" xfId="2071"/>
    <cellStyle name="40% - Accent2 2 4 2 2 2 2" xfId="5491"/>
    <cellStyle name="40% - Accent2 2 4 2 2 2 3" xfId="7763"/>
    <cellStyle name="40% - Accent2 2 4 2 2 2 4" xfId="10035"/>
    <cellStyle name="40% - Accent2 2 4 2 2 3" xfId="4356"/>
    <cellStyle name="40% - Accent2 2 4 2 2 4" xfId="6628"/>
    <cellStyle name="40% - Accent2 2 4 2 2 5" xfId="8900"/>
    <cellStyle name="40% - Accent2 2 4 2 3" xfId="1617"/>
    <cellStyle name="40% - Accent2 2 4 2 3 2" xfId="5037"/>
    <cellStyle name="40% - Accent2 2 4 2 3 3" xfId="7309"/>
    <cellStyle name="40% - Accent2 2 4 2 3 4" xfId="9581"/>
    <cellStyle name="40% - Accent2 2 4 2 4" xfId="3902"/>
    <cellStyle name="40% - Accent2 2 4 2 5" xfId="6174"/>
    <cellStyle name="40% - Accent2 2 4 2 6" xfId="8446"/>
    <cellStyle name="40% - Accent2 2 4 3" xfId="1163"/>
    <cellStyle name="40% - Accent2 2 4 3 2" xfId="2298"/>
    <cellStyle name="40% - Accent2 2 4 3 2 2" xfId="5718"/>
    <cellStyle name="40% - Accent2 2 4 3 2 3" xfId="7990"/>
    <cellStyle name="40% - Accent2 2 4 3 2 4" xfId="10262"/>
    <cellStyle name="40% - Accent2 2 4 3 3" xfId="4583"/>
    <cellStyle name="40% - Accent2 2 4 3 4" xfId="6855"/>
    <cellStyle name="40% - Accent2 2 4 3 5" xfId="9127"/>
    <cellStyle name="40% - Accent2 2 4 4" xfId="709"/>
    <cellStyle name="40% - Accent2 2 4 4 2" xfId="1844"/>
    <cellStyle name="40% - Accent2 2 4 4 2 2" xfId="5264"/>
    <cellStyle name="40% - Accent2 2 4 4 2 3" xfId="7536"/>
    <cellStyle name="40% - Accent2 2 4 4 2 4" xfId="9808"/>
    <cellStyle name="40% - Accent2 2 4 4 3" xfId="4129"/>
    <cellStyle name="40% - Accent2 2 4 4 4" xfId="6401"/>
    <cellStyle name="40% - Accent2 2 4 4 5" xfId="8673"/>
    <cellStyle name="40% - Accent2 2 4 5" xfId="1390"/>
    <cellStyle name="40% - Accent2 2 4 5 2" xfId="4810"/>
    <cellStyle name="40% - Accent2 2 4 5 3" xfId="7082"/>
    <cellStyle name="40% - Accent2 2 4 5 4" xfId="9354"/>
    <cellStyle name="40% - Accent2 2 4 6" xfId="3675"/>
    <cellStyle name="40% - Accent2 2 4 7" xfId="5947"/>
    <cellStyle name="40% - Accent2 2 4 8" xfId="8219"/>
    <cellStyle name="40% - Accent2 2 5" xfId="311"/>
    <cellStyle name="40% - Accent2 2 5 2" xfId="765"/>
    <cellStyle name="40% - Accent2 2 5 2 2" xfId="1900"/>
    <cellStyle name="40% - Accent2 2 5 2 2 2" xfId="5320"/>
    <cellStyle name="40% - Accent2 2 5 2 2 3" xfId="7592"/>
    <cellStyle name="40% - Accent2 2 5 2 2 4" xfId="9864"/>
    <cellStyle name="40% - Accent2 2 5 2 3" xfId="4185"/>
    <cellStyle name="40% - Accent2 2 5 2 4" xfId="6457"/>
    <cellStyle name="40% - Accent2 2 5 2 5" xfId="8729"/>
    <cellStyle name="40% - Accent2 2 5 3" xfId="1446"/>
    <cellStyle name="40% - Accent2 2 5 3 2" xfId="4866"/>
    <cellStyle name="40% - Accent2 2 5 3 3" xfId="7138"/>
    <cellStyle name="40% - Accent2 2 5 3 4" xfId="9410"/>
    <cellStyle name="40% - Accent2 2 5 4" xfId="3731"/>
    <cellStyle name="40% - Accent2 2 5 5" xfId="6003"/>
    <cellStyle name="40% - Accent2 2 5 6" xfId="8275"/>
    <cellStyle name="40% - Accent2 2 6" xfId="992"/>
    <cellStyle name="40% - Accent2 2 6 2" xfId="2127"/>
    <cellStyle name="40% - Accent2 2 6 2 2" xfId="5547"/>
    <cellStyle name="40% - Accent2 2 6 2 3" xfId="7819"/>
    <cellStyle name="40% - Accent2 2 6 2 4" xfId="10091"/>
    <cellStyle name="40% - Accent2 2 6 3" xfId="4412"/>
    <cellStyle name="40% - Accent2 2 6 4" xfId="6684"/>
    <cellStyle name="40% - Accent2 2 6 5" xfId="8956"/>
    <cellStyle name="40% - Accent2 2 7" xfId="538"/>
    <cellStyle name="40% - Accent2 2 7 2" xfId="1673"/>
    <cellStyle name="40% - Accent2 2 7 2 2" xfId="5093"/>
    <cellStyle name="40% - Accent2 2 7 2 3" xfId="7365"/>
    <cellStyle name="40% - Accent2 2 7 2 4" xfId="9637"/>
    <cellStyle name="40% - Accent2 2 7 3" xfId="3958"/>
    <cellStyle name="40% - Accent2 2 7 4" xfId="6230"/>
    <cellStyle name="40% - Accent2 2 7 5" xfId="8502"/>
    <cellStyle name="40% - Accent2 2 8" xfId="1219"/>
    <cellStyle name="40% - Accent2 2 8 2" xfId="4639"/>
    <cellStyle name="40% - Accent2 2 8 3" xfId="6911"/>
    <cellStyle name="40% - Accent2 2 8 4" xfId="9183"/>
    <cellStyle name="40% - Accent2 2 9" xfId="3504"/>
    <cellStyle name="40% - Accent2 3" xfId="157"/>
    <cellStyle name="40% - Accent2 3 2" xfId="395"/>
    <cellStyle name="40% - Accent2 3 2 2" xfId="849"/>
    <cellStyle name="40% - Accent2 3 2 2 2" xfId="1984"/>
    <cellStyle name="40% - Accent2 3 2 2 2 2" xfId="5404"/>
    <cellStyle name="40% - Accent2 3 2 2 2 3" xfId="7676"/>
    <cellStyle name="40% - Accent2 3 2 2 2 4" xfId="9948"/>
    <cellStyle name="40% - Accent2 3 2 2 3" xfId="4269"/>
    <cellStyle name="40% - Accent2 3 2 2 4" xfId="6541"/>
    <cellStyle name="40% - Accent2 3 2 2 5" xfId="8813"/>
    <cellStyle name="40% - Accent2 3 2 3" xfId="1530"/>
    <cellStyle name="40% - Accent2 3 2 3 2" xfId="4950"/>
    <cellStyle name="40% - Accent2 3 2 3 3" xfId="7222"/>
    <cellStyle name="40% - Accent2 3 2 3 4" xfId="9494"/>
    <cellStyle name="40% - Accent2 3 2 4" xfId="3815"/>
    <cellStyle name="40% - Accent2 3 2 5" xfId="6087"/>
    <cellStyle name="40% - Accent2 3 2 6" xfId="8359"/>
    <cellStyle name="40% - Accent2 3 3" xfId="1076"/>
    <cellStyle name="40% - Accent2 3 3 2" xfId="2211"/>
    <cellStyle name="40% - Accent2 3 3 2 2" xfId="5631"/>
    <cellStyle name="40% - Accent2 3 3 2 3" xfId="7903"/>
    <cellStyle name="40% - Accent2 3 3 2 4" xfId="10175"/>
    <cellStyle name="40% - Accent2 3 3 3" xfId="4496"/>
    <cellStyle name="40% - Accent2 3 3 4" xfId="6768"/>
    <cellStyle name="40% - Accent2 3 3 5" xfId="9040"/>
    <cellStyle name="40% - Accent2 3 4" xfId="622"/>
    <cellStyle name="40% - Accent2 3 4 2" xfId="1757"/>
    <cellStyle name="40% - Accent2 3 4 2 2" xfId="5177"/>
    <cellStyle name="40% - Accent2 3 4 2 3" xfId="7449"/>
    <cellStyle name="40% - Accent2 3 4 2 4" xfId="9721"/>
    <cellStyle name="40% - Accent2 3 4 3" xfId="4042"/>
    <cellStyle name="40% - Accent2 3 4 4" xfId="6314"/>
    <cellStyle name="40% - Accent2 3 4 5" xfId="8586"/>
    <cellStyle name="40% - Accent2 3 5" xfId="1303"/>
    <cellStyle name="40% - Accent2 3 5 2" xfId="4723"/>
    <cellStyle name="40% - Accent2 3 5 3" xfId="6995"/>
    <cellStyle name="40% - Accent2 3 5 4" xfId="9267"/>
    <cellStyle name="40% - Accent2 3 6" xfId="3588"/>
    <cellStyle name="40% - Accent2 3 7" xfId="5860"/>
    <cellStyle name="40% - Accent2 3 8" xfId="8132"/>
    <cellStyle name="40% - Accent2 4" xfId="101"/>
    <cellStyle name="40% - Accent2 4 2" xfId="339"/>
    <cellStyle name="40% - Accent2 4 2 2" xfId="793"/>
    <cellStyle name="40% - Accent2 4 2 2 2" xfId="1928"/>
    <cellStyle name="40% - Accent2 4 2 2 2 2" xfId="5348"/>
    <cellStyle name="40% - Accent2 4 2 2 2 3" xfId="7620"/>
    <cellStyle name="40% - Accent2 4 2 2 2 4" xfId="9892"/>
    <cellStyle name="40% - Accent2 4 2 2 3" xfId="4213"/>
    <cellStyle name="40% - Accent2 4 2 2 4" xfId="6485"/>
    <cellStyle name="40% - Accent2 4 2 2 5" xfId="8757"/>
    <cellStyle name="40% - Accent2 4 2 3" xfId="1474"/>
    <cellStyle name="40% - Accent2 4 2 3 2" xfId="4894"/>
    <cellStyle name="40% - Accent2 4 2 3 3" xfId="7166"/>
    <cellStyle name="40% - Accent2 4 2 3 4" xfId="9438"/>
    <cellStyle name="40% - Accent2 4 2 4" xfId="3759"/>
    <cellStyle name="40% - Accent2 4 2 5" xfId="6031"/>
    <cellStyle name="40% - Accent2 4 2 6" xfId="8303"/>
    <cellStyle name="40% - Accent2 4 3" xfId="1020"/>
    <cellStyle name="40% - Accent2 4 3 2" xfId="2155"/>
    <cellStyle name="40% - Accent2 4 3 2 2" xfId="5575"/>
    <cellStyle name="40% - Accent2 4 3 2 3" xfId="7847"/>
    <cellStyle name="40% - Accent2 4 3 2 4" xfId="10119"/>
    <cellStyle name="40% - Accent2 4 3 3" xfId="4440"/>
    <cellStyle name="40% - Accent2 4 3 4" xfId="6712"/>
    <cellStyle name="40% - Accent2 4 3 5" xfId="8984"/>
    <cellStyle name="40% - Accent2 4 4" xfId="566"/>
    <cellStyle name="40% - Accent2 4 4 2" xfId="1701"/>
    <cellStyle name="40% - Accent2 4 4 2 2" xfId="5121"/>
    <cellStyle name="40% - Accent2 4 4 2 3" xfId="7393"/>
    <cellStyle name="40% - Accent2 4 4 2 4" xfId="9665"/>
    <cellStyle name="40% - Accent2 4 4 3" xfId="3986"/>
    <cellStyle name="40% - Accent2 4 4 4" xfId="6258"/>
    <cellStyle name="40% - Accent2 4 4 5" xfId="8530"/>
    <cellStyle name="40% - Accent2 4 5" xfId="1247"/>
    <cellStyle name="40% - Accent2 4 5 2" xfId="4667"/>
    <cellStyle name="40% - Accent2 4 5 3" xfId="6939"/>
    <cellStyle name="40% - Accent2 4 5 4" xfId="9211"/>
    <cellStyle name="40% - Accent2 4 6" xfId="3532"/>
    <cellStyle name="40% - Accent2 4 7" xfId="5804"/>
    <cellStyle name="40% - Accent2 4 8" xfId="8076"/>
    <cellStyle name="40% - Accent2 5" xfId="216"/>
    <cellStyle name="40% - Accent2 5 2" xfId="454"/>
    <cellStyle name="40% - Accent2 5 2 2" xfId="908"/>
    <cellStyle name="40% - Accent2 5 2 2 2" xfId="2043"/>
    <cellStyle name="40% - Accent2 5 2 2 2 2" xfId="5463"/>
    <cellStyle name="40% - Accent2 5 2 2 2 3" xfId="7735"/>
    <cellStyle name="40% - Accent2 5 2 2 2 4" xfId="10007"/>
    <cellStyle name="40% - Accent2 5 2 2 3" xfId="4328"/>
    <cellStyle name="40% - Accent2 5 2 2 4" xfId="6600"/>
    <cellStyle name="40% - Accent2 5 2 2 5" xfId="8872"/>
    <cellStyle name="40% - Accent2 5 2 3" xfId="1589"/>
    <cellStyle name="40% - Accent2 5 2 3 2" xfId="5009"/>
    <cellStyle name="40% - Accent2 5 2 3 3" xfId="7281"/>
    <cellStyle name="40% - Accent2 5 2 3 4" xfId="9553"/>
    <cellStyle name="40% - Accent2 5 2 4" xfId="3874"/>
    <cellStyle name="40% - Accent2 5 2 5" xfId="6146"/>
    <cellStyle name="40% - Accent2 5 2 6" xfId="8418"/>
    <cellStyle name="40% - Accent2 5 3" xfId="1135"/>
    <cellStyle name="40% - Accent2 5 3 2" xfId="2270"/>
    <cellStyle name="40% - Accent2 5 3 2 2" xfId="5690"/>
    <cellStyle name="40% - Accent2 5 3 2 3" xfId="7962"/>
    <cellStyle name="40% - Accent2 5 3 2 4" xfId="10234"/>
    <cellStyle name="40% - Accent2 5 3 3" xfId="4555"/>
    <cellStyle name="40% - Accent2 5 3 4" xfId="6827"/>
    <cellStyle name="40% - Accent2 5 3 5" xfId="9099"/>
    <cellStyle name="40% - Accent2 5 4" xfId="681"/>
    <cellStyle name="40% - Accent2 5 4 2" xfId="1816"/>
    <cellStyle name="40% - Accent2 5 4 2 2" xfId="5236"/>
    <cellStyle name="40% - Accent2 5 4 2 3" xfId="7508"/>
    <cellStyle name="40% - Accent2 5 4 2 4" xfId="9780"/>
    <cellStyle name="40% - Accent2 5 4 3" xfId="4101"/>
    <cellStyle name="40% - Accent2 5 4 4" xfId="6373"/>
    <cellStyle name="40% - Accent2 5 4 5" xfId="8645"/>
    <cellStyle name="40% - Accent2 5 5" xfId="1362"/>
    <cellStyle name="40% - Accent2 5 5 2" xfId="4782"/>
    <cellStyle name="40% - Accent2 5 5 3" xfId="7054"/>
    <cellStyle name="40% - Accent2 5 5 4" xfId="9326"/>
    <cellStyle name="40% - Accent2 5 6" xfId="3647"/>
    <cellStyle name="40% - Accent2 5 7" xfId="5919"/>
    <cellStyle name="40% - Accent2 5 8" xfId="8191"/>
    <cellStyle name="40% - Accent2 6" xfId="283"/>
    <cellStyle name="40% - Accent2 6 2" xfId="737"/>
    <cellStyle name="40% - Accent2 6 2 2" xfId="1872"/>
    <cellStyle name="40% - Accent2 6 2 2 2" xfId="5292"/>
    <cellStyle name="40% - Accent2 6 2 2 3" xfId="7564"/>
    <cellStyle name="40% - Accent2 6 2 2 4" xfId="9836"/>
    <cellStyle name="40% - Accent2 6 2 3" xfId="4157"/>
    <cellStyle name="40% - Accent2 6 2 4" xfId="6429"/>
    <cellStyle name="40% - Accent2 6 2 5" xfId="8701"/>
    <cellStyle name="40% - Accent2 6 3" xfId="1418"/>
    <cellStyle name="40% - Accent2 6 3 2" xfId="4838"/>
    <cellStyle name="40% - Accent2 6 3 3" xfId="7110"/>
    <cellStyle name="40% - Accent2 6 3 4" xfId="9382"/>
    <cellStyle name="40% - Accent2 6 4" xfId="3703"/>
    <cellStyle name="40% - Accent2 6 5" xfId="5975"/>
    <cellStyle name="40% - Accent2 6 6" xfId="8247"/>
    <cellStyle name="40% - Accent2 7" xfId="964"/>
    <cellStyle name="40% - Accent2 7 2" xfId="2099"/>
    <cellStyle name="40% - Accent2 7 2 2" xfId="5519"/>
    <cellStyle name="40% - Accent2 7 2 3" xfId="7791"/>
    <cellStyle name="40% - Accent2 7 2 4" xfId="10063"/>
    <cellStyle name="40% - Accent2 7 3" xfId="4384"/>
    <cellStyle name="40% - Accent2 7 4" xfId="6656"/>
    <cellStyle name="40% - Accent2 7 5" xfId="8928"/>
    <cellStyle name="40% - Accent2 8" xfId="510"/>
    <cellStyle name="40% - Accent2 8 2" xfId="1645"/>
    <cellStyle name="40% - Accent2 8 2 2" xfId="5065"/>
    <cellStyle name="40% - Accent2 8 2 3" xfId="7337"/>
    <cellStyle name="40% - Accent2 8 2 4" xfId="9609"/>
    <cellStyle name="40% - Accent2 8 3" xfId="3930"/>
    <cellStyle name="40% - Accent2 8 4" xfId="6202"/>
    <cellStyle name="40% - Accent2 8 5" xfId="8474"/>
    <cellStyle name="40% - Accent2 9" xfId="1191"/>
    <cellStyle name="40% - Accent2 9 2" xfId="4611"/>
    <cellStyle name="40% - Accent2 9 3" xfId="6883"/>
    <cellStyle name="40% - Accent2 9 4" xfId="9155"/>
    <cellStyle name="40% - Accent3" xfId="28" builtinId="39" customBuiltin="1"/>
    <cellStyle name="40% - Accent3 10" xfId="3478"/>
    <cellStyle name="40% - Accent3 11" xfId="5750"/>
    <cellStyle name="40% - Accent3 12" xfId="8022"/>
    <cellStyle name="40% - Accent3 2" xfId="75"/>
    <cellStyle name="40% - Accent3 2 10" xfId="5778"/>
    <cellStyle name="40% - Accent3 2 11" xfId="8050"/>
    <cellStyle name="40% - Accent3 2 2" xfId="187"/>
    <cellStyle name="40% - Accent3 2 2 2" xfId="425"/>
    <cellStyle name="40% - Accent3 2 2 2 2" xfId="879"/>
    <cellStyle name="40% - Accent3 2 2 2 2 2" xfId="2014"/>
    <cellStyle name="40% - Accent3 2 2 2 2 2 2" xfId="5434"/>
    <cellStyle name="40% - Accent3 2 2 2 2 2 3" xfId="7706"/>
    <cellStyle name="40% - Accent3 2 2 2 2 2 4" xfId="9978"/>
    <cellStyle name="40% - Accent3 2 2 2 2 3" xfId="4299"/>
    <cellStyle name="40% - Accent3 2 2 2 2 4" xfId="6571"/>
    <cellStyle name="40% - Accent3 2 2 2 2 5" xfId="8843"/>
    <cellStyle name="40% - Accent3 2 2 2 3" xfId="1560"/>
    <cellStyle name="40% - Accent3 2 2 2 3 2" xfId="4980"/>
    <cellStyle name="40% - Accent3 2 2 2 3 3" xfId="7252"/>
    <cellStyle name="40% - Accent3 2 2 2 3 4" xfId="9524"/>
    <cellStyle name="40% - Accent3 2 2 2 4" xfId="3845"/>
    <cellStyle name="40% - Accent3 2 2 2 5" xfId="6117"/>
    <cellStyle name="40% - Accent3 2 2 2 6" xfId="8389"/>
    <cellStyle name="40% - Accent3 2 2 3" xfId="1106"/>
    <cellStyle name="40% - Accent3 2 2 3 2" xfId="2241"/>
    <cellStyle name="40% - Accent3 2 2 3 2 2" xfId="5661"/>
    <cellStyle name="40% - Accent3 2 2 3 2 3" xfId="7933"/>
    <cellStyle name="40% - Accent3 2 2 3 2 4" xfId="10205"/>
    <cellStyle name="40% - Accent3 2 2 3 3" xfId="4526"/>
    <cellStyle name="40% - Accent3 2 2 3 4" xfId="6798"/>
    <cellStyle name="40% - Accent3 2 2 3 5" xfId="9070"/>
    <cellStyle name="40% - Accent3 2 2 4" xfId="652"/>
    <cellStyle name="40% - Accent3 2 2 4 2" xfId="1787"/>
    <cellStyle name="40% - Accent3 2 2 4 2 2" xfId="5207"/>
    <cellStyle name="40% - Accent3 2 2 4 2 3" xfId="7479"/>
    <cellStyle name="40% - Accent3 2 2 4 2 4" xfId="9751"/>
    <cellStyle name="40% - Accent3 2 2 4 3" xfId="4072"/>
    <cellStyle name="40% - Accent3 2 2 4 4" xfId="6344"/>
    <cellStyle name="40% - Accent3 2 2 4 5" xfId="8616"/>
    <cellStyle name="40% - Accent3 2 2 5" xfId="1333"/>
    <cellStyle name="40% - Accent3 2 2 5 2" xfId="4753"/>
    <cellStyle name="40% - Accent3 2 2 5 3" xfId="7025"/>
    <cellStyle name="40% - Accent3 2 2 5 4" xfId="9297"/>
    <cellStyle name="40% - Accent3 2 2 6" xfId="3618"/>
    <cellStyle name="40% - Accent3 2 2 7" xfId="5890"/>
    <cellStyle name="40% - Accent3 2 2 8" xfId="8162"/>
    <cellStyle name="40% - Accent3 2 3" xfId="131"/>
    <cellStyle name="40% - Accent3 2 3 2" xfId="369"/>
    <cellStyle name="40% - Accent3 2 3 2 2" xfId="823"/>
    <cellStyle name="40% - Accent3 2 3 2 2 2" xfId="1958"/>
    <cellStyle name="40% - Accent3 2 3 2 2 2 2" xfId="5378"/>
    <cellStyle name="40% - Accent3 2 3 2 2 2 3" xfId="7650"/>
    <cellStyle name="40% - Accent3 2 3 2 2 2 4" xfId="9922"/>
    <cellStyle name="40% - Accent3 2 3 2 2 3" xfId="4243"/>
    <cellStyle name="40% - Accent3 2 3 2 2 4" xfId="6515"/>
    <cellStyle name="40% - Accent3 2 3 2 2 5" xfId="8787"/>
    <cellStyle name="40% - Accent3 2 3 2 3" xfId="1504"/>
    <cellStyle name="40% - Accent3 2 3 2 3 2" xfId="4924"/>
    <cellStyle name="40% - Accent3 2 3 2 3 3" xfId="7196"/>
    <cellStyle name="40% - Accent3 2 3 2 3 4" xfId="9468"/>
    <cellStyle name="40% - Accent3 2 3 2 4" xfId="3789"/>
    <cellStyle name="40% - Accent3 2 3 2 5" xfId="6061"/>
    <cellStyle name="40% - Accent3 2 3 2 6" xfId="8333"/>
    <cellStyle name="40% - Accent3 2 3 3" xfId="1050"/>
    <cellStyle name="40% - Accent3 2 3 3 2" xfId="2185"/>
    <cellStyle name="40% - Accent3 2 3 3 2 2" xfId="5605"/>
    <cellStyle name="40% - Accent3 2 3 3 2 3" xfId="7877"/>
    <cellStyle name="40% - Accent3 2 3 3 2 4" xfId="10149"/>
    <cellStyle name="40% - Accent3 2 3 3 3" xfId="4470"/>
    <cellStyle name="40% - Accent3 2 3 3 4" xfId="6742"/>
    <cellStyle name="40% - Accent3 2 3 3 5" xfId="9014"/>
    <cellStyle name="40% - Accent3 2 3 4" xfId="596"/>
    <cellStyle name="40% - Accent3 2 3 4 2" xfId="1731"/>
    <cellStyle name="40% - Accent3 2 3 4 2 2" xfId="5151"/>
    <cellStyle name="40% - Accent3 2 3 4 2 3" xfId="7423"/>
    <cellStyle name="40% - Accent3 2 3 4 2 4" xfId="9695"/>
    <cellStyle name="40% - Accent3 2 3 4 3" xfId="4016"/>
    <cellStyle name="40% - Accent3 2 3 4 4" xfId="6288"/>
    <cellStyle name="40% - Accent3 2 3 4 5" xfId="8560"/>
    <cellStyle name="40% - Accent3 2 3 5" xfId="1277"/>
    <cellStyle name="40% - Accent3 2 3 5 2" xfId="4697"/>
    <cellStyle name="40% - Accent3 2 3 5 3" xfId="6969"/>
    <cellStyle name="40% - Accent3 2 3 5 4" xfId="9241"/>
    <cellStyle name="40% - Accent3 2 3 6" xfId="3562"/>
    <cellStyle name="40% - Accent3 2 3 7" xfId="5834"/>
    <cellStyle name="40% - Accent3 2 3 8" xfId="8106"/>
    <cellStyle name="40% - Accent3 2 4" xfId="257"/>
    <cellStyle name="40% - Accent3 2 4 2" xfId="484"/>
    <cellStyle name="40% - Accent3 2 4 2 2" xfId="938"/>
    <cellStyle name="40% - Accent3 2 4 2 2 2" xfId="2073"/>
    <cellStyle name="40% - Accent3 2 4 2 2 2 2" xfId="5493"/>
    <cellStyle name="40% - Accent3 2 4 2 2 2 3" xfId="7765"/>
    <cellStyle name="40% - Accent3 2 4 2 2 2 4" xfId="10037"/>
    <cellStyle name="40% - Accent3 2 4 2 2 3" xfId="4358"/>
    <cellStyle name="40% - Accent3 2 4 2 2 4" xfId="6630"/>
    <cellStyle name="40% - Accent3 2 4 2 2 5" xfId="8902"/>
    <cellStyle name="40% - Accent3 2 4 2 3" xfId="1619"/>
    <cellStyle name="40% - Accent3 2 4 2 3 2" xfId="5039"/>
    <cellStyle name="40% - Accent3 2 4 2 3 3" xfId="7311"/>
    <cellStyle name="40% - Accent3 2 4 2 3 4" xfId="9583"/>
    <cellStyle name="40% - Accent3 2 4 2 4" xfId="3904"/>
    <cellStyle name="40% - Accent3 2 4 2 5" xfId="6176"/>
    <cellStyle name="40% - Accent3 2 4 2 6" xfId="8448"/>
    <cellStyle name="40% - Accent3 2 4 3" xfId="1165"/>
    <cellStyle name="40% - Accent3 2 4 3 2" xfId="2300"/>
    <cellStyle name="40% - Accent3 2 4 3 2 2" xfId="5720"/>
    <cellStyle name="40% - Accent3 2 4 3 2 3" xfId="7992"/>
    <cellStyle name="40% - Accent3 2 4 3 2 4" xfId="10264"/>
    <cellStyle name="40% - Accent3 2 4 3 3" xfId="4585"/>
    <cellStyle name="40% - Accent3 2 4 3 4" xfId="6857"/>
    <cellStyle name="40% - Accent3 2 4 3 5" xfId="9129"/>
    <cellStyle name="40% - Accent3 2 4 4" xfId="711"/>
    <cellStyle name="40% - Accent3 2 4 4 2" xfId="1846"/>
    <cellStyle name="40% - Accent3 2 4 4 2 2" xfId="5266"/>
    <cellStyle name="40% - Accent3 2 4 4 2 3" xfId="7538"/>
    <cellStyle name="40% - Accent3 2 4 4 2 4" xfId="9810"/>
    <cellStyle name="40% - Accent3 2 4 4 3" xfId="4131"/>
    <cellStyle name="40% - Accent3 2 4 4 4" xfId="6403"/>
    <cellStyle name="40% - Accent3 2 4 4 5" xfId="8675"/>
    <cellStyle name="40% - Accent3 2 4 5" xfId="1392"/>
    <cellStyle name="40% - Accent3 2 4 5 2" xfId="4812"/>
    <cellStyle name="40% - Accent3 2 4 5 3" xfId="7084"/>
    <cellStyle name="40% - Accent3 2 4 5 4" xfId="9356"/>
    <cellStyle name="40% - Accent3 2 4 6" xfId="3677"/>
    <cellStyle name="40% - Accent3 2 4 7" xfId="5949"/>
    <cellStyle name="40% - Accent3 2 4 8" xfId="8221"/>
    <cellStyle name="40% - Accent3 2 5" xfId="313"/>
    <cellStyle name="40% - Accent3 2 5 2" xfId="767"/>
    <cellStyle name="40% - Accent3 2 5 2 2" xfId="1902"/>
    <cellStyle name="40% - Accent3 2 5 2 2 2" xfId="5322"/>
    <cellStyle name="40% - Accent3 2 5 2 2 3" xfId="7594"/>
    <cellStyle name="40% - Accent3 2 5 2 2 4" xfId="9866"/>
    <cellStyle name="40% - Accent3 2 5 2 3" xfId="4187"/>
    <cellStyle name="40% - Accent3 2 5 2 4" xfId="6459"/>
    <cellStyle name="40% - Accent3 2 5 2 5" xfId="8731"/>
    <cellStyle name="40% - Accent3 2 5 3" xfId="1448"/>
    <cellStyle name="40% - Accent3 2 5 3 2" xfId="4868"/>
    <cellStyle name="40% - Accent3 2 5 3 3" xfId="7140"/>
    <cellStyle name="40% - Accent3 2 5 3 4" xfId="9412"/>
    <cellStyle name="40% - Accent3 2 5 4" xfId="3733"/>
    <cellStyle name="40% - Accent3 2 5 5" xfId="6005"/>
    <cellStyle name="40% - Accent3 2 5 6" xfId="8277"/>
    <cellStyle name="40% - Accent3 2 6" xfId="994"/>
    <cellStyle name="40% - Accent3 2 6 2" xfId="2129"/>
    <cellStyle name="40% - Accent3 2 6 2 2" xfId="5549"/>
    <cellStyle name="40% - Accent3 2 6 2 3" xfId="7821"/>
    <cellStyle name="40% - Accent3 2 6 2 4" xfId="10093"/>
    <cellStyle name="40% - Accent3 2 6 3" xfId="4414"/>
    <cellStyle name="40% - Accent3 2 6 4" xfId="6686"/>
    <cellStyle name="40% - Accent3 2 6 5" xfId="8958"/>
    <cellStyle name="40% - Accent3 2 7" xfId="540"/>
    <cellStyle name="40% - Accent3 2 7 2" xfId="1675"/>
    <cellStyle name="40% - Accent3 2 7 2 2" xfId="5095"/>
    <cellStyle name="40% - Accent3 2 7 2 3" xfId="7367"/>
    <cellStyle name="40% - Accent3 2 7 2 4" xfId="9639"/>
    <cellStyle name="40% - Accent3 2 7 3" xfId="3960"/>
    <cellStyle name="40% - Accent3 2 7 4" xfId="6232"/>
    <cellStyle name="40% - Accent3 2 7 5" xfId="8504"/>
    <cellStyle name="40% - Accent3 2 8" xfId="1221"/>
    <cellStyle name="40% - Accent3 2 8 2" xfId="4641"/>
    <cellStyle name="40% - Accent3 2 8 3" xfId="6913"/>
    <cellStyle name="40% - Accent3 2 8 4" xfId="9185"/>
    <cellStyle name="40% - Accent3 2 9" xfId="3506"/>
    <cellStyle name="40% - Accent3 3" xfId="159"/>
    <cellStyle name="40% - Accent3 3 2" xfId="397"/>
    <cellStyle name="40% - Accent3 3 2 2" xfId="851"/>
    <cellStyle name="40% - Accent3 3 2 2 2" xfId="1986"/>
    <cellStyle name="40% - Accent3 3 2 2 2 2" xfId="5406"/>
    <cellStyle name="40% - Accent3 3 2 2 2 3" xfId="7678"/>
    <cellStyle name="40% - Accent3 3 2 2 2 4" xfId="9950"/>
    <cellStyle name="40% - Accent3 3 2 2 3" xfId="4271"/>
    <cellStyle name="40% - Accent3 3 2 2 4" xfId="6543"/>
    <cellStyle name="40% - Accent3 3 2 2 5" xfId="8815"/>
    <cellStyle name="40% - Accent3 3 2 3" xfId="1532"/>
    <cellStyle name="40% - Accent3 3 2 3 2" xfId="4952"/>
    <cellStyle name="40% - Accent3 3 2 3 3" xfId="7224"/>
    <cellStyle name="40% - Accent3 3 2 3 4" xfId="9496"/>
    <cellStyle name="40% - Accent3 3 2 4" xfId="3817"/>
    <cellStyle name="40% - Accent3 3 2 5" xfId="6089"/>
    <cellStyle name="40% - Accent3 3 2 6" xfId="8361"/>
    <cellStyle name="40% - Accent3 3 3" xfId="1078"/>
    <cellStyle name="40% - Accent3 3 3 2" xfId="2213"/>
    <cellStyle name="40% - Accent3 3 3 2 2" xfId="5633"/>
    <cellStyle name="40% - Accent3 3 3 2 3" xfId="7905"/>
    <cellStyle name="40% - Accent3 3 3 2 4" xfId="10177"/>
    <cellStyle name="40% - Accent3 3 3 3" xfId="4498"/>
    <cellStyle name="40% - Accent3 3 3 4" xfId="6770"/>
    <cellStyle name="40% - Accent3 3 3 5" xfId="9042"/>
    <cellStyle name="40% - Accent3 3 4" xfId="624"/>
    <cellStyle name="40% - Accent3 3 4 2" xfId="1759"/>
    <cellStyle name="40% - Accent3 3 4 2 2" xfId="5179"/>
    <cellStyle name="40% - Accent3 3 4 2 3" xfId="7451"/>
    <cellStyle name="40% - Accent3 3 4 2 4" xfId="9723"/>
    <cellStyle name="40% - Accent3 3 4 3" xfId="4044"/>
    <cellStyle name="40% - Accent3 3 4 4" xfId="6316"/>
    <cellStyle name="40% - Accent3 3 4 5" xfId="8588"/>
    <cellStyle name="40% - Accent3 3 5" xfId="1305"/>
    <cellStyle name="40% - Accent3 3 5 2" xfId="4725"/>
    <cellStyle name="40% - Accent3 3 5 3" xfId="6997"/>
    <cellStyle name="40% - Accent3 3 5 4" xfId="9269"/>
    <cellStyle name="40% - Accent3 3 6" xfId="3590"/>
    <cellStyle name="40% - Accent3 3 7" xfId="5862"/>
    <cellStyle name="40% - Accent3 3 8" xfId="8134"/>
    <cellStyle name="40% - Accent3 4" xfId="103"/>
    <cellStyle name="40% - Accent3 4 2" xfId="341"/>
    <cellStyle name="40% - Accent3 4 2 2" xfId="795"/>
    <cellStyle name="40% - Accent3 4 2 2 2" xfId="1930"/>
    <cellStyle name="40% - Accent3 4 2 2 2 2" xfId="5350"/>
    <cellStyle name="40% - Accent3 4 2 2 2 3" xfId="7622"/>
    <cellStyle name="40% - Accent3 4 2 2 2 4" xfId="9894"/>
    <cellStyle name="40% - Accent3 4 2 2 3" xfId="4215"/>
    <cellStyle name="40% - Accent3 4 2 2 4" xfId="6487"/>
    <cellStyle name="40% - Accent3 4 2 2 5" xfId="8759"/>
    <cellStyle name="40% - Accent3 4 2 3" xfId="1476"/>
    <cellStyle name="40% - Accent3 4 2 3 2" xfId="4896"/>
    <cellStyle name="40% - Accent3 4 2 3 3" xfId="7168"/>
    <cellStyle name="40% - Accent3 4 2 3 4" xfId="9440"/>
    <cellStyle name="40% - Accent3 4 2 4" xfId="3761"/>
    <cellStyle name="40% - Accent3 4 2 5" xfId="6033"/>
    <cellStyle name="40% - Accent3 4 2 6" xfId="8305"/>
    <cellStyle name="40% - Accent3 4 3" xfId="1022"/>
    <cellStyle name="40% - Accent3 4 3 2" xfId="2157"/>
    <cellStyle name="40% - Accent3 4 3 2 2" xfId="5577"/>
    <cellStyle name="40% - Accent3 4 3 2 3" xfId="7849"/>
    <cellStyle name="40% - Accent3 4 3 2 4" xfId="10121"/>
    <cellStyle name="40% - Accent3 4 3 3" xfId="4442"/>
    <cellStyle name="40% - Accent3 4 3 4" xfId="6714"/>
    <cellStyle name="40% - Accent3 4 3 5" xfId="8986"/>
    <cellStyle name="40% - Accent3 4 4" xfId="568"/>
    <cellStyle name="40% - Accent3 4 4 2" xfId="1703"/>
    <cellStyle name="40% - Accent3 4 4 2 2" xfId="5123"/>
    <cellStyle name="40% - Accent3 4 4 2 3" xfId="7395"/>
    <cellStyle name="40% - Accent3 4 4 2 4" xfId="9667"/>
    <cellStyle name="40% - Accent3 4 4 3" xfId="3988"/>
    <cellStyle name="40% - Accent3 4 4 4" xfId="6260"/>
    <cellStyle name="40% - Accent3 4 4 5" xfId="8532"/>
    <cellStyle name="40% - Accent3 4 5" xfId="1249"/>
    <cellStyle name="40% - Accent3 4 5 2" xfId="4669"/>
    <cellStyle name="40% - Accent3 4 5 3" xfId="6941"/>
    <cellStyle name="40% - Accent3 4 5 4" xfId="9213"/>
    <cellStyle name="40% - Accent3 4 6" xfId="3534"/>
    <cellStyle name="40% - Accent3 4 7" xfId="5806"/>
    <cellStyle name="40% - Accent3 4 8" xfId="8078"/>
    <cellStyle name="40% - Accent3 5" xfId="218"/>
    <cellStyle name="40% - Accent3 5 2" xfId="456"/>
    <cellStyle name="40% - Accent3 5 2 2" xfId="910"/>
    <cellStyle name="40% - Accent3 5 2 2 2" xfId="2045"/>
    <cellStyle name="40% - Accent3 5 2 2 2 2" xfId="5465"/>
    <cellStyle name="40% - Accent3 5 2 2 2 3" xfId="7737"/>
    <cellStyle name="40% - Accent3 5 2 2 2 4" xfId="10009"/>
    <cellStyle name="40% - Accent3 5 2 2 3" xfId="4330"/>
    <cellStyle name="40% - Accent3 5 2 2 4" xfId="6602"/>
    <cellStyle name="40% - Accent3 5 2 2 5" xfId="8874"/>
    <cellStyle name="40% - Accent3 5 2 3" xfId="1591"/>
    <cellStyle name="40% - Accent3 5 2 3 2" xfId="5011"/>
    <cellStyle name="40% - Accent3 5 2 3 3" xfId="7283"/>
    <cellStyle name="40% - Accent3 5 2 3 4" xfId="9555"/>
    <cellStyle name="40% - Accent3 5 2 4" xfId="3876"/>
    <cellStyle name="40% - Accent3 5 2 5" xfId="6148"/>
    <cellStyle name="40% - Accent3 5 2 6" xfId="8420"/>
    <cellStyle name="40% - Accent3 5 3" xfId="1137"/>
    <cellStyle name="40% - Accent3 5 3 2" xfId="2272"/>
    <cellStyle name="40% - Accent3 5 3 2 2" xfId="5692"/>
    <cellStyle name="40% - Accent3 5 3 2 3" xfId="7964"/>
    <cellStyle name="40% - Accent3 5 3 2 4" xfId="10236"/>
    <cellStyle name="40% - Accent3 5 3 3" xfId="4557"/>
    <cellStyle name="40% - Accent3 5 3 4" xfId="6829"/>
    <cellStyle name="40% - Accent3 5 3 5" xfId="9101"/>
    <cellStyle name="40% - Accent3 5 4" xfId="683"/>
    <cellStyle name="40% - Accent3 5 4 2" xfId="1818"/>
    <cellStyle name="40% - Accent3 5 4 2 2" xfId="5238"/>
    <cellStyle name="40% - Accent3 5 4 2 3" xfId="7510"/>
    <cellStyle name="40% - Accent3 5 4 2 4" xfId="9782"/>
    <cellStyle name="40% - Accent3 5 4 3" xfId="4103"/>
    <cellStyle name="40% - Accent3 5 4 4" xfId="6375"/>
    <cellStyle name="40% - Accent3 5 4 5" xfId="8647"/>
    <cellStyle name="40% - Accent3 5 5" xfId="1364"/>
    <cellStyle name="40% - Accent3 5 5 2" xfId="4784"/>
    <cellStyle name="40% - Accent3 5 5 3" xfId="7056"/>
    <cellStyle name="40% - Accent3 5 5 4" xfId="9328"/>
    <cellStyle name="40% - Accent3 5 6" xfId="3649"/>
    <cellStyle name="40% - Accent3 5 7" xfId="5921"/>
    <cellStyle name="40% - Accent3 5 8" xfId="8193"/>
    <cellStyle name="40% - Accent3 6" xfId="285"/>
    <cellStyle name="40% - Accent3 6 2" xfId="739"/>
    <cellStyle name="40% - Accent3 6 2 2" xfId="1874"/>
    <cellStyle name="40% - Accent3 6 2 2 2" xfId="5294"/>
    <cellStyle name="40% - Accent3 6 2 2 3" xfId="7566"/>
    <cellStyle name="40% - Accent3 6 2 2 4" xfId="9838"/>
    <cellStyle name="40% - Accent3 6 2 3" xfId="4159"/>
    <cellStyle name="40% - Accent3 6 2 4" xfId="6431"/>
    <cellStyle name="40% - Accent3 6 2 5" xfId="8703"/>
    <cellStyle name="40% - Accent3 6 3" xfId="1420"/>
    <cellStyle name="40% - Accent3 6 3 2" xfId="4840"/>
    <cellStyle name="40% - Accent3 6 3 3" xfId="7112"/>
    <cellStyle name="40% - Accent3 6 3 4" xfId="9384"/>
    <cellStyle name="40% - Accent3 6 4" xfId="3705"/>
    <cellStyle name="40% - Accent3 6 5" xfId="5977"/>
    <cellStyle name="40% - Accent3 6 6" xfId="8249"/>
    <cellStyle name="40% - Accent3 7" xfId="966"/>
    <cellStyle name="40% - Accent3 7 2" xfId="2101"/>
    <cellStyle name="40% - Accent3 7 2 2" xfId="5521"/>
    <cellStyle name="40% - Accent3 7 2 3" xfId="7793"/>
    <cellStyle name="40% - Accent3 7 2 4" xfId="10065"/>
    <cellStyle name="40% - Accent3 7 3" xfId="4386"/>
    <cellStyle name="40% - Accent3 7 4" xfId="6658"/>
    <cellStyle name="40% - Accent3 7 5" xfId="8930"/>
    <cellStyle name="40% - Accent3 8" xfId="512"/>
    <cellStyle name="40% - Accent3 8 2" xfId="1647"/>
    <cellStyle name="40% - Accent3 8 2 2" xfId="5067"/>
    <cellStyle name="40% - Accent3 8 2 3" xfId="7339"/>
    <cellStyle name="40% - Accent3 8 2 4" xfId="9611"/>
    <cellStyle name="40% - Accent3 8 3" xfId="3932"/>
    <cellStyle name="40% - Accent3 8 4" xfId="6204"/>
    <cellStyle name="40% - Accent3 8 5" xfId="8476"/>
    <cellStyle name="40% - Accent3 9" xfId="1193"/>
    <cellStyle name="40% - Accent3 9 2" xfId="4613"/>
    <cellStyle name="40% - Accent3 9 3" xfId="6885"/>
    <cellStyle name="40% - Accent3 9 4" xfId="9157"/>
    <cellStyle name="40% - Accent4" xfId="31" builtinId="43" customBuiltin="1"/>
    <cellStyle name="40% - Accent4 10" xfId="3480"/>
    <cellStyle name="40% - Accent4 11" xfId="5752"/>
    <cellStyle name="40% - Accent4 12" xfId="8024"/>
    <cellStyle name="40% - Accent4 2" xfId="77"/>
    <cellStyle name="40% - Accent4 2 10" xfId="5780"/>
    <cellStyle name="40% - Accent4 2 11" xfId="8052"/>
    <cellStyle name="40% - Accent4 2 2" xfId="189"/>
    <cellStyle name="40% - Accent4 2 2 2" xfId="427"/>
    <cellStyle name="40% - Accent4 2 2 2 2" xfId="881"/>
    <cellStyle name="40% - Accent4 2 2 2 2 2" xfId="2016"/>
    <cellStyle name="40% - Accent4 2 2 2 2 2 2" xfId="5436"/>
    <cellStyle name="40% - Accent4 2 2 2 2 2 3" xfId="7708"/>
    <cellStyle name="40% - Accent4 2 2 2 2 2 4" xfId="9980"/>
    <cellStyle name="40% - Accent4 2 2 2 2 3" xfId="4301"/>
    <cellStyle name="40% - Accent4 2 2 2 2 4" xfId="6573"/>
    <cellStyle name="40% - Accent4 2 2 2 2 5" xfId="8845"/>
    <cellStyle name="40% - Accent4 2 2 2 3" xfId="1562"/>
    <cellStyle name="40% - Accent4 2 2 2 3 2" xfId="4982"/>
    <cellStyle name="40% - Accent4 2 2 2 3 3" xfId="7254"/>
    <cellStyle name="40% - Accent4 2 2 2 3 4" xfId="9526"/>
    <cellStyle name="40% - Accent4 2 2 2 4" xfId="3847"/>
    <cellStyle name="40% - Accent4 2 2 2 5" xfId="6119"/>
    <cellStyle name="40% - Accent4 2 2 2 6" xfId="8391"/>
    <cellStyle name="40% - Accent4 2 2 3" xfId="1108"/>
    <cellStyle name="40% - Accent4 2 2 3 2" xfId="2243"/>
    <cellStyle name="40% - Accent4 2 2 3 2 2" xfId="5663"/>
    <cellStyle name="40% - Accent4 2 2 3 2 3" xfId="7935"/>
    <cellStyle name="40% - Accent4 2 2 3 2 4" xfId="10207"/>
    <cellStyle name="40% - Accent4 2 2 3 3" xfId="4528"/>
    <cellStyle name="40% - Accent4 2 2 3 4" xfId="6800"/>
    <cellStyle name="40% - Accent4 2 2 3 5" xfId="9072"/>
    <cellStyle name="40% - Accent4 2 2 4" xfId="654"/>
    <cellStyle name="40% - Accent4 2 2 4 2" xfId="1789"/>
    <cellStyle name="40% - Accent4 2 2 4 2 2" xfId="5209"/>
    <cellStyle name="40% - Accent4 2 2 4 2 3" xfId="7481"/>
    <cellStyle name="40% - Accent4 2 2 4 2 4" xfId="9753"/>
    <cellStyle name="40% - Accent4 2 2 4 3" xfId="4074"/>
    <cellStyle name="40% - Accent4 2 2 4 4" xfId="6346"/>
    <cellStyle name="40% - Accent4 2 2 4 5" xfId="8618"/>
    <cellStyle name="40% - Accent4 2 2 5" xfId="1335"/>
    <cellStyle name="40% - Accent4 2 2 5 2" xfId="4755"/>
    <cellStyle name="40% - Accent4 2 2 5 3" xfId="7027"/>
    <cellStyle name="40% - Accent4 2 2 5 4" xfId="9299"/>
    <cellStyle name="40% - Accent4 2 2 6" xfId="3620"/>
    <cellStyle name="40% - Accent4 2 2 7" xfId="5892"/>
    <cellStyle name="40% - Accent4 2 2 8" xfId="8164"/>
    <cellStyle name="40% - Accent4 2 3" xfId="133"/>
    <cellStyle name="40% - Accent4 2 3 2" xfId="371"/>
    <cellStyle name="40% - Accent4 2 3 2 2" xfId="825"/>
    <cellStyle name="40% - Accent4 2 3 2 2 2" xfId="1960"/>
    <cellStyle name="40% - Accent4 2 3 2 2 2 2" xfId="5380"/>
    <cellStyle name="40% - Accent4 2 3 2 2 2 3" xfId="7652"/>
    <cellStyle name="40% - Accent4 2 3 2 2 2 4" xfId="9924"/>
    <cellStyle name="40% - Accent4 2 3 2 2 3" xfId="4245"/>
    <cellStyle name="40% - Accent4 2 3 2 2 4" xfId="6517"/>
    <cellStyle name="40% - Accent4 2 3 2 2 5" xfId="8789"/>
    <cellStyle name="40% - Accent4 2 3 2 3" xfId="1506"/>
    <cellStyle name="40% - Accent4 2 3 2 3 2" xfId="4926"/>
    <cellStyle name="40% - Accent4 2 3 2 3 3" xfId="7198"/>
    <cellStyle name="40% - Accent4 2 3 2 3 4" xfId="9470"/>
    <cellStyle name="40% - Accent4 2 3 2 4" xfId="3791"/>
    <cellStyle name="40% - Accent4 2 3 2 5" xfId="6063"/>
    <cellStyle name="40% - Accent4 2 3 2 6" xfId="8335"/>
    <cellStyle name="40% - Accent4 2 3 3" xfId="1052"/>
    <cellStyle name="40% - Accent4 2 3 3 2" xfId="2187"/>
    <cellStyle name="40% - Accent4 2 3 3 2 2" xfId="5607"/>
    <cellStyle name="40% - Accent4 2 3 3 2 3" xfId="7879"/>
    <cellStyle name="40% - Accent4 2 3 3 2 4" xfId="10151"/>
    <cellStyle name="40% - Accent4 2 3 3 3" xfId="4472"/>
    <cellStyle name="40% - Accent4 2 3 3 4" xfId="6744"/>
    <cellStyle name="40% - Accent4 2 3 3 5" xfId="9016"/>
    <cellStyle name="40% - Accent4 2 3 4" xfId="598"/>
    <cellStyle name="40% - Accent4 2 3 4 2" xfId="1733"/>
    <cellStyle name="40% - Accent4 2 3 4 2 2" xfId="5153"/>
    <cellStyle name="40% - Accent4 2 3 4 2 3" xfId="7425"/>
    <cellStyle name="40% - Accent4 2 3 4 2 4" xfId="9697"/>
    <cellStyle name="40% - Accent4 2 3 4 3" xfId="4018"/>
    <cellStyle name="40% - Accent4 2 3 4 4" xfId="6290"/>
    <cellStyle name="40% - Accent4 2 3 4 5" xfId="8562"/>
    <cellStyle name="40% - Accent4 2 3 5" xfId="1279"/>
    <cellStyle name="40% - Accent4 2 3 5 2" xfId="4699"/>
    <cellStyle name="40% - Accent4 2 3 5 3" xfId="6971"/>
    <cellStyle name="40% - Accent4 2 3 5 4" xfId="9243"/>
    <cellStyle name="40% - Accent4 2 3 6" xfId="3564"/>
    <cellStyle name="40% - Accent4 2 3 7" xfId="5836"/>
    <cellStyle name="40% - Accent4 2 3 8" xfId="8108"/>
    <cellStyle name="40% - Accent4 2 4" xfId="259"/>
    <cellStyle name="40% - Accent4 2 4 2" xfId="486"/>
    <cellStyle name="40% - Accent4 2 4 2 2" xfId="940"/>
    <cellStyle name="40% - Accent4 2 4 2 2 2" xfId="2075"/>
    <cellStyle name="40% - Accent4 2 4 2 2 2 2" xfId="5495"/>
    <cellStyle name="40% - Accent4 2 4 2 2 2 3" xfId="7767"/>
    <cellStyle name="40% - Accent4 2 4 2 2 2 4" xfId="10039"/>
    <cellStyle name="40% - Accent4 2 4 2 2 3" xfId="4360"/>
    <cellStyle name="40% - Accent4 2 4 2 2 4" xfId="6632"/>
    <cellStyle name="40% - Accent4 2 4 2 2 5" xfId="8904"/>
    <cellStyle name="40% - Accent4 2 4 2 3" xfId="1621"/>
    <cellStyle name="40% - Accent4 2 4 2 3 2" xfId="5041"/>
    <cellStyle name="40% - Accent4 2 4 2 3 3" xfId="7313"/>
    <cellStyle name="40% - Accent4 2 4 2 3 4" xfId="9585"/>
    <cellStyle name="40% - Accent4 2 4 2 4" xfId="3906"/>
    <cellStyle name="40% - Accent4 2 4 2 5" xfId="6178"/>
    <cellStyle name="40% - Accent4 2 4 2 6" xfId="8450"/>
    <cellStyle name="40% - Accent4 2 4 3" xfId="1167"/>
    <cellStyle name="40% - Accent4 2 4 3 2" xfId="2302"/>
    <cellStyle name="40% - Accent4 2 4 3 2 2" xfId="5722"/>
    <cellStyle name="40% - Accent4 2 4 3 2 3" xfId="7994"/>
    <cellStyle name="40% - Accent4 2 4 3 2 4" xfId="10266"/>
    <cellStyle name="40% - Accent4 2 4 3 3" xfId="4587"/>
    <cellStyle name="40% - Accent4 2 4 3 4" xfId="6859"/>
    <cellStyle name="40% - Accent4 2 4 3 5" xfId="9131"/>
    <cellStyle name="40% - Accent4 2 4 4" xfId="713"/>
    <cellStyle name="40% - Accent4 2 4 4 2" xfId="1848"/>
    <cellStyle name="40% - Accent4 2 4 4 2 2" xfId="5268"/>
    <cellStyle name="40% - Accent4 2 4 4 2 3" xfId="7540"/>
    <cellStyle name="40% - Accent4 2 4 4 2 4" xfId="9812"/>
    <cellStyle name="40% - Accent4 2 4 4 3" xfId="4133"/>
    <cellStyle name="40% - Accent4 2 4 4 4" xfId="6405"/>
    <cellStyle name="40% - Accent4 2 4 4 5" xfId="8677"/>
    <cellStyle name="40% - Accent4 2 4 5" xfId="1394"/>
    <cellStyle name="40% - Accent4 2 4 5 2" xfId="4814"/>
    <cellStyle name="40% - Accent4 2 4 5 3" xfId="7086"/>
    <cellStyle name="40% - Accent4 2 4 5 4" xfId="9358"/>
    <cellStyle name="40% - Accent4 2 4 6" xfId="3679"/>
    <cellStyle name="40% - Accent4 2 4 7" xfId="5951"/>
    <cellStyle name="40% - Accent4 2 4 8" xfId="8223"/>
    <cellStyle name="40% - Accent4 2 5" xfId="315"/>
    <cellStyle name="40% - Accent4 2 5 2" xfId="769"/>
    <cellStyle name="40% - Accent4 2 5 2 2" xfId="1904"/>
    <cellStyle name="40% - Accent4 2 5 2 2 2" xfId="5324"/>
    <cellStyle name="40% - Accent4 2 5 2 2 3" xfId="7596"/>
    <cellStyle name="40% - Accent4 2 5 2 2 4" xfId="9868"/>
    <cellStyle name="40% - Accent4 2 5 2 3" xfId="4189"/>
    <cellStyle name="40% - Accent4 2 5 2 4" xfId="6461"/>
    <cellStyle name="40% - Accent4 2 5 2 5" xfId="8733"/>
    <cellStyle name="40% - Accent4 2 5 3" xfId="1450"/>
    <cellStyle name="40% - Accent4 2 5 3 2" xfId="4870"/>
    <cellStyle name="40% - Accent4 2 5 3 3" xfId="7142"/>
    <cellStyle name="40% - Accent4 2 5 3 4" xfId="9414"/>
    <cellStyle name="40% - Accent4 2 5 4" xfId="3735"/>
    <cellStyle name="40% - Accent4 2 5 5" xfId="6007"/>
    <cellStyle name="40% - Accent4 2 5 6" xfId="8279"/>
    <cellStyle name="40% - Accent4 2 6" xfId="996"/>
    <cellStyle name="40% - Accent4 2 6 2" xfId="2131"/>
    <cellStyle name="40% - Accent4 2 6 2 2" xfId="5551"/>
    <cellStyle name="40% - Accent4 2 6 2 3" xfId="7823"/>
    <cellStyle name="40% - Accent4 2 6 2 4" xfId="10095"/>
    <cellStyle name="40% - Accent4 2 6 3" xfId="4416"/>
    <cellStyle name="40% - Accent4 2 6 4" xfId="6688"/>
    <cellStyle name="40% - Accent4 2 6 5" xfId="8960"/>
    <cellStyle name="40% - Accent4 2 7" xfId="542"/>
    <cellStyle name="40% - Accent4 2 7 2" xfId="1677"/>
    <cellStyle name="40% - Accent4 2 7 2 2" xfId="5097"/>
    <cellStyle name="40% - Accent4 2 7 2 3" xfId="7369"/>
    <cellStyle name="40% - Accent4 2 7 2 4" xfId="9641"/>
    <cellStyle name="40% - Accent4 2 7 3" xfId="3962"/>
    <cellStyle name="40% - Accent4 2 7 4" xfId="6234"/>
    <cellStyle name="40% - Accent4 2 7 5" xfId="8506"/>
    <cellStyle name="40% - Accent4 2 8" xfId="1223"/>
    <cellStyle name="40% - Accent4 2 8 2" xfId="4643"/>
    <cellStyle name="40% - Accent4 2 8 3" xfId="6915"/>
    <cellStyle name="40% - Accent4 2 8 4" xfId="9187"/>
    <cellStyle name="40% - Accent4 2 9" xfId="3508"/>
    <cellStyle name="40% - Accent4 3" xfId="161"/>
    <cellStyle name="40% - Accent4 3 2" xfId="399"/>
    <cellStyle name="40% - Accent4 3 2 2" xfId="853"/>
    <cellStyle name="40% - Accent4 3 2 2 2" xfId="1988"/>
    <cellStyle name="40% - Accent4 3 2 2 2 2" xfId="5408"/>
    <cellStyle name="40% - Accent4 3 2 2 2 3" xfId="7680"/>
    <cellStyle name="40% - Accent4 3 2 2 2 4" xfId="9952"/>
    <cellStyle name="40% - Accent4 3 2 2 3" xfId="4273"/>
    <cellStyle name="40% - Accent4 3 2 2 4" xfId="6545"/>
    <cellStyle name="40% - Accent4 3 2 2 5" xfId="8817"/>
    <cellStyle name="40% - Accent4 3 2 3" xfId="1534"/>
    <cellStyle name="40% - Accent4 3 2 3 2" xfId="4954"/>
    <cellStyle name="40% - Accent4 3 2 3 3" xfId="7226"/>
    <cellStyle name="40% - Accent4 3 2 3 4" xfId="9498"/>
    <cellStyle name="40% - Accent4 3 2 4" xfId="3819"/>
    <cellStyle name="40% - Accent4 3 2 5" xfId="6091"/>
    <cellStyle name="40% - Accent4 3 2 6" xfId="8363"/>
    <cellStyle name="40% - Accent4 3 3" xfId="1080"/>
    <cellStyle name="40% - Accent4 3 3 2" xfId="2215"/>
    <cellStyle name="40% - Accent4 3 3 2 2" xfId="5635"/>
    <cellStyle name="40% - Accent4 3 3 2 3" xfId="7907"/>
    <cellStyle name="40% - Accent4 3 3 2 4" xfId="10179"/>
    <cellStyle name="40% - Accent4 3 3 3" xfId="4500"/>
    <cellStyle name="40% - Accent4 3 3 4" xfId="6772"/>
    <cellStyle name="40% - Accent4 3 3 5" xfId="9044"/>
    <cellStyle name="40% - Accent4 3 4" xfId="626"/>
    <cellStyle name="40% - Accent4 3 4 2" xfId="1761"/>
    <cellStyle name="40% - Accent4 3 4 2 2" xfId="5181"/>
    <cellStyle name="40% - Accent4 3 4 2 3" xfId="7453"/>
    <cellStyle name="40% - Accent4 3 4 2 4" xfId="9725"/>
    <cellStyle name="40% - Accent4 3 4 3" xfId="4046"/>
    <cellStyle name="40% - Accent4 3 4 4" xfId="6318"/>
    <cellStyle name="40% - Accent4 3 4 5" xfId="8590"/>
    <cellStyle name="40% - Accent4 3 5" xfId="1307"/>
    <cellStyle name="40% - Accent4 3 5 2" xfId="4727"/>
    <cellStyle name="40% - Accent4 3 5 3" xfId="6999"/>
    <cellStyle name="40% - Accent4 3 5 4" xfId="9271"/>
    <cellStyle name="40% - Accent4 3 6" xfId="3592"/>
    <cellStyle name="40% - Accent4 3 7" xfId="5864"/>
    <cellStyle name="40% - Accent4 3 8" xfId="8136"/>
    <cellStyle name="40% - Accent4 4" xfId="105"/>
    <cellStyle name="40% - Accent4 4 2" xfId="343"/>
    <cellStyle name="40% - Accent4 4 2 2" xfId="797"/>
    <cellStyle name="40% - Accent4 4 2 2 2" xfId="1932"/>
    <cellStyle name="40% - Accent4 4 2 2 2 2" xfId="5352"/>
    <cellStyle name="40% - Accent4 4 2 2 2 3" xfId="7624"/>
    <cellStyle name="40% - Accent4 4 2 2 2 4" xfId="9896"/>
    <cellStyle name="40% - Accent4 4 2 2 3" xfId="4217"/>
    <cellStyle name="40% - Accent4 4 2 2 4" xfId="6489"/>
    <cellStyle name="40% - Accent4 4 2 2 5" xfId="8761"/>
    <cellStyle name="40% - Accent4 4 2 3" xfId="1478"/>
    <cellStyle name="40% - Accent4 4 2 3 2" xfId="4898"/>
    <cellStyle name="40% - Accent4 4 2 3 3" xfId="7170"/>
    <cellStyle name="40% - Accent4 4 2 3 4" xfId="9442"/>
    <cellStyle name="40% - Accent4 4 2 4" xfId="3763"/>
    <cellStyle name="40% - Accent4 4 2 5" xfId="6035"/>
    <cellStyle name="40% - Accent4 4 2 6" xfId="8307"/>
    <cellStyle name="40% - Accent4 4 3" xfId="1024"/>
    <cellStyle name="40% - Accent4 4 3 2" xfId="2159"/>
    <cellStyle name="40% - Accent4 4 3 2 2" xfId="5579"/>
    <cellStyle name="40% - Accent4 4 3 2 3" xfId="7851"/>
    <cellStyle name="40% - Accent4 4 3 2 4" xfId="10123"/>
    <cellStyle name="40% - Accent4 4 3 3" xfId="4444"/>
    <cellStyle name="40% - Accent4 4 3 4" xfId="6716"/>
    <cellStyle name="40% - Accent4 4 3 5" xfId="8988"/>
    <cellStyle name="40% - Accent4 4 4" xfId="570"/>
    <cellStyle name="40% - Accent4 4 4 2" xfId="1705"/>
    <cellStyle name="40% - Accent4 4 4 2 2" xfId="5125"/>
    <cellStyle name="40% - Accent4 4 4 2 3" xfId="7397"/>
    <cellStyle name="40% - Accent4 4 4 2 4" xfId="9669"/>
    <cellStyle name="40% - Accent4 4 4 3" xfId="3990"/>
    <cellStyle name="40% - Accent4 4 4 4" xfId="6262"/>
    <cellStyle name="40% - Accent4 4 4 5" xfId="8534"/>
    <cellStyle name="40% - Accent4 4 5" xfId="1251"/>
    <cellStyle name="40% - Accent4 4 5 2" xfId="4671"/>
    <cellStyle name="40% - Accent4 4 5 3" xfId="6943"/>
    <cellStyle name="40% - Accent4 4 5 4" xfId="9215"/>
    <cellStyle name="40% - Accent4 4 6" xfId="3536"/>
    <cellStyle name="40% - Accent4 4 7" xfId="5808"/>
    <cellStyle name="40% - Accent4 4 8" xfId="8080"/>
    <cellStyle name="40% - Accent4 5" xfId="220"/>
    <cellStyle name="40% - Accent4 5 2" xfId="458"/>
    <cellStyle name="40% - Accent4 5 2 2" xfId="912"/>
    <cellStyle name="40% - Accent4 5 2 2 2" xfId="2047"/>
    <cellStyle name="40% - Accent4 5 2 2 2 2" xfId="5467"/>
    <cellStyle name="40% - Accent4 5 2 2 2 3" xfId="7739"/>
    <cellStyle name="40% - Accent4 5 2 2 2 4" xfId="10011"/>
    <cellStyle name="40% - Accent4 5 2 2 3" xfId="4332"/>
    <cellStyle name="40% - Accent4 5 2 2 4" xfId="6604"/>
    <cellStyle name="40% - Accent4 5 2 2 5" xfId="8876"/>
    <cellStyle name="40% - Accent4 5 2 3" xfId="1593"/>
    <cellStyle name="40% - Accent4 5 2 3 2" xfId="5013"/>
    <cellStyle name="40% - Accent4 5 2 3 3" xfId="7285"/>
    <cellStyle name="40% - Accent4 5 2 3 4" xfId="9557"/>
    <cellStyle name="40% - Accent4 5 2 4" xfId="3878"/>
    <cellStyle name="40% - Accent4 5 2 5" xfId="6150"/>
    <cellStyle name="40% - Accent4 5 2 6" xfId="8422"/>
    <cellStyle name="40% - Accent4 5 3" xfId="1139"/>
    <cellStyle name="40% - Accent4 5 3 2" xfId="2274"/>
    <cellStyle name="40% - Accent4 5 3 2 2" xfId="5694"/>
    <cellStyle name="40% - Accent4 5 3 2 3" xfId="7966"/>
    <cellStyle name="40% - Accent4 5 3 2 4" xfId="10238"/>
    <cellStyle name="40% - Accent4 5 3 3" xfId="4559"/>
    <cellStyle name="40% - Accent4 5 3 4" xfId="6831"/>
    <cellStyle name="40% - Accent4 5 3 5" xfId="9103"/>
    <cellStyle name="40% - Accent4 5 4" xfId="685"/>
    <cellStyle name="40% - Accent4 5 4 2" xfId="1820"/>
    <cellStyle name="40% - Accent4 5 4 2 2" xfId="5240"/>
    <cellStyle name="40% - Accent4 5 4 2 3" xfId="7512"/>
    <cellStyle name="40% - Accent4 5 4 2 4" xfId="9784"/>
    <cellStyle name="40% - Accent4 5 4 3" xfId="4105"/>
    <cellStyle name="40% - Accent4 5 4 4" xfId="6377"/>
    <cellStyle name="40% - Accent4 5 4 5" xfId="8649"/>
    <cellStyle name="40% - Accent4 5 5" xfId="1366"/>
    <cellStyle name="40% - Accent4 5 5 2" xfId="4786"/>
    <cellStyle name="40% - Accent4 5 5 3" xfId="7058"/>
    <cellStyle name="40% - Accent4 5 5 4" xfId="9330"/>
    <cellStyle name="40% - Accent4 5 6" xfId="3651"/>
    <cellStyle name="40% - Accent4 5 7" xfId="5923"/>
    <cellStyle name="40% - Accent4 5 8" xfId="8195"/>
    <cellStyle name="40% - Accent4 6" xfId="287"/>
    <cellStyle name="40% - Accent4 6 2" xfId="741"/>
    <cellStyle name="40% - Accent4 6 2 2" xfId="1876"/>
    <cellStyle name="40% - Accent4 6 2 2 2" xfId="5296"/>
    <cellStyle name="40% - Accent4 6 2 2 3" xfId="7568"/>
    <cellStyle name="40% - Accent4 6 2 2 4" xfId="9840"/>
    <cellStyle name="40% - Accent4 6 2 3" xfId="4161"/>
    <cellStyle name="40% - Accent4 6 2 4" xfId="6433"/>
    <cellStyle name="40% - Accent4 6 2 5" xfId="8705"/>
    <cellStyle name="40% - Accent4 6 3" xfId="1422"/>
    <cellStyle name="40% - Accent4 6 3 2" xfId="4842"/>
    <cellStyle name="40% - Accent4 6 3 3" xfId="7114"/>
    <cellStyle name="40% - Accent4 6 3 4" xfId="9386"/>
    <cellStyle name="40% - Accent4 6 4" xfId="3707"/>
    <cellStyle name="40% - Accent4 6 5" xfId="5979"/>
    <cellStyle name="40% - Accent4 6 6" xfId="8251"/>
    <cellStyle name="40% - Accent4 7" xfId="968"/>
    <cellStyle name="40% - Accent4 7 2" xfId="2103"/>
    <cellStyle name="40% - Accent4 7 2 2" xfId="5523"/>
    <cellStyle name="40% - Accent4 7 2 3" xfId="7795"/>
    <cellStyle name="40% - Accent4 7 2 4" xfId="10067"/>
    <cellStyle name="40% - Accent4 7 3" xfId="4388"/>
    <cellStyle name="40% - Accent4 7 4" xfId="6660"/>
    <cellStyle name="40% - Accent4 7 5" xfId="8932"/>
    <cellStyle name="40% - Accent4 8" xfId="514"/>
    <cellStyle name="40% - Accent4 8 2" xfId="1649"/>
    <cellStyle name="40% - Accent4 8 2 2" xfId="5069"/>
    <cellStyle name="40% - Accent4 8 2 3" xfId="7341"/>
    <cellStyle name="40% - Accent4 8 2 4" xfId="9613"/>
    <cellStyle name="40% - Accent4 8 3" xfId="3934"/>
    <cellStyle name="40% - Accent4 8 4" xfId="6206"/>
    <cellStyle name="40% - Accent4 8 5" xfId="8478"/>
    <cellStyle name="40% - Accent4 9" xfId="1195"/>
    <cellStyle name="40% - Accent4 9 2" xfId="4615"/>
    <cellStyle name="40% - Accent4 9 3" xfId="6887"/>
    <cellStyle name="40% - Accent4 9 4" xfId="9159"/>
    <cellStyle name="40% - Accent5" xfId="34" builtinId="47" customBuiltin="1"/>
    <cellStyle name="40% - Accent5 10" xfId="3482"/>
    <cellStyle name="40% - Accent5 11" xfId="5754"/>
    <cellStyle name="40% - Accent5 12" xfId="8026"/>
    <cellStyle name="40% - Accent5 2" xfId="79"/>
    <cellStyle name="40% - Accent5 2 10" xfId="5782"/>
    <cellStyle name="40% - Accent5 2 11" xfId="8054"/>
    <cellStyle name="40% - Accent5 2 2" xfId="191"/>
    <cellStyle name="40% - Accent5 2 2 2" xfId="429"/>
    <cellStyle name="40% - Accent5 2 2 2 2" xfId="883"/>
    <cellStyle name="40% - Accent5 2 2 2 2 2" xfId="2018"/>
    <cellStyle name="40% - Accent5 2 2 2 2 2 2" xfId="5438"/>
    <cellStyle name="40% - Accent5 2 2 2 2 2 3" xfId="7710"/>
    <cellStyle name="40% - Accent5 2 2 2 2 2 4" xfId="9982"/>
    <cellStyle name="40% - Accent5 2 2 2 2 3" xfId="4303"/>
    <cellStyle name="40% - Accent5 2 2 2 2 4" xfId="6575"/>
    <cellStyle name="40% - Accent5 2 2 2 2 5" xfId="8847"/>
    <cellStyle name="40% - Accent5 2 2 2 3" xfId="1564"/>
    <cellStyle name="40% - Accent5 2 2 2 3 2" xfId="4984"/>
    <cellStyle name="40% - Accent5 2 2 2 3 3" xfId="7256"/>
    <cellStyle name="40% - Accent5 2 2 2 3 4" xfId="9528"/>
    <cellStyle name="40% - Accent5 2 2 2 4" xfId="3849"/>
    <cellStyle name="40% - Accent5 2 2 2 5" xfId="6121"/>
    <cellStyle name="40% - Accent5 2 2 2 6" xfId="8393"/>
    <cellStyle name="40% - Accent5 2 2 3" xfId="1110"/>
    <cellStyle name="40% - Accent5 2 2 3 2" xfId="2245"/>
    <cellStyle name="40% - Accent5 2 2 3 2 2" xfId="5665"/>
    <cellStyle name="40% - Accent5 2 2 3 2 3" xfId="7937"/>
    <cellStyle name="40% - Accent5 2 2 3 2 4" xfId="10209"/>
    <cellStyle name="40% - Accent5 2 2 3 3" xfId="4530"/>
    <cellStyle name="40% - Accent5 2 2 3 4" xfId="6802"/>
    <cellStyle name="40% - Accent5 2 2 3 5" xfId="9074"/>
    <cellStyle name="40% - Accent5 2 2 4" xfId="656"/>
    <cellStyle name="40% - Accent5 2 2 4 2" xfId="1791"/>
    <cellStyle name="40% - Accent5 2 2 4 2 2" xfId="5211"/>
    <cellStyle name="40% - Accent5 2 2 4 2 3" xfId="7483"/>
    <cellStyle name="40% - Accent5 2 2 4 2 4" xfId="9755"/>
    <cellStyle name="40% - Accent5 2 2 4 3" xfId="4076"/>
    <cellStyle name="40% - Accent5 2 2 4 4" xfId="6348"/>
    <cellStyle name="40% - Accent5 2 2 4 5" xfId="8620"/>
    <cellStyle name="40% - Accent5 2 2 5" xfId="1337"/>
    <cellStyle name="40% - Accent5 2 2 5 2" xfId="4757"/>
    <cellStyle name="40% - Accent5 2 2 5 3" xfId="7029"/>
    <cellStyle name="40% - Accent5 2 2 5 4" xfId="9301"/>
    <cellStyle name="40% - Accent5 2 2 6" xfId="3622"/>
    <cellStyle name="40% - Accent5 2 2 7" xfId="5894"/>
    <cellStyle name="40% - Accent5 2 2 8" xfId="8166"/>
    <cellStyle name="40% - Accent5 2 3" xfId="135"/>
    <cellStyle name="40% - Accent5 2 3 2" xfId="373"/>
    <cellStyle name="40% - Accent5 2 3 2 2" xfId="827"/>
    <cellStyle name="40% - Accent5 2 3 2 2 2" xfId="1962"/>
    <cellStyle name="40% - Accent5 2 3 2 2 2 2" xfId="5382"/>
    <cellStyle name="40% - Accent5 2 3 2 2 2 3" xfId="7654"/>
    <cellStyle name="40% - Accent5 2 3 2 2 2 4" xfId="9926"/>
    <cellStyle name="40% - Accent5 2 3 2 2 3" xfId="4247"/>
    <cellStyle name="40% - Accent5 2 3 2 2 4" xfId="6519"/>
    <cellStyle name="40% - Accent5 2 3 2 2 5" xfId="8791"/>
    <cellStyle name="40% - Accent5 2 3 2 3" xfId="1508"/>
    <cellStyle name="40% - Accent5 2 3 2 3 2" xfId="4928"/>
    <cellStyle name="40% - Accent5 2 3 2 3 3" xfId="7200"/>
    <cellStyle name="40% - Accent5 2 3 2 3 4" xfId="9472"/>
    <cellStyle name="40% - Accent5 2 3 2 4" xfId="3793"/>
    <cellStyle name="40% - Accent5 2 3 2 5" xfId="6065"/>
    <cellStyle name="40% - Accent5 2 3 2 6" xfId="8337"/>
    <cellStyle name="40% - Accent5 2 3 3" xfId="1054"/>
    <cellStyle name="40% - Accent5 2 3 3 2" xfId="2189"/>
    <cellStyle name="40% - Accent5 2 3 3 2 2" xfId="5609"/>
    <cellStyle name="40% - Accent5 2 3 3 2 3" xfId="7881"/>
    <cellStyle name="40% - Accent5 2 3 3 2 4" xfId="10153"/>
    <cellStyle name="40% - Accent5 2 3 3 3" xfId="4474"/>
    <cellStyle name="40% - Accent5 2 3 3 4" xfId="6746"/>
    <cellStyle name="40% - Accent5 2 3 3 5" xfId="9018"/>
    <cellStyle name="40% - Accent5 2 3 4" xfId="600"/>
    <cellStyle name="40% - Accent5 2 3 4 2" xfId="1735"/>
    <cellStyle name="40% - Accent5 2 3 4 2 2" xfId="5155"/>
    <cellStyle name="40% - Accent5 2 3 4 2 3" xfId="7427"/>
    <cellStyle name="40% - Accent5 2 3 4 2 4" xfId="9699"/>
    <cellStyle name="40% - Accent5 2 3 4 3" xfId="4020"/>
    <cellStyle name="40% - Accent5 2 3 4 4" xfId="6292"/>
    <cellStyle name="40% - Accent5 2 3 4 5" xfId="8564"/>
    <cellStyle name="40% - Accent5 2 3 5" xfId="1281"/>
    <cellStyle name="40% - Accent5 2 3 5 2" xfId="4701"/>
    <cellStyle name="40% - Accent5 2 3 5 3" xfId="6973"/>
    <cellStyle name="40% - Accent5 2 3 5 4" xfId="9245"/>
    <cellStyle name="40% - Accent5 2 3 6" xfId="3566"/>
    <cellStyle name="40% - Accent5 2 3 7" xfId="5838"/>
    <cellStyle name="40% - Accent5 2 3 8" xfId="8110"/>
    <cellStyle name="40% - Accent5 2 4" xfId="261"/>
    <cellStyle name="40% - Accent5 2 4 2" xfId="488"/>
    <cellStyle name="40% - Accent5 2 4 2 2" xfId="942"/>
    <cellStyle name="40% - Accent5 2 4 2 2 2" xfId="2077"/>
    <cellStyle name="40% - Accent5 2 4 2 2 2 2" xfId="5497"/>
    <cellStyle name="40% - Accent5 2 4 2 2 2 3" xfId="7769"/>
    <cellStyle name="40% - Accent5 2 4 2 2 2 4" xfId="10041"/>
    <cellStyle name="40% - Accent5 2 4 2 2 3" xfId="4362"/>
    <cellStyle name="40% - Accent5 2 4 2 2 4" xfId="6634"/>
    <cellStyle name="40% - Accent5 2 4 2 2 5" xfId="8906"/>
    <cellStyle name="40% - Accent5 2 4 2 3" xfId="1623"/>
    <cellStyle name="40% - Accent5 2 4 2 3 2" xfId="5043"/>
    <cellStyle name="40% - Accent5 2 4 2 3 3" xfId="7315"/>
    <cellStyle name="40% - Accent5 2 4 2 3 4" xfId="9587"/>
    <cellStyle name="40% - Accent5 2 4 2 4" xfId="3908"/>
    <cellStyle name="40% - Accent5 2 4 2 5" xfId="6180"/>
    <cellStyle name="40% - Accent5 2 4 2 6" xfId="8452"/>
    <cellStyle name="40% - Accent5 2 4 3" xfId="1169"/>
    <cellStyle name="40% - Accent5 2 4 3 2" xfId="2304"/>
    <cellStyle name="40% - Accent5 2 4 3 2 2" xfId="5724"/>
    <cellStyle name="40% - Accent5 2 4 3 2 3" xfId="7996"/>
    <cellStyle name="40% - Accent5 2 4 3 2 4" xfId="10268"/>
    <cellStyle name="40% - Accent5 2 4 3 3" xfId="4589"/>
    <cellStyle name="40% - Accent5 2 4 3 4" xfId="6861"/>
    <cellStyle name="40% - Accent5 2 4 3 5" xfId="9133"/>
    <cellStyle name="40% - Accent5 2 4 4" xfId="715"/>
    <cellStyle name="40% - Accent5 2 4 4 2" xfId="1850"/>
    <cellStyle name="40% - Accent5 2 4 4 2 2" xfId="5270"/>
    <cellStyle name="40% - Accent5 2 4 4 2 3" xfId="7542"/>
    <cellStyle name="40% - Accent5 2 4 4 2 4" xfId="9814"/>
    <cellStyle name="40% - Accent5 2 4 4 3" xfId="4135"/>
    <cellStyle name="40% - Accent5 2 4 4 4" xfId="6407"/>
    <cellStyle name="40% - Accent5 2 4 4 5" xfId="8679"/>
    <cellStyle name="40% - Accent5 2 4 5" xfId="1396"/>
    <cellStyle name="40% - Accent5 2 4 5 2" xfId="4816"/>
    <cellStyle name="40% - Accent5 2 4 5 3" xfId="7088"/>
    <cellStyle name="40% - Accent5 2 4 5 4" xfId="9360"/>
    <cellStyle name="40% - Accent5 2 4 6" xfId="3681"/>
    <cellStyle name="40% - Accent5 2 4 7" xfId="5953"/>
    <cellStyle name="40% - Accent5 2 4 8" xfId="8225"/>
    <cellStyle name="40% - Accent5 2 5" xfId="317"/>
    <cellStyle name="40% - Accent5 2 5 2" xfId="771"/>
    <cellStyle name="40% - Accent5 2 5 2 2" xfId="1906"/>
    <cellStyle name="40% - Accent5 2 5 2 2 2" xfId="5326"/>
    <cellStyle name="40% - Accent5 2 5 2 2 3" xfId="7598"/>
    <cellStyle name="40% - Accent5 2 5 2 2 4" xfId="9870"/>
    <cellStyle name="40% - Accent5 2 5 2 3" xfId="4191"/>
    <cellStyle name="40% - Accent5 2 5 2 4" xfId="6463"/>
    <cellStyle name="40% - Accent5 2 5 2 5" xfId="8735"/>
    <cellStyle name="40% - Accent5 2 5 3" xfId="1452"/>
    <cellStyle name="40% - Accent5 2 5 3 2" xfId="4872"/>
    <cellStyle name="40% - Accent5 2 5 3 3" xfId="7144"/>
    <cellStyle name="40% - Accent5 2 5 3 4" xfId="9416"/>
    <cellStyle name="40% - Accent5 2 5 4" xfId="3737"/>
    <cellStyle name="40% - Accent5 2 5 5" xfId="6009"/>
    <cellStyle name="40% - Accent5 2 5 6" xfId="8281"/>
    <cellStyle name="40% - Accent5 2 6" xfId="998"/>
    <cellStyle name="40% - Accent5 2 6 2" xfId="2133"/>
    <cellStyle name="40% - Accent5 2 6 2 2" xfId="5553"/>
    <cellStyle name="40% - Accent5 2 6 2 3" xfId="7825"/>
    <cellStyle name="40% - Accent5 2 6 2 4" xfId="10097"/>
    <cellStyle name="40% - Accent5 2 6 3" xfId="4418"/>
    <cellStyle name="40% - Accent5 2 6 4" xfId="6690"/>
    <cellStyle name="40% - Accent5 2 6 5" xfId="8962"/>
    <cellStyle name="40% - Accent5 2 7" xfId="544"/>
    <cellStyle name="40% - Accent5 2 7 2" xfId="1679"/>
    <cellStyle name="40% - Accent5 2 7 2 2" xfId="5099"/>
    <cellStyle name="40% - Accent5 2 7 2 3" xfId="7371"/>
    <cellStyle name="40% - Accent5 2 7 2 4" xfId="9643"/>
    <cellStyle name="40% - Accent5 2 7 3" xfId="3964"/>
    <cellStyle name="40% - Accent5 2 7 4" xfId="6236"/>
    <cellStyle name="40% - Accent5 2 7 5" xfId="8508"/>
    <cellStyle name="40% - Accent5 2 8" xfId="1225"/>
    <cellStyle name="40% - Accent5 2 8 2" xfId="4645"/>
    <cellStyle name="40% - Accent5 2 8 3" xfId="6917"/>
    <cellStyle name="40% - Accent5 2 8 4" xfId="9189"/>
    <cellStyle name="40% - Accent5 2 9" xfId="3510"/>
    <cellStyle name="40% - Accent5 3" xfId="163"/>
    <cellStyle name="40% - Accent5 3 2" xfId="401"/>
    <cellStyle name="40% - Accent5 3 2 2" xfId="855"/>
    <cellStyle name="40% - Accent5 3 2 2 2" xfId="1990"/>
    <cellStyle name="40% - Accent5 3 2 2 2 2" xfId="5410"/>
    <cellStyle name="40% - Accent5 3 2 2 2 3" xfId="7682"/>
    <cellStyle name="40% - Accent5 3 2 2 2 4" xfId="9954"/>
    <cellStyle name="40% - Accent5 3 2 2 3" xfId="4275"/>
    <cellStyle name="40% - Accent5 3 2 2 4" xfId="6547"/>
    <cellStyle name="40% - Accent5 3 2 2 5" xfId="8819"/>
    <cellStyle name="40% - Accent5 3 2 3" xfId="1536"/>
    <cellStyle name="40% - Accent5 3 2 3 2" xfId="4956"/>
    <cellStyle name="40% - Accent5 3 2 3 3" xfId="7228"/>
    <cellStyle name="40% - Accent5 3 2 3 4" xfId="9500"/>
    <cellStyle name="40% - Accent5 3 2 4" xfId="3821"/>
    <cellStyle name="40% - Accent5 3 2 5" xfId="6093"/>
    <cellStyle name="40% - Accent5 3 2 6" xfId="8365"/>
    <cellStyle name="40% - Accent5 3 3" xfId="1082"/>
    <cellStyle name="40% - Accent5 3 3 2" xfId="2217"/>
    <cellStyle name="40% - Accent5 3 3 2 2" xfId="5637"/>
    <cellStyle name="40% - Accent5 3 3 2 3" xfId="7909"/>
    <cellStyle name="40% - Accent5 3 3 2 4" xfId="10181"/>
    <cellStyle name="40% - Accent5 3 3 3" xfId="4502"/>
    <cellStyle name="40% - Accent5 3 3 4" xfId="6774"/>
    <cellStyle name="40% - Accent5 3 3 5" xfId="9046"/>
    <cellStyle name="40% - Accent5 3 4" xfId="628"/>
    <cellStyle name="40% - Accent5 3 4 2" xfId="1763"/>
    <cellStyle name="40% - Accent5 3 4 2 2" xfId="5183"/>
    <cellStyle name="40% - Accent5 3 4 2 3" xfId="7455"/>
    <cellStyle name="40% - Accent5 3 4 2 4" xfId="9727"/>
    <cellStyle name="40% - Accent5 3 4 3" xfId="4048"/>
    <cellStyle name="40% - Accent5 3 4 4" xfId="6320"/>
    <cellStyle name="40% - Accent5 3 4 5" xfId="8592"/>
    <cellStyle name="40% - Accent5 3 5" xfId="1309"/>
    <cellStyle name="40% - Accent5 3 5 2" xfId="4729"/>
    <cellStyle name="40% - Accent5 3 5 3" xfId="7001"/>
    <cellStyle name="40% - Accent5 3 5 4" xfId="9273"/>
    <cellStyle name="40% - Accent5 3 6" xfId="3594"/>
    <cellStyle name="40% - Accent5 3 7" xfId="5866"/>
    <cellStyle name="40% - Accent5 3 8" xfId="8138"/>
    <cellStyle name="40% - Accent5 4" xfId="107"/>
    <cellStyle name="40% - Accent5 4 2" xfId="345"/>
    <cellStyle name="40% - Accent5 4 2 2" xfId="799"/>
    <cellStyle name="40% - Accent5 4 2 2 2" xfId="1934"/>
    <cellStyle name="40% - Accent5 4 2 2 2 2" xfId="5354"/>
    <cellStyle name="40% - Accent5 4 2 2 2 3" xfId="7626"/>
    <cellStyle name="40% - Accent5 4 2 2 2 4" xfId="9898"/>
    <cellStyle name="40% - Accent5 4 2 2 3" xfId="4219"/>
    <cellStyle name="40% - Accent5 4 2 2 4" xfId="6491"/>
    <cellStyle name="40% - Accent5 4 2 2 5" xfId="8763"/>
    <cellStyle name="40% - Accent5 4 2 3" xfId="1480"/>
    <cellStyle name="40% - Accent5 4 2 3 2" xfId="4900"/>
    <cellStyle name="40% - Accent5 4 2 3 3" xfId="7172"/>
    <cellStyle name="40% - Accent5 4 2 3 4" xfId="9444"/>
    <cellStyle name="40% - Accent5 4 2 4" xfId="3765"/>
    <cellStyle name="40% - Accent5 4 2 5" xfId="6037"/>
    <cellStyle name="40% - Accent5 4 2 6" xfId="8309"/>
    <cellStyle name="40% - Accent5 4 3" xfId="1026"/>
    <cellStyle name="40% - Accent5 4 3 2" xfId="2161"/>
    <cellStyle name="40% - Accent5 4 3 2 2" xfId="5581"/>
    <cellStyle name="40% - Accent5 4 3 2 3" xfId="7853"/>
    <cellStyle name="40% - Accent5 4 3 2 4" xfId="10125"/>
    <cellStyle name="40% - Accent5 4 3 3" xfId="4446"/>
    <cellStyle name="40% - Accent5 4 3 4" xfId="6718"/>
    <cellStyle name="40% - Accent5 4 3 5" xfId="8990"/>
    <cellStyle name="40% - Accent5 4 4" xfId="572"/>
    <cellStyle name="40% - Accent5 4 4 2" xfId="1707"/>
    <cellStyle name="40% - Accent5 4 4 2 2" xfId="5127"/>
    <cellStyle name="40% - Accent5 4 4 2 3" xfId="7399"/>
    <cellStyle name="40% - Accent5 4 4 2 4" xfId="9671"/>
    <cellStyle name="40% - Accent5 4 4 3" xfId="3992"/>
    <cellStyle name="40% - Accent5 4 4 4" xfId="6264"/>
    <cellStyle name="40% - Accent5 4 4 5" xfId="8536"/>
    <cellStyle name="40% - Accent5 4 5" xfId="1253"/>
    <cellStyle name="40% - Accent5 4 5 2" xfId="4673"/>
    <cellStyle name="40% - Accent5 4 5 3" xfId="6945"/>
    <cellStyle name="40% - Accent5 4 5 4" xfId="9217"/>
    <cellStyle name="40% - Accent5 4 6" xfId="3538"/>
    <cellStyle name="40% - Accent5 4 7" xfId="5810"/>
    <cellStyle name="40% - Accent5 4 8" xfId="8082"/>
    <cellStyle name="40% - Accent5 5" xfId="222"/>
    <cellStyle name="40% - Accent5 5 2" xfId="460"/>
    <cellStyle name="40% - Accent5 5 2 2" xfId="914"/>
    <cellStyle name="40% - Accent5 5 2 2 2" xfId="2049"/>
    <cellStyle name="40% - Accent5 5 2 2 2 2" xfId="5469"/>
    <cellStyle name="40% - Accent5 5 2 2 2 3" xfId="7741"/>
    <cellStyle name="40% - Accent5 5 2 2 2 4" xfId="10013"/>
    <cellStyle name="40% - Accent5 5 2 2 3" xfId="4334"/>
    <cellStyle name="40% - Accent5 5 2 2 4" xfId="6606"/>
    <cellStyle name="40% - Accent5 5 2 2 5" xfId="8878"/>
    <cellStyle name="40% - Accent5 5 2 3" xfId="1595"/>
    <cellStyle name="40% - Accent5 5 2 3 2" xfId="5015"/>
    <cellStyle name="40% - Accent5 5 2 3 3" xfId="7287"/>
    <cellStyle name="40% - Accent5 5 2 3 4" xfId="9559"/>
    <cellStyle name="40% - Accent5 5 2 4" xfId="3880"/>
    <cellStyle name="40% - Accent5 5 2 5" xfId="6152"/>
    <cellStyle name="40% - Accent5 5 2 6" xfId="8424"/>
    <cellStyle name="40% - Accent5 5 3" xfId="1141"/>
    <cellStyle name="40% - Accent5 5 3 2" xfId="2276"/>
    <cellStyle name="40% - Accent5 5 3 2 2" xfId="5696"/>
    <cellStyle name="40% - Accent5 5 3 2 3" xfId="7968"/>
    <cellStyle name="40% - Accent5 5 3 2 4" xfId="10240"/>
    <cellStyle name="40% - Accent5 5 3 3" xfId="4561"/>
    <cellStyle name="40% - Accent5 5 3 4" xfId="6833"/>
    <cellStyle name="40% - Accent5 5 3 5" xfId="9105"/>
    <cellStyle name="40% - Accent5 5 4" xfId="687"/>
    <cellStyle name="40% - Accent5 5 4 2" xfId="1822"/>
    <cellStyle name="40% - Accent5 5 4 2 2" xfId="5242"/>
    <cellStyle name="40% - Accent5 5 4 2 3" xfId="7514"/>
    <cellStyle name="40% - Accent5 5 4 2 4" xfId="9786"/>
    <cellStyle name="40% - Accent5 5 4 3" xfId="4107"/>
    <cellStyle name="40% - Accent5 5 4 4" xfId="6379"/>
    <cellStyle name="40% - Accent5 5 4 5" xfId="8651"/>
    <cellStyle name="40% - Accent5 5 5" xfId="1368"/>
    <cellStyle name="40% - Accent5 5 5 2" xfId="4788"/>
    <cellStyle name="40% - Accent5 5 5 3" xfId="7060"/>
    <cellStyle name="40% - Accent5 5 5 4" xfId="9332"/>
    <cellStyle name="40% - Accent5 5 6" xfId="3653"/>
    <cellStyle name="40% - Accent5 5 7" xfId="5925"/>
    <cellStyle name="40% - Accent5 5 8" xfId="8197"/>
    <cellStyle name="40% - Accent5 6" xfId="289"/>
    <cellStyle name="40% - Accent5 6 2" xfId="743"/>
    <cellStyle name="40% - Accent5 6 2 2" xfId="1878"/>
    <cellStyle name="40% - Accent5 6 2 2 2" xfId="5298"/>
    <cellStyle name="40% - Accent5 6 2 2 3" xfId="7570"/>
    <cellStyle name="40% - Accent5 6 2 2 4" xfId="9842"/>
    <cellStyle name="40% - Accent5 6 2 3" xfId="4163"/>
    <cellStyle name="40% - Accent5 6 2 4" xfId="6435"/>
    <cellStyle name="40% - Accent5 6 2 5" xfId="8707"/>
    <cellStyle name="40% - Accent5 6 3" xfId="1424"/>
    <cellStyle name="40% - Accent5 6 3 2" xfId="4844"/>
    <cellStyle name="40% - Accent5 6 3 3" xfId="7116"/>
    <cellStyle name="40% - Accent5 6 3 4" xfId="9388"/>
    <cellStyle name="40% - Accent5 6 4" xfId="3709"/>
    <cellStyle name="40% - Accent5 6 5" xfId="5981"/>
    <cellStyle name="40% - Accent5 6 6" xfId="8253"/>
    <cellStyle name="40% - Accent5 7" xfId="970"/>
    <cellStyle name="40% - Accent5 7 2" xfId="2105"/>
    <cellStyle name="40% - Accent5 7 2 2" xfId="5525"/>
    <cellStyle name="40% - Accent5 7 2 3" xfId="7797"/>
    <cellStyle name="40% - Accent5 7 2 4" xfId="10069"/>
    <cellStyle name="40% - Accent5 7 3" xfId="4390"/>
    <cellStyle name="40% - Accent5 7 4" xfId="6662"/>
    <cellStyle name="40% - Accent5 7 5" xfId="8934"/>
    <cellStyle name="40% - Accent5 8" xfId="516"/>
    <cellStyle name="40% - Accent5 8 2" xfId="1651"/>
    <cellStyle name="40% - Accent5 8 2 2" xfId="5071"/>
    <cellStyle name="40% - Accent5 8 2 3" xfId="7343"/>
    <cellStyle name="40% - Accent5 8 2 4" xfId="9615"/>
    <cellStyle name="40% - Accent5 8 3" xfId="3936"/>
    <cellStyle name="40% - Accent5 8 4" xfId="6208"/>
    <cellStyle name="40% - Accent5 8 5" xfId="8480"/>
    <cellStyle name="40% - Accent5 9" xfId="1197"/>
    <cellStyle name="40% - Accent5 9 2" xfId="4617"/>
    <cellStyle name="40% - Accent5 9 3" xfId="6889"/>
    <cellStyle name="40% - Accent5 9 4" xfId="9161"/>
    <cellStyle name="40% - Accent6" xfId="37" builtinId="51" customBuiltin="1"/>
    <cellStyle name="40% - Accent6 10" xfId="3484"/>
    <cellStyle name="40% - Accent6 11" xfId="5756"/>
    <cellStyle name="40% - Accent6 12" xfId="8028"/>
    <cellStyle name="40% - Accent6 2" xfId="81"/>
    <cellStyle name="40% - Accent6 2 10" xfId="5784"/>
    <cellStyle name="40% - Accent6 2 11" xfId="8056"/>
    <cellStyle name="40% - Accent6 2 2" xfId="193"/>
    <cellStyle name="40% - Accent6 2 2 2" xfId="431"/>
    <cellStyle name="40% - Accent6 2 2 2 2" xfId="885"/>
    <cellStyle name="40% - Accent6 2 2 2 2 2" xfId="2020"/>
    <cellStyle name="40% - Accent6 2 2 2 2 2 2" xfId="5440"/>
    <cellStyle name="40% - Accent6 2 2 2 2 2 3" xfId="7712"/>
    <cellStyle name="40% - Accent6 2 2 2 2 2 4" xfId="9984"/>
    <cellStyle name="40% - Accent6 2 2 2 2 3" xfId="4305"/>
    <cellStyle name="40% - Accent6 2 2 2 2 4" xfId="6577"/>
    <cellStyle name="40% - Accent6 2 2 2 2 5" xfId="8849"/>
    <cellStyle name="40% - Accent6 2 2 2 3" xfId="1566"/>
    <cellStyle name="40% - Accent6 2 2 2 3 2" xfId="4986"/>
    <cellStyle name="40% - Accent6 2 2 2 3 3" xfId="7258"/>
    <cellStyle name="40% - Accent6 2 2 2 3 4" xfId="9530"/>
    <cellStyle name="40% - Accent6 2 2 2 4" xfId="3851"/>
    <cellStyle name="40% - Accent6 2 2 2 5" xfId="6123"/>
    <cellStyle name="40% - Accent6 2 2 2 6" xfId="8395"/>
    <cellStyle name="40% - Accent6 2 2 3" xfId="1112"/>
    <cellStyle name="40% - Accent6 2 2 3 2" xfId="2247"/>
    <cellStyle name="40% - Accent6 2 2 3 2 2" xfId="5667"/>
    <cellStyle name="40% - Accent6 2 2 3 2 3" xfId="7939"/>
    <cellStyle name="40% - Accent6 2 2 3 2 4" xfId="10211"/>
    <cellStyle name="40% - Accent6 2 2 3 3" xfId="4532"/>
    <cellStyle name="40% - Accent6 2 2 3 4" xfId="6804"/>
    <cellStyle name="40% - Accent6 2 2 3 5" xfId="9076"/>
    <cellStyle name="40% - Accent6 2 2 4" xfId="658"/>
    <cellStyle name="40% - Accent6 2 2 4 2" xfId="1793"/>
    <cellStyle name="40% - Accent6 2 2 4 2 2" xfId="5213"/>
    <cellStyle name="40% - Accent6 2 2 4 2 3" xfId="7485"/>
    <cellStyle name="40% - Accent6 2 2 4 2 4" xfId="9757"/>
    <cellStyle name="40% - Accent6 2 2 4 3" xfId="4078"/>
    <cellStyle name="40% - Accent6 2 2 4 4" xfId="6350"/>
    <cellStyle name="40% - Accent6 2 2 4 5" xfId="8622"/>
    <cellStyle name="40% - Accent6 2 2 5" xfId="1339"/>
    <cellStyle name="40% - Accent6 2 2 5 2" xfId="4759"/>
    <cellStyle name="40% - Accent6 2 2 5 3" xfId="7031"/>
    <cellStyle name="40% - Accent6 2 2 5 4" xfId="9303"/>
    <cellStyle name="40% - Accent6 2 2 6" xfId="3624"/>
    <cellStyle name="40% - Accent6 2 2 7" xfId="5896"/>
    <cellStyle name="40% - Accent6 2 2 8" xfId="8168"/>
    <cellStyle name="40% - Accent6 2 3" xfId="137"/>
    <cellStyle name="40% - Accent6 2 3 2" xfId="375"/>
    <cellStyle name="40% - Accent6 2 3 2 2" xfId="829"/>
    <cellStyle name="40% - Accent6 2 3 2 2 2" xfId="1964"/>
    <cellStyle name="40% - Accent6 2 3 2 2 2 2" xfId="5384"/>
    <cellStyle name="40% - Accent6 2 3 2 2 2 3" xfId="7656"/>
    <cellStyle name="40% - Accent6 2 3 2 2 2 4" xfId="9928"/>
    <cellStyle name="40% - Accent6 2 3 2 2 3" xfId="4249"/>
    <cellStyle name="40% - Accent6 2 3 2 2 4" xfId="6521"/>
    <cellStyle name="40% - Accent6 2 3 2 2 5" xfId="8793"/>
    <cellStyle name="40% - Accent6 2 3 2 3" xfId="1510"/>
    <cellStyle name="40% - Accent6 2 3 2 3 2" xfId="4930"/>
    <cellStyle name="40% - Accent6 2 3 2 3 3" xfId="7202"/>
    <cellStyle name="40% - Accent6 2 3 2 3 4" xfId="9474"/>
    <cellStyle name="40% - Accent6 2 3 2 4" xfId="3795"/>
    <cellStyle name="40% - Accent6 2 3 2 5" xfId="6067"/>
    <cellStyle name="40% - Accent6 2 3 2 6" xfId="8339"/>
    <cellStyle name="40% - Accent6 2 3 3" xfId="1056"/>
    <cellStyle name="40% - Accent6 2 3 3 2" xfId="2191"/>
    <cellStyle name="40% - Accent6 2 3 3 2 2" xfId="5611"/>
    <cellStyle name="40% - Accent6 2 3 3 2 3" xfId="7883"/>
    <cellStyle name="40% - Accent6 2 3 3 2 4" xfId="10155"/>
    <cellStyle name="40% - Accent6 2 3 3 3" xfId="4476"/>
    <cellStyle name="40% - Accent6 2 3 3 4" xfId="6748"/>
    <cellStyle name="40% - Accent6 2 3 3 5" xfId="9020"/>
    <cellStyle name="40% - Accent6 2 3 4" xfId="602"/>
    <cellStyle name="40% - Accent6 2 3 4 2" xfId="1737"/>
    <cellStyle name="40% - Accent6 2 3 4 2 2" xfId="5157"/>
    <cellStyle name="40% - Accent6 2 3 4 2 3" xfId="7429"/>
    <cellStyle name="40% - Accent6 2 3 4 2 4" xfId="9701"/>
    <cellStyle name="40% - Accent6 2 3 4 3" xfId="4022"/>
    <cellStyle name="40% - Accent6 2 3 4 4" xfId="6294"/>
    <cellStyle name="40% - Accent6 2 3 4 5" xfId="8566"/>
    <cellStyle name="40% - Accent6 2 3 5" xfId="1283"/>
    <cellStyle name="40% - Accent6 2 3 5 2" xfId="4703"/>
    <cellStyle name="40% - Accent6 2 3 5 3" xfId="6975"/>
    <cellStyle name="40% - Accent6 2 3 5 4" xfId="9247"/>
    <cellStyle name="40% - Accent6 2 3 6" xfId="3568"/>
    <cellStyle name="40% - Accent6 2 3 7" xfId="5840"/>
    <cellStyle name="40% - Accent6 2 3 8" xfId="8112"/>
    <cellStyle name="40% - Accent6 2 4" xfId="263"/>
    <cellStyle name="40% - Accent6 2 4 2" xfId="490"/>
    <cellStyle name="40% - Accent6 2 4 2 2" xfId="944"/>
    <cellStyle name="40% - Accent6 2 4 2 2 2" xfId="2079"/>
    <cellStyle name="40% - Accent6 2 4 2 2 2 2" xfId="5499"/>
    <cellStyle name="40% - Accent6 2 4 2 2 2 3" xfId="7771"/>
    <cellStyle name="40% - Accent6 2 4 2 2 2 4" xfId="10043"/>
    <cellStyle name="40% - Accent6 2 4 2 2 3" xfId="4364"/>
    <cellStyle name="40% - Accent6 2 4 2 2 4" xfId="6636"/>
    <cellStyle name="40% - Accent6 2 4 2 2 5" xfId="8908"/>
    <cellStyle name="40% - Accent6 2 4 2 3" xfId="1625"/>
    <cellStyle name="40% - Accent6 2 4 2 3 2" xfId="5045"/>
    <cellStyle name="40% - Accent6 2 4 2 3 3" xfId="7317"/>
    <cellStyle name="40% - Accent6 2 4 2 3 4" xfId="9589"/>
    <cellStyle name="40% - Accent6 2 4 2 4" xfId="3910"/>
    <cellStyle name="40% - Accent6 2 4 2 5" xfId="6182"/>
    <cellStyle name="40% - Accent6 2 4 2 6" xfId="8454"/>
    <cellStyle name="40% - Accent6 2 4 3" xfId="1171"/>
    <cellStyle name="40% - Accent6 2 4 3 2" xfId="2306"/>
    <cellStyle name="40% - Accent6 2 4 3 2 2" xfId="5726"/>
    <cellStyle name="40% - Accent6 2 4 3 2 3" xfId="7998"/>
    <cellStyle name="40% - Accent6 2 4 3 2 4" xfId="10270"/>
    <cellStyle name="40% - Accent6 2 4 3 3" xfId="4591"/>
    <cellStyle name="40% - Accent6 2 4 3 4" xfId="6863"/>
    <cellStyle name="40% - Accent6 2 4 3 5" xfId="9135"/>
    <cellStyle name="40% - Accent6 2 4 4" xfId="717"/>
    <cellStyle name="40% - Accent6 2 4 4 2" xfId="1852"/>
    <cellStyle name="40% - Accent6 2 4 4 2 2" xfId="5272"/>
    <cellStyle name="40% - Accent6 2 4 4 2 3" xfId="7544"/>
    <cellStyle name="40% - Accent6 2 4 4 2 4" xfId="9816"/>
    <cellStyle name="40% - Accent6 2 4 4 3" xfId="4137"/>
    <cellStyle name="40% - Accent6 2 4 4 4" xfId="6409"/>
    <cellStyle name="40% - Accent6 2 4 4 5" xfId="8681"/>
    <cellStyle name="40% - Accent6 2 4 5" xfId="1398"/>
    <cellStyle name="40% - Accent6 2 4 5 2" xfId="4818"/>
    <cellStyle name="40% - Accent6 2 4 5 3" xfId="7090"/>
    <cellStyle name="40% - Accent6 2 4 5 4" xfId="9362"/>
    <cellStyle name="40% - Accent6 2 4 6" xfId="3683"/>
    <cellStyle name="40% - Accent6 2 4 7" xfId="5955"/>
    <cellStyle name="40% - Accent6 2 4 8" xfId="8227"/>
    <cellStyle name="40% - Accent6 2 5" xfId="319"/>
    <cellStyle name="40% - Accent6 2 5 2" xfId="773"/>
    <cellStyle name="40% - Accent6 2 5 2 2" xfId="1908"/>
    <cellStyle name="40% - Accent6 2 5 2 2 2" xfId="5328"/>
    <cellStyle name="40% - Accent6 2 5 2 2 3" xfId="7600"/>
    <cellStyle name="40% - Accent6 2 5 2 2 4" xfId="9872"/>
    <cellStyle name="40% - Accent6 2 5 2 3" xfId="4193"/>
    <cellStyle name="40% - Accent6 2 5 2 4" xfId="6465"/>
    <cellStyle name="40% - Accent6 2 5 2 5" xfId="8737"/>
    <cellStyle name="40% - Accent6 2 5 3" xfId="1454"/>
    <cellStyle name="40% - Accent6 2 5 3 2" xfId="4874"/>
    <cellStyle name="40% - Accent6 2 5 3 3" xfId="7146"/>
    <cellStyle name="40% - Accent6 2 5 3 4" xfId="9418"/>
    <cellStyle name="40% - Accent6 2 5 4" xfId="3739"/>
    <cellStyle name="40% - Accent6 2 5 5" xfId="6011"/>
    <cellStyle name="40% - Accent6 2 5 6" xfId="8283"/>
    <cellStyle name="40% - Accent6 2 6" xfId="1000"/>
    <cellStyle name="40% - Accent6 2 6 2" xfId="2135"/>
    <cellStyle name="40% - Accent6 2 6 2 2" xfId="5555"/>
    <cellStyle name="40% - Accent6 2 6 2 3" xfId="7827"/>
    <cellStyle name="40% - Accent6 2 6 2 4" xfId="10099"/>
    <cellStyle name="40% - Accent6 2 6 3" xfId="4420"/>
    <cellStyle name="40% - Accent6 2 6 4" xfId="6692"/>
    <cellStyle name="40% - Accent6 2 6 5" xfId="8964"/>
    <cellStyle name="40% - Accent6 2 7" xfId="546"/>
    <cellStyle name="40% - Accent6 2 7 2" xfId="1681"/>
    <cellStyle name="40% - Accent6 2 7 2 2" xfId="5101"/>
    <cellStyle name="40% - Accent6 2 7 2 3" xfId="7373"/>
    <cellStyle name="40% - Accent6 2 7 2 4" xfId="9645"/>
    <cellStyle name="40% - Accent6 2 7 3" xfId="3966"/>
    <cellStyle name="40% - Accent6 2 7 4" xfId="6238"/>
    <cellStyle name="40% - Accent6 2 7 5" xfId="8510"/>
    <cellStyle name="40% - Accent6 2 8" xfId="1227"/>
    <cellStyle name="40% - Accent6 2 8 2" xfId="4647"/>
    <cellStyle name="40% - Accent6 2 8 3" xfId="6919"/>
    <cellStyle name="40% - Accent6 2 8 4" xfId="9191"/>
    <cellStyle name="40% - Accent6 2 9" xfId="3512"/>
    <cellStyle name="40% - Accent6 3" xfId="165"/>
    <cellStyle name="40% - Accent6 3 2" xfId="403"/>
    <cellStyle name="40% - Accent6 3 2 2" xfId="857"/>
    <cellStyle name="40% - Accent6 3 2 2 2" xfId="1992"/>
    <cellStyle name="40% - Accent6 3 2 2 2 2" xfId="5412"/>
    <cellStyle name="40% - Accent6 3 2 2 2 3" xfId="7684"/>
    <cellStyle name="40% - Accent6 3 2 2 2 4" xfId="9956"/>
    <cellStyle name="40% - Accent6 3 2 2 3" xfId="4277"/>
    <cellStyle name="40% - Accent6 3 2 2 4" xfId="6549"/>
    <cellStyle name="40% - Accent6 3 2 2 5" xfId="8821"/>
    <cellStyle name="40% - Accent6 3 2 3" xfId="1538"/>
    <cellStyle name="40% - Accent6 3 2 3 2" xfId="4958"/>
    <cellStyle name="40% - Accent6 3 2 3 3" xfId="7230"/>
    <cellStyle name="40% - Accent6 3 2 3 4" xfId="9502"/>
    <cellStyle name="40% - Accent6 3 2 4" xfId="3823"/>
    <cellStyle name="40% - Accent6 3 2 5" xfId="6095"/>
    <cellStyle name="40% - Accent6 3 2 6" xfId="8367"/>
    <cellStyle name="40% - Accent6 3 3" xfId="1084"/>
    <cellStyle name="40% - Accent6 3 3 2" xfId="2219"/>
    <cellStyle name="40% - Accent6 3 3 2 2" xfId="5639"/>
    <cellStyle name="40% - Accent6 3 3 2 3" xfId="7911"/>
    <cellStyle name="40% - Accent6 3 3 2 4" xfId="10183"/>
    <cellStyle name="40% - Accent6 3 3 3" xfId="4504"/>
    <cellStyle name="40% - Accent6 3 3 4" xfId="6776"/>
    <cellStyle name="40% - Accent6 3 3 5" xfId="9048"/>
    <cellStyle name="40% - Accent6 3 4" xfId="630"/>
    <cellStyle name="40% - Accent6 3 4 2" xfId="1765"/>
    <cellStyle name="40% - Accent6 3 4 2 2" xfId="5185"/>
    <cellStyle name="40% - Accent6 3 4 2 3" xfId="7457"/>
    <cellStyle name="40% - Accent6 3 4 2 4" xfId="9729"/>
    <cellStyle name="40% - Accent6 3 4 3" xfId="4050"/>
    <cellStyle name="40% - Accent6 3 4 4" xfId="6322"/>
    <cellStyle name="40% - Accent6 3 4 5" xfId="8594"/>
    <cellStyle name="40% - Accent6 3 5" xfId="1311"/>
    <cellStyle name="40% - Accent6 3 5 2" xfId="4731"/>
    <cellStyle name="40% - Accent6 3 5 3" xfId="7003"/>
    <cellStyle name="40% - Accent6 3 5 4" xfId="9275"/>
    <cellStyle name="40% - Accent6 3 6" xfId="3596"/>
    <cellStyle name="40% - Accent6 3 7" xfId="5868"/>
    <cellStyle name="40% - Accent6 3 8" xfId="8140"/>
    <cellStyle name="40% - Accent6 4" xfId="109"/>
    <cellStyle name="40% - Accent6 4 2" xfId="347"/>
    <cellStyle name="40% - Accent6 4 2 2" xfId="801"/>
    <cellStyle name="40% - Accent6 4 2 2 2" xfId="1936"/>
    <cellStyle name="40% - Accent6 4 2 2 2 2" xfId="5356"/>
    <cellStyle name="40% - Accent6 4 2 2 2 3" xfId="7628"/>
    <cellStyle name="40% - Accent6 4 2 2 2 4" xfId="9900"/>
    <cellStyle name="40% - Accent6 4 2 2 3" xfId="4221"/>
    <cellStyle name="40% - Accent6 4 2 2 4" xfId="6493"/>
    <cellStyle name="40% - Accent6 4 2 2 5" xfId="8765"/>
    <cellStyle name="40% - Accent6 4 2 3" xfId="1482"/>
    <cellStyle name="40% - Accent6 4 2 3 2" xfId="4902"/>
    <cellStyle name="40% - Accent6 4 2 3 3" xfId="7174"/>
    <cellStyle name="40% - Accent6 4 2 3 4" xfId="9446"/>
    <cellStyle name="40% - Accent6 4 2 4" xfId="3767"/>
    <cellStyle name="40% - Accent6 4 2 5" xfId="6039"/>
    <cellStyle name="40% - Accent6 4 2 6" xfId="8311"/>
    <cellStyle name="40% - Accent6 4 3" xfId="1028"/>
    <cellStyle name="40% - Accent6 4 3 2" xfId="2163"/>
    <cellStyle name="40% - Accent6 4 3 2 2" xfId="5583"/>
    <cellStyle name="40% - Accent6 4 3 2 3" xfId="7855"/>
    <cellStyle name="40% - Accent6 4 3 2 4" xfId="10127"/>
    <cellStyle name="40% - Accent6 4 3 3" xfId="4448"/>
    <cellStyle name="40% - Accent6 4 3 4" xfId="6720"/>
    <cellStyle name="40% - Accent6 4 3 5" xfId="8992"/>
    <cellStyle name="40% - Accent6 4 4" xfId="574"/>
    <cellStyle name="40% - Accent6 4 4 2" xfId="1709"/>
    <cellStyle name="40% - Accent6 4 4 2 2" xfId="5129"/>
    <cellStyle name="40% - Accent6 4 4 2 3" xfId="7401"/>
    <cellStyle name="40% - Accent6 4 4 2 4" xfId="9673"/>
    <cellStyle name="40% - Accent6 4 4 3" xfId="3994"/>
    <cellStyle name="40% - Accent6 4 4 4" xfId="6266"/>
    <cellStyle name="40% - Accent6 4 4 5" xfId="8538"/>
    <cellStyle name="40% - Accent6 4 5" xfId="1255"/>
    <cellStyle name="40% - Accent6 4 5 2" xfId="4675"/>
    <cellStyle name="40% - Accent6 4 5 3" xfId="6947"/>
    <cellStyle name="40% - Accent6 4 5 4" xfId="9219"/>
    <cellStyle name="40% - Accent6 4 6" xfId="3540"/>
    <cellStyle name="40% - Accent6 4 7" xfId="5812"/>
    <cellStyle name="40% - Accent6 4 8" xfId="8084"/>
    <cellStyle name="40% - Accent6 5" xfId="224"/>
    <cellStyle name="40% - Accent6 5 2" xfId="462"/>
    <cellStyle name="40% - Accent6 5 2 2" xfId="916"/>
    <cellStyle name="40% - Accent6 5 2 2 2" xfId="2051"/>
    <cellStyle name="40% - Accent6 5 2 2 2 2" xfId="5471"/>
    <cellStyle name="40% - Accent6 5 2 2 2 3" xfId="7743"/>
    <cellStyle name="40% - Accent6 5 2 2 2 4" xfId="10015"/>
    <cellStyle name="40% - Accent6 5 2 2 3" xfId="4336"/>
    <cellStyle name="40% - Accent6 5 2 2 4" xfId="6608"/>
    <cellStyle name="40% - Accent6 5 2 2 5" xfId="8880"/>
    <cellStyle name="40% - Accent6 5 2 3" xfId="1597"/>
    <cellStyle name="40% - Accent6 5 2 3 2" xfId="5017"/>
    <cellStyle name="40% - Accent6 5 2 3 3" xfId="7289"/>
    <cellStyle name="40% - Accent6 5 2 3 4" xfId="9561"/>
    <cellStyle name="40% - Accent6 5 2 4" xfId="3882"/>
    <cellStyle name="40% - Accent6 5 2 5" xfId="6154"/>
    <cellStyle name="40% - Accent6 5 2 6" xfId="8426"/>
    <cellStyle name="40% - Accent6 5 3" xfId="1143"/>
    <cellStyle name="40% - Accent6 5 3 2" xfId="2278"/>
    <cellStyle name="40% - Accent6 5 3 2 2" xfId="5698"/>
    <cellStyle name="40% - Accent6 5 3 2 3" xfId="7970"/>
    <cellStyle name="40% - Accent6 5 3 2 4" xfId="10242"/>
    <cellStyle name="40% - Accent6 5 3 3" xfId="4563"/>
    <cellStyle name="40% - Accent6 5 3 4" xfId="6835"/>
    <cellStyle name="40% - Accent6 5 3 5" xfId="9107"/>
    <cellStyle name="40% - Accent6 5 4" xfId="689"/>
    <cellStyle name="40% - Accent6 5 4 2" xfId="1824"/>
    <cellStyle name="40% - Accent6 5 4 2 2" xfId="5244"/>
    <cellStyle name="40% - Accent6 5 4 2 3" xfId="7516"/>
    <cellStyle name="40% - Accent6 5 4 2 4" xfId="9788"/>
    <cellStyle name="40% - Accent6 5 4 3" xfId="4109"/>
    <cellStyle name="40% - Accent6 5 4 4" xfId="6381"/>
    <cellStyle name="40% - Accent6 5 4 5" xfId="8653"/>
    <cellStyle name="40% - Accent6 5 5" xfId="1370"/>
    <cellStyle name="40% - Accent6 5 5 2" xfId="4790"/>
    <cellStyle name="40% - Accent6 5 5 3" xfId="7062"/>
    <cellStyle name="40% - Accent6 5 5 4" xfId="9334"/>
    <cellStyle name="40% - Accent6 5 6" xfId="3655"/>
    <cellStyle name="40% - Accent6 5 7" xfId="5927"/>
    <cellStyle name="40% - Accent6 5 8" xfId="8199"/>
    <cellStyle name="40% - Accent6 6" xfId="291"/>
    <cellStyle name="40% - Accent6 6 2" xfId="745"/>
    <cellStyle name="40% - Accent6 6 2 2" xfId="1880"/>
    <cellStyle name="40% - Accent6 6 2 2 2" xfId="5300"/>
    <cellStyle name="40% - Accent6 6 2 2 3" xfId="7572"/>
    <cellStyle name="40% - Accent6 6 2 2 4" xfId="9844"/>
    <cellStyle name="40% - Accent6 6 2 3" xfId="4165"/>
    <cellStyle name="40% - Accent6 6 2 4" xfId="6437"/>
    <cellStyle name="40% - Accent6 6 2 5" xfId="8709"/>
    <cellStyle name="40% - Accent6 6 3" xfId="1426"/>
    <cellStyle name="40% - Accent6 6 3 2" xfId="4846"/>
    <cellStyle name="40% - Accent6 6 3 3" xfId="7118"/>
    <cellStyle name="40% - Accent6 6 3 4" xfId="9390"/>
    <cellStyle name="40% - Accent6 6 4" xfId="3711"/>
    <cellStyle name="40% - Accent6 6 5" xfId="5983"/>
    <cellStyle name="40% - Accent6 6 6" xfId="8255"/>
    <cellStyle name="40% - Accent6 7" xfId="972"/>
    <cellStyle name="40% - Accent6 7 2" xfId="2107"/>
    <cellStyle name="40% - Accent6 7 2 2" xfId="5527"/>
    <cellStyle name="40% - Accent6 7 2 3" xfId="7799"/>
    <cellStyle name="40% - Accent6 7 2 4" xfId="10071"/>
    <cellStyle name="40% - Accent6 7 3" xfId="4392"/>
    <cellStyle name="40% - Accent6 7 4" xfId="6664"/>
    <cellStyle name="40% - Accent6 7 5" xfId="8936"/>
    <cellStyle name="40% - Accent6 8" xfId="518"/>
    <cellStyle name="40% - Accent6 8 2" xfId="1653"/>
    <cellStyle name="40% - Accent6 8 2 2" xfId="5073"/>
    <cellStyle name="40% - Accent6 8 2 3" xfId="7345"/>
    <cellStyle name="40% - Accent6 8 2 4" xfId="9617"/>
    <cellStyle name="40% - Accent6 8 3" xfId="3938"/>
    <cellStyle name="40% - Accent6 8 4" xfId="6210"/>
    <cellStyle name="40% - Accent6 8 5" xfId="8482"/>
    <cellStyle name="40% - Accent6 9" xfId="1199"/>
    <cellStyle name="40% - Accent6 9 2" xfId="4619"/>
    <cellStyle name="40% - Accent6 9 3" xfId="6891"/>
    <cellStyle name="40% - Accent6 9 4" xfId="9163"/>
    <cellStyle name="60% - Accent1 2" xfId="230"/>
    <cellStyle name="60% - Accent1 3" xfId="45"/>
    <cellStyle name="60% - Accent2 2" xfId="231"/>
    <cellStyle name="60% - Accent2 3" xfId="46"/>
    <cellStyle name="60% - Accent3 2" xfId="232"/>
    <cellStyle name="60% - Accent3 3" xfId="47"/>
    <cellStyle name="60% - Accent4 2" xfId="233"/>
    <cellStyle name="60% - Accent4 3" xfId="48"/>
    <cellStyle name="60% - Accent5 2" xfId="234"/>
    <cellStyle name="60% - Accent5 3" xfId="49"/>
    <cellStyle name="60% - Accent6 2" xfId="235"/>
    <cellStyle name="60% - Accent6 3" xfId="50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" builtinId="27" customBuiltin="1"/>
    <cellStyle name="Calculation" xfId="14" builtinId="22" customBuiltin="1"/>
    <cellStyle name="Check Cell" xfId="16" builtinId="23" customBuiltin="1"/>
    <cellStyle name="Comma" xfId="2" builtinId="3"/>
    <cellStyle name="Comma 10" xfId="68"/>
    <cellStyle name="Comma 10 2" xfId="2902"/>
    <cellStyle name="Comma 10 3" xfId="2337"/>
    <cellStyle name="Comma 11" xfId="226"/>
    <cellStyle name="Comma 11 2" xfId="2941"/>
    <cellStyle name="Comma 11 3" xfId="2373"/>
    <cellStyle name="Comma 12" xfId="211"/>
    <cellStyle name="Comma 12 2" xfId="449"/>
    <cellStyle name="Comma 12 2 2" xfId="903"/>
    <cellStyle name="Comma 12 2 2 2" xfId="2038"/>
    <cellStyle name="Comma 12 2 2 2 2" xfId="5458"/>
    <cellStyle name="Comma 12 2 2 2 3" xfId="7730"/>
    <cellStyle name="Comma 12 2 2 2 4" xfId="10002"/>
    <cellStyle name="Comma 12 2 2 2 5" xfId="3398"/>
    <cellStyle name="Comma 12 2 2 3" xfId="4323"/>
    <cellStyle name="Comma 12 2 2 4" xfId="6595"/>
    <cellStyle name="Comma 12 2 2 5" xfId="8867"/>
    <cellStyle name="Comma 12 2 2 6" xfId="3113"/>
    <cellStyle name="Comma 12 2 3" xfId="1584"/>
    <cellStyle name="Comma 12 2 3 2" xfId="5004"/>
    <cellStyle name="Comma 12 2 3 3" xfId="7276"/>
    <cellStyle name="Comma 12 2 3 4" xfId="9548"/>
    <cellStyle name="Comma 12 2 3 5" xfId="3284"/>
    <cellStyle name="Comma 12 2 4" xfId="3869"/>
    <cellStyle name="Comma 12 2 5" xfId="6141"/>
    <cellStyle name="Comma 12 2 6" xfId="8413"/>
    <cellStyle name="Comma 12 2 7" xfId="2999"/>
    <cellStyle name="Comma 12 3" xfId="1130"/>
    <cellStyle name="Comma 12 3 2" xfId="2265"/>
    <cellStyle name="Comma 12 3 2 2" xfId="5685"/>
    <cellStyle name="Comma 12 3 2 3" xfId="7957"/>
    <cellStyle name="Comma 12 3 2 4" xfId="10229"/>
    <cellStyle name="Comma 12 3 2 5" xfId="3455"/>
    <cellStyle name="Comma 12 3 3" xfId="4550"/>
    <cellStyle name="Comma 12 3 4" xfId="6822"/>
    <cellStyle name="Comma 12 3 5" xfId="9094"/>
    <cellStyle name="Comma 12 3 6" xfId="3170"/>
    <cellStyle name="Comma 12 4" xfId="676"/>
    <cellStyle name="Comma 12 4 2" xfId="1811"/>
    <cellStyle name="Comma 12 4 2 2" xfId="5231"/>
    <cellStyle name="Comma 12 4 2 3" xfId="7503"/>
    <cellStyle name="Comma 12 4 2 4" xfId="9775"/>
    <cellStyle name="Comma 12 4 2 5" xfId="3341"/>
    <cellStyle name="Comma 12 4 3" xfId="4096"/>
    <cellStyle name="Comma 12 4 4" xfId="6368"/>
    <cellStyle name="Comma 12 4 5" xfId="8640"/>
    <cellStyle name="Comma 12 4 6" xfId="3056"/>
    <cellStyle name="Comma 12 5" xfId="1357"/>
    <cellStyle name="Comma 12 5 2" xfId="4777"/>
    <cellStyle name="Comma 12 5 3" xfId="7049"/>
    <cellStyle name="Comma 12 5 4" xfId="9321"/>
    <cellStyle name="Comma 12 5 5" xfId="3227"/>
    <cellStyle name="Comma 12 6" xfId="3642"/>
    <cellStyle name="Comma 12 7" xfId="5914"/>
    <cellStyle name="Comma 12 8" xfId="8186"/>
    <cellStyle name="Comma 12 9" xfId="2939"/>
    <cellStyle name="Comma 13" xfId="39"/>
    <cellStyle name="Comma 13 2" xfId="5744"/>
    <cellStyle name="Comma 13 3" xfId="8016"/>
    <cellStyle name="Comma 13 4" xfId="10288"/>
    <cellStyle name="Comma 13 5" xfId="3471"/>
    <cellStyle name="Comma 13 6" xfId="2328"/>
    <cellStyle name="Comma 14" xfId="2892"/>
    <cellStyle name="Comma 2" xfId="3"/>
    <cellStyle name="Comma 2 2" xfId="41"/>
    <cellStyle name="Comma 2 2 2" xfId="2894"/>
    <cellStyle name="Comma 2 3" xfId="2323"/>
    <cellStyle name="Comma 2 4" xfId="2329"/>
    <cellStyle name="Comma 3" xfId="54"/>
    <cellStyle name="Comma 3 10" xfId="3488"/>
    <cellStyle name="Comma 3 11" xfId="5760"/>
    <cellStyle name="Comma 3 12" xfId="8032"/>
    <cellStyle name="Comma 3 13" xfId="2895"/>
    <cellStyle name="Comma 3 14" xfId="2330"/>
    <cellStyle name="Comma 3 2" xfId="4"/>
    <cellStyle name="Comma 3 2 10" xfId="5788"/>
    <cellStyle name="Comma 3 2 11" xfId="8060"/>
    <cellStyle name="Comma 3 2 12" xfId="2904"/>
    <cellStyle name="Comma 3 2 13" xfId="2338"/>
    <cellStyle name="Comma 3 2 2" xfId="197"/>
    <cellStyle name="Comma 3 2 2 10" xfId="2366"/>
    <cellStyle name="Comma 3 2 2 2" xfId="435"/>
    <cellStyle name="Comma 3 2 2 2 2" xfId="889"/>
    <cellStyle name="Comma 3 2 2 2 2 2" xfId="2024"/>
    <cellStyle name="Comma 3 2 2 2 2 2 2" xfId="5444"/>
    <cellStyle name="Comma 3 2 2 2 2 2 3" xfId="7716"/>
    <cellStyle name="Comma 3 2 2 2 2 2 4" xfId="9988"/>
    <cellStyle name="Comma 3 2 2 2 2 2 5" xfId="3391"/>
    <cellStyle name="Comma 3 2 2 2 2 2 6" xfId="2815"/>
    <cellStyle name="Comma 3 2 2 2 2 3" xfId="4309"/>
    <cellStyle name="Comma 3 2 2 2 2 4" xfId="6581"/>
    <cellStyle name="Comma 3 2 2 2 2 5" xfId="8853"/>
    <cellStyle name="Comma 3 2 2 2 2 6" xfId="3106"/>
    <cellStyle name="Comma 3 2 2 2 2 7" xfId="2535"/>
    <cellStyle name="Comma 3 2 2 2 3" xfId="1570"/>
    <cellStyle name="Comma 3 2 2 2 3 2" xfId="4990"/>
    <cellStyle name="Comma 3 2 2 2 3 3" xfId="7262"/>
    <cellStyle name="Comma 3 2 2 2 3 4" xfId="9534"/>
    <cellStyle name="Comma 3 2 2 2 3 5" xfId="3277"/>
    <cellStyle name="Comma 3 2 2 2 3 6" xfId="2703"/>
    <cellStyle name="Comma 3 2 2 2 4" xfId="3855"/>
    <cellStyle name="Comma 3 2 2 2 5" xfId="6127"/>
    <cellStyle name="Comma 3 2 2 2 6" xfId="8399"/>
    <cellStyle name="Comma 3 2 2 2 7" xfId="2992"/>
    <cellStyle name="Comma 3 2 2 2 8" xfId="2423"/>
    <cellStyle name="Comma 3 2 2 3" xfId="1116"/>
    <cellStyle name="Comma 3 2 2 3 2" xfId="2251"/>
    <cellStyle name="Comma 3 2 2 3 2 2" xfId="5671"/>
    <cellStyle name="Comma 3 2 2 3 2 3" xfId="7943"/>
    <cellStyle name="Comma 3 2 2 3 2 4" xfId="10215"/>
    <cellStyle name="Comma 3 2 2 3 2 5" xfId="3448"/>
    <cellStyle name="Comma 3 2 2 3 2 6" xfId="2871"/>
    <cellStyle name="Comma 3 2 2 3 3" xfId="4536"/>
    <cellStyle name="Comma 3 2 2 3 4" xfId="6808"/>
    <cellStyle name="Comma 3 2 2 3 5" xfId="9080"/>
    <cellStyle name="Comma 3 2 2 3 6" xfId="3163"/>
    <cellStyle name="Comma 3 2 2 3 7" xfId="2591"/>
    <cellStyle name="Comma 3 2 2 4" xfId="662"/>
    <cellStyle name="Comma 3 2 2 4 2" xfId="1797"/>
    <cellStyle name="Comma 3 2 2 4 2 2" xfId="5217"/>
    <cellStyle name="Comma 3 2 2 4 2 3" xfId="7489"/>
    <cellStyle name="Comma 3 2 2 4 2 4" xfId="9761"/>
    <cellStyle name="Comma 3 2 2 4 2 5" xfId="3334"/>
    <cellStyle name="Comma 3 2 2 4 2 6" xfId="2759"/>
    <cellStyle name="Comma 3 2 2 4 3" xfId="4082"/>
    <cellStyle name="Comma 3 2 2 4 4" xfId="6354"/>
    <cellStyle name="Comma 3 2 2 4 5" xfId="8626"/>
    <cellStyle name="Comma 3 2 2 4 6" xfId="3049"/>
    <cellStyle name="Comma 3 2 2 4 7" xfId="2479"/>
    <cellStyle name="Comma 3 2 2 5" xfId="1343"/>
    <cellStyle name="Comma 3 2 2 5 2" xfId="4763"/>
    <cellStyle name="Comma 3 2 2 5 3" xfId="7035"/>
    <cellStyle name="Comma 3 2 2 5 4" xfId="9307"/>
    <cellStyle name="Comma 3 2 2 5 5" xfId="3220"/>
    <cellStyle name="Comma 3 2 2 5 6" xfId="2647"/>
    <cellStyle name="Comma 3 2 2 6" xfId="2324"/>
    <cellStyle name="Comma 3 2 2 6 2" xfId="3628"/>
    <cellStyle name="Comma 3 2 2 7" xfId="5900"/>
    <cellStyle name="Comma 3 2 2 8" xfId="8172"/>
    <cellStyle name="Comma 3 2 2 9" xfId="2932"/>
    <cellStyle name="Comma 3 2 3" xfId="141"/>
    <cellStyle name="Comma 3 2 3 10" xfId="2352"/>
    <cellStyle name="Comma 3 2 3 2" xfId="379"/>
    <cellStyle name="Comma 3 2 3 2 2" xfId="833"/>
    <cellStyle name="Comma 3 2 3 2 2 2" xfId="1968"/>
    <cellStyle name="Comma 3 2 3 2 2 2 2" xfId="5388"/>
    <cellStyle name="Comma 3 2 3 2 2 2 3" xfId="7660"/>
    <cellStyle name="Comma 3 2 3 2 2 2 4" xfId="9932"/>
    <cellStyle name="Comma 3 2 3 2 2 2 5" xfId="3377"/>
    <cellStyle name="Comma 3 2 3 2 2 2 6" xfId="2801"/>
    <cellStyle name="Comma 3 2 3 2 2 3" xfId="4253"/>
    <cellStyle name="Comma 3 2 3 2 2 4" xfId="6525"/>
    <cellStyle name="Comma 3 2 3 2 2 5" xfId="8797"/>
    <cellStyle name="Comma 3 2 3 2 2 6" xfId="3092"/>
    <cellStyle name="Comma 3 2 3 2 2 7" xfId="2521"/>
    <cellStyle name="Comma 3 2 3 2 3" xfId="1514"/>
    <cellStyle name="Comma 3 2 3 2 3 2" xfId="4934"/>
    <cellStyle name="Comma 3 2 3 2 3 3" xfId="7206"/>
    <cellStyle name="Comma 3 2 3 2 3 4" xfId="9478"/>
    <cellStyle name="Comma 3 2 3 2 3 5" xfId="3263"/>
    <cellStyle name="Comma 3 2 3 2 3 6" xfId="2689"/>
    <cellStyle name="Comma 3 2 3 2 4" xfId="3799"/>
    <cellStyle name="Comma 3 2 3 2 5" xfId="6071"/>
    <cellStyle name="Comma 3 2 3 2 6" xfId="8343"/>
    <cellStyle name="Comma 3 2 3 2 7" xfId="2978"/>
    <cellStyle name="Comma 3 2 3 2 8" xfId="2409"/>
    <cellStyle name="Comma 3 2 3 3" xfId="1060"/>
    <cellStyle name="Comma 3 2 3 3 2" xfId="2195"/>
    <cellStyle name="Comma 3 2 3 3 2 2" xfId="5615"/>
    <cellStyle name="Comma 3 2 3 3 2 3" xfId="7887"/>
    <cellStyle name="Comma 3 2 3 3 2 4" xfId="10159"/>
    <cellStyle name="Comma 3 2 3 3 2 5" xfId="3434"/>
    <cellStyle name="Comma 3 2 3 3 2 6" xfId="2857"/>
    <cellStyle name="Comma 3 2 3 3 3" xfId="4480"/>
    <cellStyle name="Comma 3 2 3 3 4" xfId="6752"/>
    <cellStyle name="Comma 3 2 3 3 5" xfId="9024"/>
    <cellStyle name="Comma 3 2 3 3 6" xfId="3149"/>
    <cellStyle name="Comma 3 2 3 3 7" xfId="2577"/>
    <cellStyle name="Comma 3 2 3 4" xfId="606"/>
    <cellStyle name="Comma 3 2 3 4 2" xfId="1741"/>
    <cellStyle name="Comma 3 2 3 4 2 2" xfId="5161"/>
    <cellStyle name="Comma 3 2 3 4 2 3" xfId="7433"/>
    <cellStyle name="Comma 3 2 3 4 2 4" xfId="9705"/>
    <cellStyle name="Comma 3 2 3 4 2 5" xfId="3320"/>
    <cellStyle name="Comma 3 2 3 4 2 6" xfId="2745"/>
    <cellStyle name="Comma 3 2 3 4 3" xfId="4026"/>
    <cellStyle name="Comma 3 2 3 4 4" xfId="6298"/>
    <cellStyle name="Comma 3 2 3 4 5" xfId="8570"/>
    <cellStyle name="Comma 3 2 3 4 6" xfId="3035"/>
    <cellStyle name="Comma 3 2 3 4 7" xfId="2465"/>
    <cellStyle name="Comma 3 2 3 5" xfId="1287"/>
    <cellStyle name="Comma 3 2 3 5 2" xfId="4707"/>
    <cellStyle name="Comma 3 2 3 5 3" xfId="6979"/>
    <cellStyle name="Comma 3 2 3 5 4" xfId="9251"/>
    <cellStyle name="Comma 3 2 3 5 5" xfId="3206"/>
    <cellStyle name="Comma 3 2 3 5 6" xfId="2633"/>
    <cellStyle name="Comma 3 2 3 6" xfId="3572"/>
    <cellStyle name="Comma 3 2 3 7" xfId="5844"/>
    <cellStyle name="Comma 3 2 3 8" xfId="8116"/>
    <cellStyle name="Comma 3 2 3 9" xfId="2918"/>
    <cellStyle name="Comma 3 2 4" xfId="267"/>
    <cellStyle name="Comma 3 2 4 10" xfId="2381"/>
    <cellStyle name="Comma 3 2 4 2" xfId="494"/>
    <cellStyle name="Comma 3 2 4 2 2" xfId="948"/>
    <cellStyle name="Comma 3 2 4 2 2 2" xfId="2083"/>
    <cellStyle name="Comma 3 2 4 2 2 2 2" xfId="5503"/>
    <cellStyle name="Comma 3 2 4 2 2 2 3" xfId="7775"/>
    <cellStyle name="Comma 3 2 4 2 2 2 4" xfId="10047"/>
    <cellStyle name="Comma 3 2 4 2 2 2 5" xfId="3406"/>
    <cellStyle name="Comma 3 2 4 2 2 2 6" xfId="2829"/>
    <cellStyle name="Comma 3 2 4 2 2 3" xfId="4368"/>
    <cellStyle name="Comma 3 2 4 2 2 4" xfId="6640"/>
    <cellStyle name="Comma 3 2 4 2 2 5" xfId="8912"/>
    <cellStyle name="Comma 3 2 4 2 2 6" xfId="3121"/>
    <cellStyle name="Comma 3 2 4 2 2 7" xfId="2549"/>
    <cellStyle name="Comma 3 2 4 2 3" xfId="1629"/>
    <cellStyle name="Comma 3 2 4 2 3 2" xfId="5049"/>
    <cellStyle name="Comma 3 2 4 2 3 3" xfId="7321"/>
    <cellStyle name="Comma 3 2 4 2 3 4" xfId="9593"/>
    <cellStyle name="Comma 3 2 4 2 3 5" xfId="3292"/>
    <cellStyle name="Comma 3 2 4 2 3 6" xfId="2717"/>
    <cellStyle name="Comma 3 2 4 2 4" xfId="3914"/>
    <cellStyle name="Comma 3 2 4 2 5" xfId="6186"/>
    <cellStyle name="Comma 3 2 4 2 6" xfId="8458"/>
    <cellStyle name="Comma 3 2 4 2 7" xfId="3007"/>
    <cellStyle name="Comma 3 2 4 2 8" xfId="2437"/>
    <cellStyle name="Comma 3 2 4 3" xfId="1175"/>
    <cellStyle name="Comma 3 2 4 3 2" xfId="2310"/>
    <cellStyle name="Comma 3 2 4 3 2 2" xfId="5730"/>
    <cellStyle name="Comma 3 2 4 3 2 3" xfId="8002"/>
    <cellStyle name="Comma 3 2 4 3 2 4" xfId="10274"/>
    <cellStyle name="Comma 3 2 4 3 2 5" xfId="3463"/>
    <cellStyle name="Comma 3 2 4 3 2 6" xfId="2885"/>
    <cellStyle name="Comma 3 2 4 3 3" xfId="4595"/>
    <cellStyle name="Comma 3 2 4 3 4" xfId="6867"/>
    <cellStyle name="Comma 3 2 4 3 5" xfId="9139"/>
    <cellStyle name="Comma 3 2 4 3 6" xfId="3178"/>
    <cellStyle name="Comma 3 2 4 3 7" xfId="2605"/>
    <cellStyle name="Comma 3 2 4 4" xfId="721"/>
    <cellStyle name="Comma 3 2 4 4 2" xfId="1856"/>
    <cellStyle name="Comma 3 2 4 4 2 2" xfId="5276"/>
    <cellStyle name="Comma 3 2 4 4 2 3" xfId="7548"/>
    <cellStyle name="Comma 3 2 4 4 2 4" xfId="9820"/>
    <cellStyle name="Comma 3 2 4 4 2 5" xfId="3349"/>
    <cellStyle name="Comma 3 2 4 4 2 6" xfId="2773"/>
    <cellStyle name="Comma 3 2 4 4 3" xfId="4141"/>
    <cellStyle name="Comma 3 2 4 4 4" xfId="6413"/>
    <cellStyle name="Comma 3 2 4 4 5" xfId="8685"/>
    <cellStyle name="Comma 3 2 4 4 6" xfId="3064"/>
    <cellStyle name="Comma 3 2 4 4 7" xfId="2493"/>
    <cellStyle name="Comma 3 2 4 5" xfId="1402"/>
    <cellStyle name="Comma 3 2 4 5 2" xfId="4822"/>
    <cellStyle name="Comma 3 2 4 5 3" xfId="7094"/>
    <cellStyle name="Comma 3 2 4 5 4" xfId="9366"/>
    <cellStyle name="Comma 3 2 4 5 5" xfId="3235"/>
    <cellStyle name="Comma 3 2 4 5 6" xfId="2661"/>
    <cellStyle name="Comma 3 2 4 6" xfId="3687"/>
    <cellStyle name="Comma 3 2 4 7" xfId="5959"/>
    <cellStyle name="Comma 3 2 4 8" xfId="8231"/>
    <cellStyle name="Comma 3 2 4 9" xfId="2950"/>
    <cellStyle name="Comma 3 2 5" xfId="323"/>
    <cellStyle name="Comma 3 2 5 2" xfId="777"/>
    <cellStyle name="Comma 3 2 5 2 2" xfId="1912"/>
    <cellStyle name="Comma 3 2 5 2 2 2" xfId="5332"/>
    <cellStyle name="Comma 3 2 5 2 2 3" xfId="7604"/>
    <cellStyle name="Comma 3 2 5 2 2 4" xfId="9876"/>
    <cellStyle name="Comma 3 2 5 2 2 5" xfId="3363"/>
    <cellStyle name="Comma 3 2 5 2 2 6" xfId="2787"/>
    <cellStyle name="Comma 3 2 5 2 3" xfId="4197"/>
    <cellStyle name="Comma 3 2 5 2 4" xfId="6469"/>
    <cellStyle name="Comma 3 2 5 2 5" xfId="8741"/>
    <cellStyle name="Comma 3 2 5 2 6" xfId="3078"/>
    <cellStyle name="Comma 3 2 5 2 7" xfId="2507"/>
    <cellStyle name="Comma 3 2 5 3" xfId="1458"/>
    <cellStyle name="Comma 3 2 5 3 2" xfId="4878"/>
    <cellStyle name="Comma 3 2 5 3 3" xfId="7150"/>
    <cellStyle name="Comma 3 2 5 3 4" xfId="9422"/>
    <cellStyle name="Comma 3 2 5 3 5" xfId="3249"/>
    <cellStyle name="Comma 3 2 5 3 6" xfId="2675"/>
    <cellStyle name="Comma 3 2 5 4" xfId="3743"/>
    <cellStyle name="Comma 3 2 5 5" xfId="6015"/>
    <cellStyle name="Comma 3 2 5 6" xfId="8287"/>
    <cellStyle name="Comma 3 2 5 7" xfId="2964"/>
    <cellStyle name="Comma 3 2 5 8" xfId="2395"/>
    <cellStyle name="Comma 3 2 6" xfId="1004"/>
    <cellStyle name="Comma 3 2 6 2" xfId="2139"/>
    <cellStyle name="Comma 3 2 6 2 2" xfId="5559"/>
    <cellStyle name="Comma 3 2 6 2 3" xfId="7831"/>
    <cellStyle name="Comma 3 2 6 2 4" xfId="10103"/>
    <cellStyle name="Comma 3 2 6 2 5" xfId="3420"/>
    <cellStyle name="Comma 3 2 6 2 6" xfId="2843"/>
    <cellStyle name="Comma 3 2 6 3" xfId="4424"/>
    <cellStyle name="Comma 3 2 6 4" xfId="6696"/>
    <cellStyle name="Comma 3 2 6 5" xfId="8968"/>
    <cellStyle name="Comma 3 2 6 6" xfId="3135"/>
    <cellStyle name="Comma 3 2 6 7" xfId="2563"/>
    <cellStyle name="Comma 3 2 7" xfId="550"/>
    <cellStyle name="Comma 3 2 7 2" xfId="1685"/>
    <cellStyle name="Comma 3 2 7 2 2" xfId="5105"/>
    <cellStyle name="Comma 3 2 7 2 3" xfId="7377"/>
    <cellStyle name="Comma 3 2 7 2 4" xfId="9649"/>
    <cellStyle name="Comma 3 2 7 2 5" xfId="3306"/>
    <cellStyle name="Comma 3 2 7 2 6" xfId="2731"/>
    <cellStyle name="Comma 3 2 7 3" xfId="3970"/>
    <cellStyle name="Comma 3 2 7 4" xfId="6242"/>
    <cellStyle name="Comma 3 2 7 5" xfId="8514"/>
    <cellStyle name="Comma 3 2 7 6" xfId="3021"/>
    <cellStyle name="Comma 3 2 7 7" xfId="2451"/>
    <cellStyle name="Comma 3 2 8" xfId="1231"/>
    <cellStyle name="Comma 3 2 8 2" xfId="4651"/>
    <cellStyle name="Comma 3 2 8 3" xfId="6923"/>
    <cellStyle name="Comma 3 2 8 4" xfId="9195"/>
    <cellStyle name="Comma 3 2 8 5" xfId="3192"/>
    <cellStyle name="Comma 3 2 8 6" xfId="2619"/>
    <cellStyle name="Comma 3 2 9" xfId="85"/>
    <cellStyle name="Comma 3 2 9 2" xfId="3516"/>
    <cellStyle name="Comma 3 3" xfId="169"/>
    <cellStyle name="Comma 3 3 10" xfId="2359"/>
    <cellStyle name="Comma 3 3 2" xfId="407"/>
    <cellStyle name="Comma 3 3 2 2" xfId="861"/>
    <cellStyle name="Comma 3 3 2 2 2" xfId="1996"/>
    <cellStyle name="Comma 3 3 2 2 2 2" xfId="5416"/>
    <cellStyle name="Comma 3 3 2 2 2 3" xfId="7688"/>
    <cellStyle name="Comma 3 3 2 2 2 4" xfId="9960"/>
    <cellStyle name="Comma 3 3 2 2 2 5" xfId="3384"/>
    <cellStyle name="Comma 3 3 2 2 2 6" xfId="2808"/>
    <cellStyle name="Comma 3 3 2 2 3" xfId="4281"/>
    <cellStyle name="Comma 3 3 2 2 4" xfId="6553"/>
    <cellStyle name="Comma 3 3 2 2 5" xfId="8825"/>
    <cellStyle name="Comma 3 3 2 2 6" xfId="3099"/>
    <cellStyle name="Comma 3 3 2 2 7" xfId="2528"/>
    <cellStyle name="Comma 3 3 2 3" xfId="1542"/>
    <cellStyle name="Comma 3 3 2 3 2" xfId="4962"/>
    <cellStyle name="Comma 3 3 2 3 3" xfId="7234"/>
    <cellStyle name="Comma 3 3 2 3 4" xfId="9506"/>
    <cellStyle name="Comma 3 3 2 3 5" xfId="3270"/>
    <cellStyle name="Comma 3 3 2 3 6" xfId="2696"/>
    <cellStyle name="Comma 3 3 2 4" xfId="3827"/>
    <cellStyle name="Comma 3 3 2 5" xfId="6099"/>
    <cellStyle name="Comma 3 3 2 6" xfId="8371"/>
    <cellStyle name="Comma 3 3 2 7" xfId="2985"/>
    <cellStyle name="Comma 3 3 2 8" xfId="2416"/>
    <cellStyle name="Comma 3 3 3" xfId="1088"/>
    <cellStyle name="Comma 3 3 3 2" xfId="2223"/>
    <cellStyle name="Comma 3 3 3 2 2" xfId="5643"/>
    <cellStyle name="Comma 3 3 3 2 3" xfId="7915"/>
    <cellStyle name="Comma 3 3 3 2 4" xfId="10187"/>
    <cellStyle name="Comma 3 3 3 2 5" xfId="3441"/>
    <cellStyle name="Comma 3 3 3 2 6" xfId="2864"/>
    <cellStyle name="Comma 3 3 3 3" xfId="4508"/>
    <cellStyle name="Comma 3 3 3 4" xfId="6780"/>
    <cellStyle name="Comma 3 3 3 5" xfId="9052"/>
    <cellStyle name="Comma 3 3 3 6" xfId="3156"/>
    <cellStyle name="Comma 3 3 3 7" xfId="2584"/>
    <cellStyle name="Comma 3 3 4" xfId="634"/>
    <cellStyle name="Comma 3 3 4 2" xfId="1769"/>
    <cellStyle name="Comma 3 3 4 2 2" xfId="5189"/>
    <cellStyle name="Comma 3 3 4 2 3" xfId="7461"/>
    <cellStyle name="Comma 3 3 4 2 4" xfId="9733"/>
    <cellStyle name="Comma 3 3 4 2 5" xfId="3327"/>
    <cellStyle name="Comma 3 3 4 2 6" xfId="2752"/>
    <cellStyle name="Comma 3 3 4 3" xfId="4054"/>
    <cellStyle name="Comma 3 3 4 4" xfId="6326"/>
    <cellStyle name="Comma 3 3 4 5" xfId="8598"/>
    <cellStyle name="Comma 3 3 4 6" xfId="3042"/>
    <cellStyle name="Comma 3 3 4 7" xfId="2472"/>
    <cellStyle name="Comma 3 3 5" xfId="1315"/>
    <cellStyle name="Comma 3 3 5 2" xfId="4735"/>
    <cellStyle name="Comma 3 3 5 3" xfId="7007"/>
    <cellStyle name="Comma 3 3 5 4" xfId="9279"/>
    <cellStyle name="Comma 3 3 5 5" xfId="3213"/>
    <cellStyle name="Comma 3 3 5 6" xfId="2640"/>
    <cellStyle name="Comma 3 3 6" xfId="3600"/>
    <cellStyle name="Comma 3 3 7" xfId="5872"/>
    <cellStyle name="Comma 3 3 8" xfId="8144"/>
    <cellStyle name="Comma 3 3 9" xfId="2925"/>
    <cellStyle name="Comma 3 4" xfId="113"/>
    <cellStyle name="Comma 3 4 10" xfId="2345"/>
    <cellStyle name="Comma 3 4 2" xfId="351"/>
    <cellStyle name="Comma 3 4 2 2" xfId="805"/>
    <cellStyle name="Comma 3 4 2 2 2" xfId="1940"/>
    <cellStyle name="Comma 3 4 2 2 2 2" xfId="5360"/>
    <cellStyle name="Comma 3 4 2 2 2 3" xfId="7632"/>
    <cellStyle name="Comma 3 4 2 2 2 4" xfId="9904"/>
    <cellStyle name="Comma 3 4 2 2 2 5" xfId="3370"/>
    <cellStyle name="Comma 3 4 2 2 2 6" xfId="2794"/>
    <cellStyle name="Comma 3 4 2 2 3" xfId="4225"/>
    <cellStyle name="Comma 3 4 2 2 4" xfId="6497"/>
    <cellStyle name="Comma 3 4 2 2 5" xfId="8769"/>
    <cellStyle name="Comma 3 4 2 2 6" xfId="3085"/>
    <cellStyle name="Comma 3 4 2 2 7" xfId="2514"/>
    <cellStyle name="Comma 3 4 2 3" xfId="1486"/>
    <cellStyle name="Comma 3 4 2 3 2" xfId="4906"/>
    <cellStyle name="Comma 3 4 2 3 3" xfId="7178"/>
    <cellStyle name="Comma 3 4 2 3 4" xfId="9450"/>
    <cellStyle name="Comma 3 4 2 3 5" xfId="3256"/>
    <cellStyle name="Comma 3 4 2 3 6" xfId="2682"/>
    <cellStyle name="Comma 3 4 2 4" xfId="3771"/>
    <cellStyle name="Comma 3 4 2 5" xfId="6043"/>
    <cellStyle name="Comma 3 4 2 6" xfId="8315"/>
    <cellStyle name="Comma 3 4 2 7" xfId="2971"/>
    <cellStyle name="Comma 3 4 2 8" xfId="2402"/>
    <cellStyle name="Comma 3 4 3" xfId="1032"/>
    <cellStyle name="Comma 3 4 3 2" xfId="2167"/>
    <cellStyle name="Comma 3 4 3 2 2" xfId="5587"/>
    <cellStyle name="Comma 3 4 3 2 3" xfId="7859"/>
    <cellStyle name="Comma 3 4 3 2 4" xfId="10131"/>
    <cellStyle name="Comma 3 4 3 2 5" xfId="3427"/>
    <cellStyle name="Comma 3 4 3 2 6" xfId="2850"/>
    <cellStyle name="Comma 3 4 3 3" xfId="4452"/>
    <cellStyle name="Comma 3 4 3 4" xfId="6724"/>
    <cellStyle name="Comma 3 4 3 5" xfId="8996"/>
    <cellStyle name="Comma 3 4 3 6" xfId="3142"/>
    <cellStyle name="Comma 3 4 3 7" xfId="2570"/>
    <cellStyle name="Comma 3 4 4" xfId="578"/>
    <cellStyle name="Comma 3 4 4 2" xfId="1713"/>
    <cellStyle name="Comma 3 4 4 2 2" xfId="5133"/>
    <cellStyle name="Comma 3 4 4 2 3" xfId="7405"/>
    <cellStyle name="Comma 3 4 4 2 4" xfId="9677"/>
    <cellStyle name="Comma 3 4 4 2 5" xfId="3313"/>
    <cellStyle name="Comma 3 4 4 2 6" xfId="2738"/>
    <cellStyle name="Comma 3 4 4 3" xfId="3998"/>
    <cellStyle name="Comma 3 4 4 4" xfId="6270"/>
    <cellStyle name="Comma 3 4 4 5" xfId="8542"/>
    <cellStyle name="Comma 3 4 4 6" xfId="3028"/>
    <cellStyle name="Comma 3 4 4 7" xfId="2458"/>
    <cellStyle name="Comma 3 4 5" xfId="1259"/>
    <cellStyle name="Comma 3 4 5 2" xfId="4679"/>
    <cellStyle name="Comma 3 4 5 3" xfId="6951"/>
    <cellStyle name="Comma 3 4 5 4" xfId="9223"/>
    <cellStyle name="Comma 3 4 5 5" xfId="3199"/>
    <cellStyle name="Comma 3 4 5 6" xfId="2626"/>
    <cellStyle name="Comma 3 4 6" xfId="3544"/>
    <cellStyle name="Comma 3 4 7" xfId="5816"/>
    <cellStyle name="Comma 3 4 8" xfId="8088"/>
    <cellStyle name="Comma 3 4 9" xfId="2911"/>
    <cellStyle name="Comma 3 5" xfId="239"/>
    <cellStyle name="Comma 3 5 10" xfId="2374"/>
    <cellStyle name="Comma 3 5 2" xfId="466"/>
    <cellStyle name="Comma 3 5 2 2" xfId="920"/>
    <cellStyle name="Comma 3 5 2 2 2" xfId="2055"/>
    <cellStyle name="Comma 3 5 2 2 2 2" xfId="5475"/>
    <cellStyle name="Comma 3 5 2 2 2 3" xfId="7747"/>
    <cellStyle name="Comma 3 5 2 2 2 4" xfId="10019"/>
    <cellStyle name="Comma 3 5 2 2 2 5" xfId="3399"/>
    <cellStyle name="Comma 3 5 2 2 2 6" xfId="2822"/>
    <cellStyle name="Comma 3 5 2 2 3" xfId="4340"/>
    <cellStyle name="Comma 3 5 2 2 4" xfId="6612"/>
    <cellStyle name="Comma 3 5 2 2 5" xfId="8884"/>
    <cellStyle name="Comma 3 5 2 2 6" xfId="3114"/>
    <cellStyle name="Comma 3 5 2 2 7" xfId="2542"/>
    <cellStyle name="Comma 3 5 2 3" xfId="1601"/>
    <cellStyle name="Comma 3 5 2 3 2" xfId="5021"/>
    <cellStyle name="Comma 3 5 2 3 3" xfId="7293"/>
    <cellStyle name="Comma 3 5 2 3 4" xfId="9565"/>
    <cellStyle name="Comma 3 5 2 3 5" xfId="3285"/>
    <cellStyle name="Comma 3 5 2 3 6" xfId="2710"/>
    <cellStyle name="Comma 3 5 2 4" xfId="3886"/>
    <cellStyle name="Comma 3 5 2 5" xfId="6158"/>
    <cellStyle name="Comma 3 5 2 6" xfId="8430"/>
    <cellStyle name="Comma 3 5 2 7" xfId="3000"/>
    <cellStyle name="Comma 3 5 2 8" xfId="2430"/>
    <cellStyle name="Comma 3 5 3" xfId="1147"/>
    <cellStyle name="Comma 3 5 3 2" xfId="2282"/>
    <cellStyle name="Comma 3 5 3 2 2" xfId="5702"/>
    <cellStyle name="Comma 3 5 3 2 3" xfId="7974"/>
    <cellStyle name="Comma 3 5 3 2 4" xfId="10246"/>
    <cellStyle name="Comma 3 5 3 2 5" xfId="3456"/>
    <cellStyle name="Comma 3 5 3 2 6" xfId="2878"/>
    <cellStyle name="Comma 3 5 3 3" xfId="4567"/>
    <cellStyle name="Comma 3 5 3 4" xfId="6839"/>
    <cellStyle name="Comma 3 5 3 5" xfId="9111"/>
    <cellStyle name="Comma 3 5 3 6" xfId="3171"/>
    <cellStyle name="Comma 3 5 3 7" xfId="2598"/>
    <cellStyle name="Comma 3 5 4" xfId="693"/>
    <cellStyle name="Comma 3 5 4 2" xfId="1828"/>
    <cellStyle name="Comma 3 5 4 2 2" xfId="5248"/>
    <cellStyle name="Comma 3 5 4 2 3" xfId="7520"/>
    <cellStyle name="Comma 3 5 4 2 4" xfId="9792"/>
    <cellStyle name="Comma 3 5 4 2 5" xfId="3342"/>
    <cellStyle name="Comma 3 5 4 2 6" xfId="2766"/>
    <cellStyle name="Comma 3 5 4 3" xfId="4113"/>
    <cellStyle name="Comma 3 5 4 4" xfId="6385"/>
    <cellStyle name="Comma 3 5 4 5" xfId="8657"/>
    <cellStyle name="Comma 3 5 4 6" xfId="3057"/>
    <cellStyle name="Comma 3 5 4 7" xfId="2486"/>
    <cellStyle name="Comma 3 5 5" xfId="1374"/>
    <cellStyle name="Comma 3 5 5 2" xfId="4794"/>
    <cellStyle name="Comma 3 5 5 3" xfId="7066"/>
    <cellStyle name="Comma 3 5 5 4" xfId="9338"/>
    <cellStyle name="Comma 3 5 5 5" xfId="3228"/>
    <cellStyle name="Comma 3 5 5 6" xfId="2654"/>
    <cellStyle name="Comma 3 5 6" xfId="3659"/>
    <cellStyle name="Comma 3 5 7" xfId="5931"/>
    <cellStyle name="Comma 3 5 8" xfId="8203"/>
    <cellStyle name="Comma 3 5 9" xfId="2943"/>
    <cellStyle name="Comma 3 6" xfId="295"/>
    <cellStyle name="Comma 3 6 2" xfId="749"/>
    <cellStyle name="Comma 3 6 2 2" xfId="1884"/>
    <cellStyle name="Comma 3 6 2 2 2" xfId="5304"/>
    <cellStyle name="Comma 3 6 2 2 3" xfId="7576"/>
    <cellStyle name="Comma 3 6 2 2 4" xfId="9848"/>
    <cellStyle name="Comma 3 6 2 2 5" xfId="3356"/>
    <cellStyle name="Comma 3 6 2 2 6" xfId="2780"/>
    <cellStyle name="Comma 3 6 2 3" xfId="4169"/>
    <cellStyle name="Comma 3 6 2 4" xfId="6441"/>
    <cellStyle name="Comma 3 6 2 5" xfId="8713"/>
    <cellStyle name="Comma 3 6 2 6" xfId="3071"/>
    <cellStyle name="Comma 3 6 2 7" xfId="2500"/>
    <cellStyle name="Comma 3 6 3" xfId="1430"/>
    <cellStyle name="Comma 3 6 3 2" xfId="4850"/>
    <cellStyle name="Comma 3 6 3 3" xfId="7122"/>
    <cellStyle name="Comma 3 6 3 4" xfId="9394"/>
    <cellStyle name="Comma 3 6 3 5" xfId="3242"/>
    <cellStyle name="Comma 3 6 3 6" xfId="2668"/>
    <cellStyle name="Comma 3 6 4" xfId="3715"/>
    <cellStyle name="Comma 3 6 5" xfId="5987"/>
    <cellStyle name="Comma 3 6 6" xfId="8259"/>
    <cellStyle name="Comma 3 6 7" xfId="2957"/>
    <cellStyle name="Comma 3 6 8" xfId="2388"/>
    <cellStyle name="Comma 3 7" xfId="976"/>
    <cellStyle name="Comma 3 7 2" xfId="2111"/>
    <cellStyle name="Comma 3 7 2 2" xfId="5531"/>
    <cellStyle name="Comma 3 7 2 3" xfId="7803"/>
    <cellStyle name="Comma 3 7 2 4" xfId="10075"/>
    <cellStyle name="Comma 3 7 2 5" xfId="3413"/>
    <cellStyle name="Comma 3 7 2 6" xfId="2836"/>
    <cellStyle name="Comma 3 7 3" xfId="4396"/>
    <cellStyle name="Comma 3 7 4" xfId="6668"/>
    <cellStyle name="Comma 3 7 5" xfId="8940"/>
    <cellStyle name="Comma 3 7 6" xfId="3128"/>
    <cellStyle name="Comma 3 7 7" xfId="2556"/>
    <cellStyle name="Comma 3 8" xfId="522"/>
    <cellStyle name="Comma 3 8 2" xfId="1657"/>
    <cellStyle name="Comma 3 8 2 2" xfId="5077"/>
    <cellStyle name="Comma 3 8 2 3" xfId="7349"/>
    <cellStyle name="Comma 3 8 2 4" xfId="9621"/>
    <cellStyle name="Comma 3 8 2 5" xfId="3299"/>
    <cellStyle name="Comma 3 8 2 6" xfId="2724"/>
    <cellStyle name="Comma 3 8 3" xfId="3942"/>
    <cellStyle name="Comma 3 8 4" xfId="6214"/>
    <cellStyle name="Comma 3 8 5" xfId="8486"/>
    <cellStyle name="Comma 3 8 6" xfId="3014"/>
    <cellStyle name="Comma 3 8 7" xfId="2444"/>
    <cellStyle name="Comma 3 9" xfId="1203"/>
    <cellStyle name="Comma 3 9 2" xfId="4623"/>
    <cellStyle name="Comma 3 9 3" xfId="6895"/>
    <cellStyle name="Comma 3 9 4" xfId="9167"/>
    <cellStyle name="Comma 3 9 5" xfId="3185"/>
    <cellStyle name="Comma 3 9 6" xfId="2612"/>
    <cellStyle name="Comma 4" xfId="57"/>
    <cellStyle name="Comma 4 10" xfId="3490"/>
    <cellStyle name="Comma 4 11" xfId="5762"/>
    <cellStyle name="Comma 4 12" xfId="8034"/>
    <cellStyle name="Comma 4 13" xfId="2896"/>
    <cellStyle name="Comma 4 14" xfId="2331"/>
    <cellStyle name="Comma 4 2" xfId="87"/>
    <cellStyle name="Comma 4 2 10" xfId="5790"/>
    <cellStyle name="Comma 4 2 11" xfId="8062"/>
    <cellStyle name="Comma 4 2 12" xfId="2905"/>
    <cellStyle name="Comma 4 2 13" xfId="2339"/>
    <cellStyle name="Comma 4 2 2" xfId="199"/>
    <cellStyle name="Comma 4 2 2 10" xfId="2367"/>
    <cellStyle name="Comma 4 2 2 2" xfId="437"/>
    <cellStyle name="Comma 4 2 2 2 2" xfId="891"/>
    <cellStyle name="Comma 4 2 2 2 2 2" xfId="2026"/>
    <cellStyle name="Comma 4 2 2 2 2 2 2" xfId="5446"/>
    <cellStyle name="Comma 4 2 2 2 2 2 3" xfId="7718"/>
    <cellStyle name="Comma 4 2 2 2 2 2 4" xfId="9990"/>
    <cellStyle name="Comma 4 2 2 2 2 2 5" xfId="3392"/>
    <cellStyle name="Comma 4 2 2 2 2 2 6" xfId="2816"/>
    <cellStyle name="Comma 4 2 2 2 2 3" xfId="4311"/>
    <cellStyle name="Comma 4 2 2 2 2 4" xfId="6583"/>
    <cellStyle name="Comma 4 2 2 2 2 5" xfId="8855"/>
    <cellStyle name="Comma 4 2 2 2 2 6" xfId="3107"/>
    <cellStyle name="Comma 4 2 2 2 2 7" xfId="2536"/>
    <cellStyle name="Comma 4 2 2 2 3" xfId="1572"/>
    <cellStyle name="Comma 4 2 2 2 3 2" xfId="4992"/>
    <cellStyle name="Comma 4 2 2 2 3 3" xfId="7264"/>
    <cellStyle name="Comma 4 2 2 2 3 4" xfId="9536"/>
    <cellStyle name="Comma 4 2 2 2 3 5" xfId="3278"/>
    <cellStyle name="Comma 4 2 2 2 3 6" xfId="2704"/>
    <cellStyle name="Comma 4 2 2 2 4" xfId="3857"/>
    <cellStyle name="Comma 4 2 2 2 5" xfId="6129"/>
    <cellStyle name="Comma 4 2 2 2 6" xfId="8401"/>
    <cellStyle name="Comma 4 2 2 2 7" xfId="2993"/>
    <cellStyle name="Comma 4 2 2 2 8" xfId="2424"/>
    <cellStyle name="Comma 4 2 2 3" xfId="1118"/>
    <cellStyle name="Comma 4 2 2 3 2" xfId="2253"/>
    <cellStyle name="Comma 4 2 2 3 2 2" xfId="5673"/>
    <cellStyle name="Comma 4 2 2 3 2 3" xfId="7945"/>
    <cellStyle name="Comma 4 2 2 3 2 4" xfId="10217"/>
    <cellStyle name="Comma 4 2 2 3 2 5" xfId="3449"/>
    <cellStyle name="Comma 4 2 2 3 2 6" xfId="2872"/>
    <cellStyle name="Comma 4 2 2 3 3" xfId="4538"/>
    <cellStyle name="Comma 4 2 2 3 4" xfId="6810"/>
    <cellStyle name="Comma 4 2 2 3 5" xfId="9082"/>
    <cellStyle name="Comma 4 2 2 3 6" xfId="3164"/>
    <cellStyle name="Comma 4 2 2 3 7" xfId="2592"/>
    <cellStyle name="Comma 4 2 2 4" xfId="664"/>
    <cellStyle name="Comma 4 2 2 4 2" xfId="1799"/>
    <cellStyle name="Comma 4 2 2 4 2 2" xfId="5219"/>
    <cellStyle name="Comma 4 2 2 4 2 3" xfId="7491"/>
    <cellStyle name="Comma 4 2 2 4 2 4" xfId="9763"/>
    <cellStyle name="Comma 4 2 2 4 2 5" xfId="3335"/>
    <cellStyle name="Comma 4 2 2 4 2 6" xfId="2760"/>
    <cellStyle name="Comma 4 2 2 4 3" xfId="4084"/>
    <cellStyle name="Comma 4 2 2 4 4" xfId="6356"/>
    <cellStyle name="Comma 4 2 2 4 5" xfId="8628"/>
    <cellStyle name="Comma 4 2 2 4 6" xfId="3050"/>
    <cellStyle name="Comma 4 2 2 4 7" xfId="2480"/>
    <cellStyle name="Comma 4 2 2 5" xfId="1345"/>
    <cellStyle name="Comma 4 2 2 5 2" xfId="4765"/>
    <cellStyle name="Comma 4 2 2 5 3" xfId="7037"/>
    <cellStyle name="Comma 4 2 2 5 4" xfId="9309"/>
    <cellStyle name="Comma 4 2 2 5 5" xfId="3221"/>
    <cellStyle name="Comma 4 2 2 5 6" xfId="2648"/>
    <cellStyle name="Comma 4 2 2 6" xfId="3630"/>
    <cellStyle name="Comma 4 2 2 7" xfId="5902"/>
    <cellStyle name="Comma 4 2 2 8" xfId="8174"/>
    <cellStyle name="Comma 4 2 2 9" xfId="2933"/>
    <cellStyle name="Comma 4 2 3" xfId="143"/>
    <cellStyle name="Comma 4 2 3 10" xfId="2353"/>
    <cellStyle name="Comma 4 2 3 2" xfId="381"/>
    <cellStyle name="Comma 4 2 3 2 2" xfId="835"/>
    <cellStyle name="Comma 4 2 3 2 2 2" xfId="1970"/>
    <cellStyle name="Comma 4 2 3 2 2 2 2" xfId="5390"/>
    <cellStyle name="Comma 4 2 3 2 2 2 3" xfId="7662"/>
    <cellStyle name="Comma 4 2 3 2 2 2 4" xfId="9934"/>
    <cellStyle name="Comma 4 2 3 2 2 2 5" xfId="3378"/>
    <cellStyle name="Comma 4 2 3 2 2 2 6" xfId="2802"/>
    <cellStyle name="Comma 4 2 3 2 2 3" xfId="4255"/>
    <cellStyle name="Comma 4 2 3 2 2 4" xfId="6527"/>
    <cellStyle name="Comma 4 2 3 2 2 5" xfId="8799"/>
    <cellStyle name="Comma 4 2 3 2 2 6" xfId="3093"/>
    <cellStyle name="Comma 4 2 3 2 2 7" xfId="2522"/>
    <cellStyle name="Comma 4 2 3 2 3" xfId="1516"/>
    <cellStyle name="Comma 4 2 3 2 3 2" xfId="4936"/>
    <cellStyle name="Comma 4 2 3 2 3 3" xfId="7208"/>
    <cellStyle name="Comma 4 2 3 2 3 4" xfId="9480"/>
    <cellStyle name="Comma 4 2 3 2 3 5" xfId="3264"/>
    <cellStyle name="Comma 4 2 3 2 3 6" xfId="2690"/>
    <cellStyle name="Comma 4 2 3 2 4" xfId="3801"/>
    <cellStyle name="Comma 4 2 3 2 5" xfId="6073"/>
    <cellStyle name="Comma 4 2 3 2 6" xfId="8345"/>
    <cellStyle name="Comma 4 2 3 2 7" xfId="2979"/>
    <cellStyle name="Comma 4 2 3 2 8" xfId="2410"/>
    <cellStyle name="Comma 4 2 3 3" xfId="1062"/>
    <cellStyle name="Comma 4 2 3 3 2" xfId="2197"/>
    <cellStyle name="Comma 4 2 3 3 2 2" xfId="5617"/>
    <cellStyle name="Comma 4 2 3 3 2 3" xfId="7889"/>
    <cellStyle name="Comma 4 2 3 3 2 4" xfId="10161"/>
    <cellStyle name="Comma 4 2 3 3 2 5" xfId="3435"/>
    <cellStyle name="Comma 4 2 3 3 2 6" xfId="2858"/>
    <cellStyle name="Comma 4 2 3 3 3" xfId="4482"/>
    <cellStyle name="Comma 4 2 3 3 4" xfId="6754"/>
    <cellStyle name="Comma 4 2 3 3 5" xfId="9026"/>
    <cellStyle name="Comma 4 2 3 3 6" xfId="3150"/>
    <cellStyle name="Comma 4 2 3 3 7" xfId="2578"/>
    <cellStyle name="Comma 4 2 3 4" xfId="608"/>
    <cellStyle name="Comma 4 2 3 4 2" xfId="1743"/>
    <cellStyle name="Comma 4 2 3 4 2 2" xfId="5163"/>
    <cellStyle name="Comma 4 2 3 4 2 3" xfId="7435"/>
    <cellStyle name="Comma 4 2 3 4 2 4" xfId="9707"/>
    <cellStyle name="Comma 4 2 3 4 2 5" xfId="3321"/>
    <cellStyle name="Comma 4 2 3 4 2 6" xfId="2746"/>
    <cellStyle name="Comma 4 2 3 4 3" xfId="4028"/>
    <cellStyle name="Comma 4 2 3 4 4" xfId="6300"/>
    <cellStyle name="Comma 4 2 3 4 5" xfId="8572"/>
    <cellStyle name="Comma 4 2 3 4 6" xfId="3036"/>
    <cellStyle name="Comma 4 2 3 4 7" xfId="2466"/>
    <cellStyle name="Comma 4 2 3 5" xfId="1289"/>
    <cellStyle name="Comma 4 2 3 5 2" xfId="4709"/>
    <cellStyle name="Comma 4 2 3 5 3" xfId="6981"/>
    <cellStyle name="Comma 4 2 3 5 4" xfId="9253"/>
    <cellStyle name="Comma 4 2 3 5 5" xfId="3207"/>
    <cellStyle name="Comma 4 2 3 5 6" xfId="2634"/>
    <cellStyle name="Comma 4 2 3 6" xfId="3574"/>
    <cellStyle name="Comma 4 2 3 7" xfId="5846"/>
    <cellStyle name="Comma 4 2 3 8" xfId="8118"/>
    <cellStyle name="Comma 4 2 3 9" xfId="2919"/>
    <cellStyle name="Comma 4 2 4" xfId="269"/>
    <cellStyle name="Comma 4 2 4 10" xfId="2382"/>
    <cellStyle name="Comma 4 2 4 2" xfId="496"/>
    <cellStyle name="Comma 4 2 4 2 2" xfId="950"/>
    <cellStyle name="Comma 4 2 4 2 2 2" xfId="2085"/>
    <cellStyle name="Comma 4 2 4 2 2 2 2" xfId="5505"/>
    <cellStyle name="Comma 4 2 4 2 2 2 3" xfId="7777"/>
    <cellStyle name="Comma 4 2 4 2 2 2 4" xfId="10049"/>
    <cellStyle name="Comma 4 2 4 2 2 2 5" xfId="3407"/>
    <cellStyle name="Comma 4 2 4 2 2 2 6" xfId="2830"/>
    <cellStyle name="Comma 4 2 4 2 2 3" xfId="4370"/>
    <cellStyle name="Comma 4 2 4 2 2 4" xfId="6642"/>
    <cellStyle name="Comma 4 2 4 2 2 5" xfId="8914"/>
    <cellStyle name="Comma 4 2 4 2 2 6" xfId="3122"/>
    <cellStyle name="Comma 4 2 4 2 2 7" xfId="2550"/>
    <cellStyle name="Comma 4 2 4 2 3" xfId="1631"/>
    <cellStyle name="Comma 4 2 4 2 3 2" xfId="5051"/>
    <cellStyle name="Comma 4 2 4 2 3 3" xfId="7323"/>
    <cellStyle name="Comma 4 2 4 2 3 4" xfId="9595"/>
    <cellStyle name="Comma 4 2 4 2 3 5" xfId="3293"/>
    <cellStyle name="Comma 4 2 4 2 3 6" xfId="2718"/>
    <cellStyle name="Comma 4 2 4 2 4" xfId="3916"/>
    <cellStyle name="Comma 4 2 4 2 5" xfId="6188"/>
    <cellStyle name="Comma 4 2 4 2 6" xfId="8460"/>
    <cellStyle name="Comma 4 2 4 2 7" xfId="3008"/>
    <cellStyle name="Comma 4 2 4 2 8" xfId="2438"/>
    <cellStyle name="Comma 4 2 4 3" xfId="1177"/>
    <cellStyle name="Comma 4 2 4 3 2" xfId="2312"/>
    <cellStyle name="Comma 4 2 4 3 2 2" xfId="5732"/>
    <cellStyle name="Comma 4 2 4 3 2 3" xfId="8004"/>
    <cellStyle name="Comma 4 2 4 3 2 4" xfId="10276"/>
    <cellStyle name="Comma 4 2 4 3 2 5" xfId="3464"/>
    <cellStyle name="Comma 4 2 4 3 2 6" xfId="2886"/>
    <cellStyle name="Comma 4 2 4 3 3" xfId="4597"/>
    <cellStyle name="Comma 4 2 4 3 4" xfId="6869"/>
    <cellStyle name="Comma 4 2 4 3 5" xfId="9141"/>
    <cellStyle name="Comma 4 2 4 3 6" xfId="3179"/>
    <cellStyle name="Comma 4 2 4 3 7" xfId="2606"/>
    <cellStyle name="Comma 4 2 4 4" xfId="723"/>
    <cellStyle name="Comma 4 2 4 4 2" xfId="1858"/>
    <cellStyle name="Comma 4 2 4 4 2 2" xfId="5278"/>
    <cellStyle name="Comma 4 2 4 4 2 3" xfId="7550"/>
    <cellStyle name="Comma 4 2 4 4 2 4" xfId="9822"/>
    <cellStyle name="Comma 4 2 4 4 2 5" xfId="3350"/>
    <cellStyle name="Comma 4 2 4 4 2 6" xfId="2774"/>
    <cellStyle name="Comma 4 2 4 4 3" xfId="4143"/>
    <cellStyle name="Comma 4 2 4 4 4" xfId="6415"/>
    <cellStyle name="Comma 4 2 4 4 5" xfId="8687"/>
    <cellStyle name="Comma 4 2 4 4 6" xfId="3065"/>
    <cellStyle name="Comma 4 2 4 4 7" xfId="2494"/>
    <cellStyle name="Comma 4 2 4 5" xfId="1404"/>
    <cellStyle name="Comma 4 2 4 5 2" xfId="4824"/>
    <cellStyle name="Comma 4 2 4 5 3" xfId="7096"/>
    <cellStyle name="Comma 4 2 4 5 4" xfId="9368"/>
    <cellStyle name="Comma 4 2 4 5 5" xfId="3236"/>
    <cellStyle name="Comma 4 2 4 5 6" xfId="2662"/>
    <cellStyle name="Comma 4 2 4 6" xfId="3689"/>
    <cellStyle name="Comma 4 2 4 7" xfId="5961"/>
    <cellStyle name="Comma 4 2 4 8" xfId="8233"/>
    <cellStyle name="Comma 4 2 4 9" xfId="2951"/>
    <cellStyle name="Comma 4 2 5" xfId="325"/>
    <cellStyle name="Comma 4 2 5 2" xfId="779"/>
    <cellStyle name="Comma 4 2 5 2 2" xfId="1914"/>
    <cellStyle name="Comma 4 2 5 2 2 2" xfId="5334"/>
    <cellStyle name="Comma 4 2 5 2 2 3" xfId="7606"/>
    <cellStyle name="Comma 4 2 5 2 2 4" xfId="9878"/>
    <cellStyle name="Comma 4 2 5 2 2 5" xfId="3364"/>
    <cellStyle name="Comma 4 2 5 2 2 6" xfId="2788"/>
    <cellStyle name="Comma 4 2 5 2 3" xfId="4199"/>
    <cellStyle name="Comma 4 2 5 2 4" xfId="6471"/>
    <cellStyle name="Comma 4 2 5 2 5" xfId="8743"/>
    <cellStyle name="Comma 4 2 5 2 6" xfId="3079"/>
    <cellStyle name="Comma 4 2 5 2 7" xfId="2508"/>
    <cellStyle name="Comma 4 2 5 3" xfId="1460"/>
    <cellStyle name="Comma 4 2 5 3 2" xfId="4880"/>
    <cellStyle name="Comma 4 2 5 3 3" xfId="7152"/>
    <cellStyle name="Comma 4 2 5 3 4" xfId="9424"/>
    <cellStyle name="Comma 4 2 5 3 5" xfId="3250"/>
    <cellStyle name="Comma 4 2 5 3 6" xfId="2676"/>
    <cellStyle name="Comma 4 2 5 4" xfId="3745"/>
    <cellStyle name="Comma 4 2 5 5" xfId="6017"/>
    <cellStyle name="Comma 4 2 5 6" xfId="8289"/>
    <cellStyle name="Comma 4 2 5 7" xfId="2965"/>
    <cellStyle name="Comma 4 2 5 8" xfId="2396"/>
    <cellStyle name="Comma 4 2 6" xfId="1006"/>
    <cellStyle name="Comma 4 2 6 2" xfId="2141"/>
    <cellStyle name="Comma 4 2 6 2 2" xfId="5561"/>
    <cellStyle name="Comma 4 2 6 2 3" xfId="7833"/>
    <cellStyle name="Comma 4 2 6 2 4" xfId="10105"/>
    <cellStyle name="Comma 4 2 6 2 5" xfId="3421"/>
    <cellStyle name="Comma 4 2 6 2 6" xfId="2844"/>
    <cellStyle name="Comma 4 2 6 3" xfId="4426"/>
    <cellStyle name="Comma 4 2 6 4" xfId="6698"/>
    <cellStyle name="Comma 4 2 6 5" xfId="8970"/>
    <cellStyle name="Comma 4 2 6 6" xfId="3136"/>
    <cellStyle name="Comma 4 2 6 7" xfId="2564"/>
    <cellStyle name="Comma 4 2 7" xfId="552"/>
    <cellStyle name="Comma 4 2 7 2" xfId="1687"/>
    <cellStyle name="Comma 4 2 7 2 2" xfId="5107"/>
    <cellStyle name="Comma 4 2 7 2 3" xfId="7379"/>
    <cellStyle name="Comma 4 2 7 2 4" xfId="9651"/>
    <cellStyle name="Comma 4 2 7 2 5" xfId="3307"/>
    <cellStyle name="Comma 4 2 7 2 6" xfId="2732"/>
    <cellStyle name="Comma 4 2 7 3" xfId="3972"/>
    <cellStyle name="Comma 4 2 7 4" xfId="6244"/>
    <cellStyle name="Comma 4 2 7 5" xfId="8516"/>
    <cellStyle name="Comma 4 2 7 6" xfId="3022"/>
    <cellStyle name="Comma 4 2 7 7" xfId="2452"/>
    <cellStyle name="Comma 4 2 8" xfId="1233"/>
    <cellStyle name="Comma 4 2 8 2" xfId="4653"/>
    <cellStyle name="Comma 4 2 8 3" xfId="6925"/>
    <cellStyle name="Comma 4 2 8 4" xfId="9197"/>
    <cellStyle name="Comma 4 2 8 5" xfId="3193"/>
    <cellStyle name="Comma 4 2 8 6" xfId="2620"/>
    <cellStyle name="Comma 4 2 9" xfId="3518"/>
    <cellStyle name="Comma 4 3" xfId="171"/>
    <cellStyle name="Comma 4 3 10" xfId="2360"/>
    <cellStyle name="Comma 4 3 2" xfId="409"/>
    <cellStyle name="Comma 4 3 2 2" xfId="863"/>
    <cellStyle name="Comma 4 3 2 2 2" xfId="1998"/>
    <cellStyle name="Comma 4 3 2 2 2 2" xfId="5418"/>
    <cellStyle name="Comma 4 3 2 2 2 3" xfId="7690"/>
    <cellStyle name="Comma 4 3 2 2 2 4" xfId="9962"/>
    <cellStyle name="Comma 4 3 2 2 2 5" xfId="3385"/>
    <cellStyle name="Comma 4 3 2 2 2 6" xfId="2809"/>
    <cellStyle name="Comma 4 3 2 2 3" xfId="4283"/>
    <cellStyle name="Comma 4 3 2 2 4" xfId="6555"/>
    <cellStyle name="Comma 4 3 2 2 5" xfId="8827"/>
    <cellStyle name="Comma 4 3 2 2 6" xfId="3100"/>
    <cellStyle name="Comma 4 3 2 2 7" xfId="2529"/>
    <cellStyle name="Comma 4 3 2 3" xfId="1544"/>
    <cellStyle name="Comma 4 3 2 3 2" xfId="4964"/>
    <cellStyle name="Comma 4 3 2 3 3" xfId="7236"/>
    <cellStyle name="Comma 4 3 2 3 4" xfId="9508"/>
    <cellStyle name="Comma 4 3 2 3 5" xfId="3271"/>
    <cellStyle name="Comma 4 3 2 3 6" xfId="2697"/>
    <cellStyle name="Comma 4 3 2 4" xfId="3829"/>
    <cellStyle name="Comma 4 3 2 5" xfId="6101"/>
    <cellStyle name="Comma 4 3 2 6" xfId="8373"/>
    <cellStyle name="Comma 4 3 2 7" xfId="2986"/>
    <cellStyle name="Comma 4 3 2 8" xfId="2417"/>
    <cellStyle name="Comma 4 3 3" xfId="1090"/>
    <cellStyle name="Comma 4 3 3 2" xfId="2225"/>
    <cellStyle name="Comma 4 3 3 2 2" xfId="5645"/>
    <cellStyle name="Comma 4 3 3 2 3" xfId="7917"/>
    <cellStyle name="Comma 4 3 3 2 4" xfId="10189"/>
    <cellStyle name="Comma 4 3 3 2 5" xfId="3442"/>
    <cellStyle name="Comma 4 3 3 2 6" xfId="2865"/>
    <cellStyle name="Comma 4 3 3 3" xfId="4510"/>
    <cellStyle name="Comma 4 3 3 4" xfId="6782"/>
    <cellStyle name="Comma 4 3 3 5" xfId="9054"/>
    <cellStyle name="Comma 4 3 3 6" xfId="3157"/>
    <cellStyle name="Comma 4 3 3 7" xfId="2585"/>
    <cellStyle name="Comma 4 3 4" xfId="636"/>
    <cellStyle name="Comma 4 3 4 2" xfId="1771"/>
    <cellStyle name="Comma 4 3 4 2 2" xfId="5191"/>
    <cellStyle name="Comma 4 3 4 2 3" xfId="7463"/>
    <cellStyle name="Comma 4 3 4 2 4" xfId="9735"/>
    <cellStyle name="Comma 4 3 4 2 5" xfId="3328"/>
    <cellStyle name="Comma 4 3 4 2 6" xfId="2753"/>
    <cellStyle name="Comma 4 3 4 3" xfId="4056"/>
    <cellStyle name="Comma 4 3 4 4" xfId="6328"/>
    <cellStyle name="Comma 4 3 4 5" xfId="8600"/>
    <cellStyle name="Comma 4 3 4 6" xfId="3043"/>
    <cellStyle name="Comma 4 3 4 7" xfId="2473"/>
    <cellStyle name="Comma 4 3 5" xfId="1317"/>
    <cellStyle name="Comma 4 3 5 2" xfId="4737"/>
    <cellStyle name="Comma 4 3 5 3" xfId="7009"/>
    <cellStyle name="Comma 4 3 5 4" xfId="9281"/>
    <cellStyle name="Comma 4 3 5 5" xfId="3214"/>
    <cellStyle name="Comma 4 3 5 6" xfId="2641"/>
    <cellStyle name="Comma 4 3 6" xfId="3602"/>
    <cellStyle name="Comma 4 3 7" xfId="5874"/>
    <cellStyle name="Comma 4 3 8" xfId="8146"/>
    <cellStyle name="Comma 4 3 9" xfId="2926"/>
    <cellStyle name="Comma 4 4" xfId="115"/>
    <cellStyle name="Comma 4 4 10" xfId="2346"/>
    <cellStyle name="Comma 4 4 2" xfId="353"/>
    <cellStyle name="Comma 4 4 2 2" xfId="807"/>
    <cellStyle name="Comma 4 4 2 2 2" xfId="1942"/>
    <cellStyle name="Comma 4 4 2 2 2 2" xfId="5362"/>
    <cellStyle name="Comma 4 4 2 2 2 3" xfId="7634"/>
    <cellStyle name="Comma 4 4 2 2 2 4" xfId="9906"/>
    <cellStyle name="Comma 4 4 2 2 2 5" xfId="3371"/>
    <cellStyle name="Comma 4 4 2 2 2 6" xfId="2795"/>
    <cellStyle name="Comma 4 4 2 2 3" xfId="4227"/>
    <cellStyle name="Comma 4 4 2 2 4" xfId="6499"/>
    <cellStyle name="Comma 4 4 2 2 5" xfId="8771"/>
    <cellStyle name="Comma 4 4 2 2 6" xfId="3086"/>
    <cellStyle name="Comma 4 4 2 2 7" xfId="2515"/>
    <cellStyle name="Comma 4 4 2 3" xfId="1488"/>
    <cellStyle name="Comma 4 4 2 3 2" xfId="4908"/>
    <cellStyle name="Comma 4 4 2 3 3" xfId="7180"/>
    <cellStyle name="Comma 4 4 2 3 4" xfId="9452"/>
    <cellStyle name="Comma 4 4 2 3 5" xfId="3257"/>
    <cellStyle name="Comma 4 4 2 3 6" xfId="2683"/>
    <cellStyle name="Comma 4 4 2 4" xfId="3773"/>
    <cellStyle name="Comma 4 4 2 5" xfId="6045"/>
    <cellStyle name="Comma 4 4 2 6" xfId="8317"/>
    <cellStyle name="Comma 4 4 2 7" xfId="2972"/>
    <cellStyle name="Comma 4 4 2 8" xfId="2403"/>
    <cellStyle name="Comma 4 4 3" xfId="1034"/>
    <cellStyle name="Comma 4 4 3 2" xfId="2169"/>
    <cellStyle name="Comma 4 4 3 2 2" xfId="5589"/>
    <cellStyle name="Comma 4 4 3 2 3" xfId="7861"/>
    <cellStyle name="Comma 4 4 3 2 4" xfId="10133"/>
    <cellStyle name="Comma 4 4 3 2 5" xfId="3428"/>
    <cellStyle name="Comma 4 4 3 2 6" xfId="2851"/>
    <cellStyle name="Comma 4 4 3 3" xfId="4454"/>
    <cellStyle name="Comma 4 4 3 4" xfId="6726"/>
    <cellStyle name="Comma 4 4 3 5" xfId="8998"/>
    <cellStyle name="Comma 4 4 3 6" xfId="3143"/>
    <cellStyle name="Comma 4 4 3 7" xfId="2571"/>
    <cellStyle name="Comma 4 4 4" xfId="580"/>
    <cellStyle name="Comma 4 4 4 2" xfId="1715"/>
    <cellStyle name="Comma 4 4 4 2 2" xfId="5135"/>
    <cellStyle name="Comma 4 4 4 2 3" xfId="7407"/>
    <cellStyle name="Comma 4 4 4 2 4" xfId="9679"/>
    <cellStyle name="Comma 4 4 4 2 5" xfId="3314"/>
    <cellStyle name="Comma 4 4 4 2 6" xfId="2739"/>
    <cellStyle name="Comma 4 4 4 3" xfId="4000"/>
    <cellStyle name="Comma 4 4 4 4" xfId="6272"/>
    <cellStyle name="Comma 4 4 4 5" xfId="8544"/>
    <cellStyle name="Comma 4 4 4 6" xfId="3029"/>
    <cellStyle name="Comma 4 4 4 7" xfId="2459"/>
    <cellStyle name="Comma 4 4 5" xfId="1261"/>
    <cellStyle name="Comma 4 4 5 2" xfId="4681"/>
    <cellStyle name="Comma 4 4 5 3" xfId="6953"/>
    <cellStyle name="Comma 4 4 5 4" xfId="9225"/>
    <cellStyle name="Comma 4 4 5 5" xfId="3200"/>
    <cellStyle name="Comma 4 4 5 6" xfId="2627"/>
    <cellStyle name="Comma 4 4 6" xfId="3546"/>
    <cellStyle name="Comma 4 4 7" xfId="5818"/>
    <cellStyle name="Comma 4 4 8" xfId="8090"/>
    <cellStyle name="Comma 4 4 9" xfId="2912"/>
    <cellStyle name="Comma 4 5" xfId="241"/>
    <cellStyle name="Comma 4 5 10" xfId="2375"/>
    <cellStyle name="Comma 4 5 2" xfId="468"/>
    <cellStyle name="Comma 4 5 2 2" xfId="922"/>
    <cellStyle name="Comma 4 5 2 2 2" xfId="2057"/>
    <cellStyle name="Comma 4 5 2 2 2 2" xfId="5477"/>
    <cellStyle name="Comma 4 5 2 2 2 3" xfId="7749"/>
    <cellStyle name="Comma 4 5 2 2 2 4" xfId="10021"/>
    <cellStyle name="Comma 4 5 2 2 2 5" xfId="3400"/>
    <cellStyle name="Comma 4 5 2 2 2 6" xfId="2823"/>
    <cellStyle name="Comma 4 5 2 2 3" xfId="4342"/>
    <cellStyle name="Comma 4 5 2 2 4" xfId="6614"/>
    <cellStyle name="Comma 4 5 2 2 5" xfId="8886"/>
    <cellStyle name="Comma 4 5 2 2 6" xfId="3115"/>
    <cellStyle name="Comma 4 5 2 2 7" xfId="2543"/>
    <cellStyle name="Comma 4 5 2 3" xfId="1603"/>
    <cellStyle name="Comma 4 5 2 3 2" xfId="5023"/>
    <cellStyle name="Comma 4 5 2 3 3" xfId="7295"/>
    <cellStyle name="Comma 4 5 2 3 4" xfId="9567"/>
    <cellStyle name="Comma 4 5 2 3 5" xfId="3286"/>
    <cellStyle name="Comma 4 5 2 3 6" xfId="2711"/>
    <cellStyle name="Comma 4 5 2 4" xfId="3888"/>
    <cellStyle name="Comma 4 5 2 5" xfId="6160"/>
    <cellStyle name="Comma 4 5 2 6" xfId="8432"/>
    <cellStyle name="Comma 4 5 2 7" xfId="3001"/>
    <cellStyle name="Comma 4 5 2 8" xfId="2431"/>
    <cellStyle name="Comma 4 5 3" xfId="1149"/>
    <cellStyle name="Comma 4 5 3 2" xfId="2284"/>
    <cellStyle name="Comma 4 5 3 2 2" xfId="5704"/>
    <cellStyle name="Comma 4 5 3 2 3" xfId="7976"/>
    <cellStyle name="Comma 4 5 3 2 4" xfId="10248"/>
    <cellStyle name="Comma 4 5 3 2 5" xfId="3457"/>
    <cellStyle name="Comma 4 5 3 2 6" xfId="2879"/>
    <cellStyle name="Comma 4 5 3 3" xfId="4569"/>
    <cellStyle name="Comma 4 5 3 4" xfId="6841"/>
    <cellStyle name="Comma 4 5 3 5" xfId="9113"/>
    <cellStyle name="Comma 4 5 3 6" xfId="3172"/>
    <cellStyle name="Comma 4 5 3 7" xfId="2599"/>
    <cellStyle name="Comma 4 5 4" xfId="695"/>
    <cellStyle name="Comma 4 5 4 2" xfId="1830"/>
    <cellStyle name="Comma 4 5 4 2 2" xfId="5250"/>
    <cellStyle name="Comma 4 5 4 2 3" xfId="7522"/>
    <cellStyle name="Comma 4 5 4 2 4" xfId="9794"/>
    <cellStyle name="Comma 4 5 4 2 5" xfId="3343"/>
    <cellStyle name="Comma 4 5 4 2 6" xfId="2767"/>
    <cellStyle name="Comma 4 5 4 3" xfId="4115"/>
    <cellStyle name="Comma 4 5 4 4" xfId="6387"/>
    <cellStyle name="Comma 4 5 4 5" xfId="8659"/>
    <cellStyle name="Comma 4 5 4 6" xfId="3058"/>
    <cellStyle name="Comma 4 5 4 7" xfId="2487"/>
    <cellStyle name="Comma 4 5 5" xfId="1376"/>
    <cellStyle name="Comma 4 5 5 2" xfId="4796"/>
    <cellStyle name="Comma 4 5 5 3" xfId="7068"/>
    <cellStyle name="Comma 4 5 5 4" xfId="9340"/>
    <cellStyle name="Comma 4 5 5 5" xfId="3229"/>
    <cellStyle name="Comma 4 5 5 6" xfId="2655"/>
    <cellStyle name="Comma 4 5 6" xfId="3661"/>
    <cellStyle name="Comma 4 5 7" xfId="5933"/>
    <cellStyle name="Comma 4 5 8" xfId="8205"/>
    <cellStyle name="Comma 4 5 9" xfId="2944"/>
    <cellStyle name="Comma 4 6" xfId="297"/>
    <cellStyle name="Comma 4 6 2" xfId="751"/>
    <cellStyle name="Comma 4 6 2 2" xfId="1886"/>
    <cellStyle name="Comma 4 6 2 2 2" xfId="5306"/>
    <cellStyle name="Comma 4 6 2 2 3" xfId="7578"/>
    <cellStyle name="Comma 4 6 2 2 4" xfId="9850"/>
    <cellStyle name="Comma 4 6 2 2 5" xfId="3357"/>
    <cellStyle name="Comma 4 6 2 2 6" xfId="2781"/>
    <cellStyle name="Comma 4 6 2 3" xfId="4171"/>
    <cellStyle name="Comma 4 6 2 4" xfId="6443"/>
    <cellStyle name="Comma 4 6 2 5" xfId="8715"/>
    <cellStyle name="Comma 4 6 2 6" xfId="3072"/>
    <cellStyle name="Comma 4 6 2 7" xfId="2501"/>
    <cellStyle name="Comma 4 6 3" xfId="1432"/>
    <cellStyle name="Comma 4 6 3 2" xfId="4852"/>
    <cellStyle name="Comma 4 6 3 3" xfId="7124"/>
    <cellStyle name="Comma 4 6 3 4" xfId="9396"/>
    <cellStyle name="Comma 4 6 3 5" xfId="3243"/>
    <cellStyle name="Comma 4 6 3 6" xfId="2669"/>
    <cellStyle name="Comma 4 6 4" xfId="3717"/>
    <cellStyle name="Comma 4 6 5" xfId="5989"/>
    <cellStyle name="Comma 4 6 6" xfId="8261"/>
    <cellStyle name="Comma 4 6 7" xfId="2958"/>
    <cellStyle name="Comma 4 6 8" xfId="2389"/>
    <cellStyle name="Comma 4 7" xfId="978"/>
    <cellStyle name="Comma 4 7 2" xfId="2113"/>
    <cellStyle name="Comma 4 7 2 2" xfId="5533"/>
    <cellStyle name="Comma 4 7 2 3" xfId="7805"/>
    <cellStyle name="Comma 4 7 2 4" xfId="10077"/>
    <cellStyle name="Comma 4 7 2 5" xfId="3414"/>
    <cellStyle name="Comma 4 7 2 6" xfId="2837"/>
    <cellStyle name="Comma 4 7 3" xfId="4398"/>
    <cellStyle name="Comma 4 7 4" xfId="6670"/>
    <cellStyle name="Comma 4 7 5" xfId="8942"/>
    <cellStyle name="Comma 4 7 6" xfId="3129"/>
    <cellStyle name="Comma 4 7 7" xfId="2557"/>
    <cellStyle name="Comma 4 8" xfId="524"/>
    <cellStyle name="Comma 4 8 2" xfId="1659"/>
    <cellStyle name="Comma 4 8 2 2" xfId="5079"/>
    <cellStyle name="Comma 4 8 2 3" xfId="7351"/>
    <cellStyle name="Comma 4 8 2 4" xfId="9623"/>
    <cellStyle name="Comma 4 8 2 5" xfId="3300"/>
    <cellStyle name="Comma 4 8 2 6" xfId="2725"/>
    <cellStyle name="Comma 4 8 3" xfId="3944"/>
    <cellStyle name="Comma 4 8 4" xfId="6216"/>
    <cellStyle name="Comma 4 8 5" xfId="8488"/>
    <cellStyle name="Comma 4 8 6" xfId="3015"/>
    <cellStyle name="Comma 4 8 7" xfId="2445"/>
    <cellStyle name="Comma 4 9" xfId="1205"/>
    <cellStyle name="Comma 4 9 2" xfId="4625"/>
    <cellStyle name="Comma 4 9 3" xfId="6897"/>
    <cellStyle name="Comma 4 9 4" xfId="9169"/>
    <cellStyle name="Comma 4 9 5" xfId="3186"/>
    <cellStyle name="Comma 4 9 6" xfId="2613"/>
    <cellStyle name="Comma 5" xfId="59"/>
    <cellStyle name="Comma 5 10" xfId="3492"/>
    <cellStyle name="Comma 5 11" xfId="5764"/>
    <cellStyle name="Comma 5 12" xfId="8036"/>
    <cellStyle name="Comma 5 13" xfId="2897"/>
    <cellStyle name="Comma 5 14" xfId="2332"/>
    <cellStyle name="Comma 5 2" xfId="89"/>
    <cellStyle name="Comma 5 2 10" xfId="5792"/>
    <cellStyle name="Comma 5 2 11" xfId="8064"/>
    <cellStyle name="Comma 5 2 12" xfId="2906"/>
    <cellStyle name="Comma 5 2 13" xfId="2340"/>
    <cellStyle name="Comma 5 2 2" xfId="201"/>
    <cellStyle name="Comma 5 2 2 10" xfId="2368"/>
    <cellStyle name="Comma 5 2 2 2" xfId="439"/>
    <cellStyle name="Comma 5 2 2 2 2" xfId="893"/>
    <cellStyle name="Comma 5 2 2 2 2 2" xfId="2028"/>
    <cellStyle name="Comma 5 2 2 2 2 2 2" xfId="5448"/>
    <cellStyle name="Comma 5 2 2 2 2 2 3" xfId="7720"/>
    <cellStyle name="Comma 5 2 2 2 2 2 4" xfId="9992"/>
    <cellStyle name="Comma 5 2 2 2 2 2 5" xfId="3393"/>
    <cellStyle name="Comma 5 2 2 2 2 2 6" xfId="2817"/>
    <cellStyle name="Comma 5 2 2 2 2 3" xfId="4313"/>
    <cellStyle name="Comma 5 2 2 2 2 4" xfId="6585"/>
    <cellStyle name="Comma 5 2 2 2 2 5" xfId="8857"/>
    <cellStyle name="Comma 5 2 2 2 2 6" xfId="3108"/>
    <cellStyle name="Comma 5 2 2 2 2 7" xfId="2537"/>
    <cellStyle name="Comma 5 2 2 2 3" xfId="1574"/>
    <cellStyle name="Comma 5 2 2 2 3 2" xfId="4994"/>
    <cellStyle name="Comma 5 2 2 2 3 3" xfId="7266"/>
    <cellStyle name="Comma 5 2 2 2 3 4" xfId="9538"/>
    <cellStyle name="Comma 5 2 2 2 3 5" xfId="3279"/>
    <cellStyle name="Comma 5 2 2 2 3 6" xfId="2705"/>
    <cellStyle name="Comma 5 2 2 2 4" xfId="3859"/>
    <cellStyle name="Comma 5 2 2 2 5" xfId="6131"/>
    <cellStyle name="Comma 5 2 2 2 6" xfId="8403"/>
    <cellStyle name="Comma 5 2 2 2 7" xfId="2994"/>
    <cellStyle name="Comma 5 2 2 2 8" xfId="2425"/>
    <cellStyle name="Comma 5 2 2 3" xfId="1120"/>
    <cellStyle name="Comma 5 2 2 3 2" xfId="2255"/>
    <cellStyle name="Comma 5 2 2 3 2 2" xfId="5675"/>
    <cellStyle name="Comma 5 2 2 3 2 3" xfId="7947"/>
    <cellStyle name="Comma 5 2 2 3 2 4" xfId="10219"/>
    <cellStyle name="Comma 5 2 2 3 2 5" xfId="3450"/>
    <cellStyle name="Comma 5 2 2 3 2 6" xfId="2873"/>
    <cellStyle name="Comma 5 2 2 3 3" xfId="4540"/>
    <cellStyle name="Comma 5 2 2 3 4" xfId="6812"/>
    <cellStyle name="Comma 5 2 2 3 5" xfId="9084"/>
    <cellStyle name="Comma 5 2 2 3 6" xfId="3165"/>
    <cellStyle name="Comma 5 2 2 3 7" xfId="2593"/>
    <cellStyle name="Comma 5 2 2 4" xfId="666"/>
    <cellStyle name="Comma 5 2 2 4 2" xfId="1801"/>
    <cellStyle name="Comma 5 2 2 4 2 2" xfId="5221"/>
    <cellStyle name="Comma 5 2 2 4 2 3" xfId="7493"/>
    <cellStyle name="Comma 5 2 2 4 2 4" xfId="9765"/>
    <cellStyle name="Comma 5 2 2 4 2 5" xfId="3336"/>
    <cellStyle name="Comma 5 2 2 4 2 6" xfId="2761"/>
    <cellStyle name="Comma 5 2 2 4 3" xfId="4086"/>
    <cellStyle name="Comma 5 2 2 4 4" xfId="6358"/>
    <cellStyle name="Comma 5 2 2 4 5" xfId="8630"/>
    <cellStyle name="Comma 5 2 2 4 6" xfId="3051"/>
    <cellStyle name="Comma 5 2 2 4 7" xfId="2481"/>
    <cellStyle name="Comma 5 2 2 5" xfId="1347"/>
    <cellStyle name="Comma 5 2 2 5 2" xfId="4767"/>
    <cellStyle name="Comma 5 2 2 5 3" xfId="7039"/>
    <cellStyle name="Comma 5 2 2 5 4" xfId="9311"/>
    <cellStyle name="Comma 5 2 2 5 5" xfId="3222"/>
    <cellStyle name="Comma 5 2 2 5 6" xfId="2649"/>
    <cellStyle name="Comma 5 2 2 6" xfId="3632"/>
    <cellStyle name="Comma 5 2 2 7" xfId="5904"/>
    <cellStyle name="Comma 5 2 2 8" xfId="8176"/>
    <cellStyle name="Comma 5 2 2 9" xfId="2934"/>
    <cellStyle name="Comma 5 2 3" xfId="145"/>
    <cellStyle name="Comma 5 2 3 10" xfId="2354"/>
    <cellStyle name="Comma 5 2 3 2" xfId="383"/>
    <cellStyle name="Comma 5 2 3 2 2" xfId="837"/>
    <cellStyle name="Comma 5 2 3 2 2 2" xfId="1972"/>
    <cellStyle name="Comma 5 2 3 2 2 2 2" xfId="5392"/>
    <cellStyle name="Comma 5 2 3 2 2 2 3" xfId="7664"/>
    <cellStyle name="Comma 5 2 3 2 2 2 4" xfId="9936"/>
    <cellStyle name="Comma 5 2 3 2 2 2 5" xfId="3379"/>
    <cellStyle name="Comma 5 2 3 2 2 2 6" xfId="2803"/>
    <cellStyle name="Comma 5 2 3 2 2 3" xfId="4257"/>
    <cellStyle name="Comma 5 2 3 2 2 4" xfId="6529"/>
    <cellStyle name="Comma 5 2 3 2 2 5" xfId="8801"/>
    <cellStyle name="Comma 5 2 3 2 2 6" xfId="3094"/>
    <cellStyle name="Comma 5 2 3 2 2 7" xfId="2523"/>
    <cellStyle name="Comma 5 2 3 2 3" xfId="1518"/>
    <cellStyle name="Comma 5 2 3 2 3 2" xfId="4938"/>
    <cellStyle name="Comma 5 2 3 2 3 3" xfId="7210"/>
    <cellStyle name="Comma 5 2 3 2 3 4" xfId="9482"/>
    <cellStyle name="Comma 5 2 3 2 3 5" xfId="3265"/>
    <cellStyle name="Comma 5 2 3 2 3 6" xfId="2691"/>
    <cellStyle name="Comma 5 2 3 2 4" xfId="3803"/>
    <cellStyle name="Comma 5 2 3 2 5" xfId="6075"/>
    <cellStyle name="Comma 5 2 3 2 6" xfId="8347"/>
    <cellStyle name="Comma 5 2 3 2 7" xfId="2980"/>
    <cellStyle name="Comma 5 2 3 2 8" xfId="2411"/>
    <cellStyle name="Comma 5 2 3 3" xfId="1064"/>
    <cellStyle name="Comma 5 2 3 3 2" xfId="2199"/>
    <cellStyle name="Comma 5 2 3 3 2 2" xfId="5619"/>
    <cellStyle name="Comma 5 2 3 3 2 3" xfId="7891"/>
    <cellStyle name="Comma 5 2 3 3 2 4" xfId="10163"/>
    <cellStyle name="Comma 5 2 3 3 2 5" xfId="3436"/>
    <cellStyle name="Comma 5 2 3 3 2 6" xfId="2859"/>
    <cellStyle name="Comma 5 2 3 3 3" xfId="4484"/>
    <cellStyle name="Comma 5 2 3 3 4" xfId="6756"/>
    <cellStyle name="Comma 5 2 3 3 5" xfId="9028"/>
    <cellStyle name="Comma 5 2 3 3 6" xfId="3151"/>
    <cellStyle name="Comma 5 2 3 3 7" xfId="2579"/>
    <cellStyle name="Comma 5 2 3 4" xfId="610"/>
    <cellStyle name="Comma 5 2 3 4 2" xfId="1745"/>
    <cellStyle name="Comma 5 2 3 4 2 2" xfId="5165"/>
    <cellStyle name="Comma 5 2 3 4 2 3" xfId="7437"/>
    <cellStyle name="Comma 5 2 3 4 2 4" xfId="9709"/>
    <cellStyle name="Comma 5 2 3 4 2 5" xfId="3322"/>
    <cellStyle name="Comma 5 2 3 4 2 6" xfId="2747"/>
    <cellStyle name="Comma 5 2 3 4 3" xfId="4030"/>
    <cellStyle name="Comma 5 2 3 4 4" xfId="6302"/>
    <cellStyle name="Comma 5 2 3 4 5" xfId="8574"/>
    <cellStyle name="Comma 5 2 3 4 6" xfId="3037"/>
    <cellStyle name="Comma 5 2 3 4 7" xfId="2467"/>
    <cellStyle name="Comma 5 2 3 5" xfId="1291"/>
    <cellStyle name="Comma 5 2 3 5 2" xfId="4711"/>
    <cellStyle name="Comma 5 2 3 5 3" xfId="6983"/>
    <cellStyle name="Comma 5 2 3 5 4" xfId="9255"/>
    <cellStyle name="Comma 5 2 3 5 5" xfId="3208"/>
    <cellStyle name="Comma 5 2 3 5 6" xfId="2635"/>
    <cellStyle name="Comma 5 2 3 6" xfId="3576"/>
    <cellStyle name="Comma 5 2 3 7" xfId="5848"/>
    <cellStyle name="Comma 5 2 3 8" xfId="8120"/>
    <cellStyle name="Comma 5 2 3 9" xfId="2920"/>
    <cellStyle name="Comma 5 2 4" xfId="271"/>
    <cellStyle name="Comma 5 2 4 10" xfId="2383"/>
    <cellStyle name="Comma 5 2 4 2" xfId="498"/>
    <cellStyle name="Comma 5 2 4 2 2" xfId="952"/>
    <cellStyle name="Comma 5 2 4 2 2 2" xfId="2087"/>
    <cellStyle name="Comma 5 2 4 2 2 2 2" xfId="5507"/>
    <cellStyle name="Comma 5 2 4 2 2 2 3" xfId="7779"/>
    <cellStyle name="Comma 5 2 4 2 2 2 4" xfId="10051"/>
    <cellStyle name="Comma 5 2 4 2 2 2 5" xfId="3408"/>
    <cellStyle name="Comma 5 2 4 2 2 2 6" xfId="2831"/>
    <cellStyle name="Comma 5 2 4 2 2 3" xfId="4372"/>
    <cellStyle name="Comma 5 2 4 2 2 4" xfId="6644"/>
    <cellStyle name="Comma 5 2 4 2 2 5" xfId="8916"/>
    <cellStyle name="Comma 5 2 4 2 2 6" xfId="3123"/>
    <cellStyle name="Comma 5 2 4 2 2 7" xfId="2551"/>
    <cellStyle name="Comma 5 2 4 2 3" xfId="1633"/>
    <cellStyle name="Comma 5 2 4 2 3 2" xfId="5053"/>
    <cellStyle name="Comma 5 2 4 2 3 3" xfId="7325"/>
    <cellStyle name="Comma 5 2 4 2 3 4" xfId="9597"/>
    <cellStyle name="Comma 5 2 4 2 3 5" xfId="3294"/>
    <cellStyle name="Comma 5 2 4 2 3 6" xfId="2719"/>
    <cellStyle name="Comma 5 2 4 2 4" xfId="3918"/>
    <cellStyle name="Comma 5 2 4 2 5" xfId="6190"/>
    <cellStyle name="Comma 5 2 4 2 6" xfId="8462"/>
    <cellStyle name="Comma 5 2 4 2 7" xfId="3009"/>
    <cellStyle name="Comma 5 2 4 2 8" xfId="2439"/>
    <cellStyle name="Comma 5 2 4 3" xfId="1179"/>
    <cellStyle name="Comma 5 2 4 3 2" xfId="2314"/>
    <cellStyle name="Comma 5 2 4 3 2 2" xfId="5734"/>
    <cellStyle name="Comma 5 2 4 3 2 3" xfId="8006"/>
    <cellStyle name="Comma 5 2 4 3 2 4" xfId="10278"/>
    <cellStyle name="Comma 5 2 4 3 2 5" xfId="3465"/>
    <cellStyle name="Comma 5 2 4 3 2 6" xfId="2887"/>
    <cellStyle name="Comma 5 2 4 3 3" xfId="4599"/>
    <cellStyle name="Comma 5 2 4 3 4" xfId="6871"/>
    <cellStyle name="Comma 5 2 4 3 5" xfId="9143"/>
    <cellStyle name="Comma 5 2 4 3 6" xfId="3180"/>
    <cellStyle name="Comma 5 2 4 3 7" xfId="2607"/>
    <cellStyle name="Comma 5 2 4 4" xfId="725"/>
    <cellStyle name="Comma 5 2 4 4 2" xfId="1860"/>
    <cellStyle name="Comma 5 2 4 4 2 2" xfId="5280"/>
    <cellStyle name="Comma 5 2 4 4 2 3" xfId="7552"/>
    <cellStyle name="Comma 5 2 4 4 2 4" xfId="9824"/>
    <cellStyle name="Comma 5 2 4 4 2 5" xfId="3351"/>
    <cellStyle name="Comma 5 2 4 4 2 6" xfId="2775"/>
    <cellStyle name="Comma 5 2 4 4 3" xfId="4145"/>
    <cellStyle name="Comma 5 2 4 4 4" xfId="6417"/>
    <cellStyle name="Comma 5 2 4 4 5" xfId="8689"/>
    <cellStyle name="Comma 5 2 4 4 6" xfId="3066"/>
    <cellStyle name="Comma 5 2 4 4 7" xfId="2495"/>
    <cellStyle name="Comma 5 2 4 5" xfId="1406"/>
    <cellStyle name="Comma 5 2 4 5 2" xfId="4826"/>
    <cellStyle name="Comma 5 2 4 5 3" xfId="7098"/>
    <cellStyle name="Comma 5 2 4 5 4" xfId="9370"/>
    <cellStyle name="Comma 5 2 4 5 5" xfId="3237"/>
    <cellStyle name="Comma 5 2 4 5 6" xfId="2663"/>
    <cellStyle name="Comma 5 2 4 6" xfId="3691"/>
    <cellStyle name="Comma 5 2 4 7" xfId="5963"/>
    <cellStyle name="Comma 5 2 4 8" xfId="8235"/>
    <cellStyle name="Comma 5 2 4 9" xfId="2952"/>
    <cellStyle name="Comma 5 2 5" xfId="327"/>
    <cellStyle name="Comma 5 2 5 2" xfId="781"/>
    <cellStyle name="Comma 5 2 5 2 2" xfId="1916"/>
    <cellStyle name="Comma 5 2 5 2 2 2" xfId="5336"/>
    <cellStyle name="Comma 5 2 5 2 2 3" xfId="7608"/>
    <cellStyle name="Comma 5 2 5 2 2 4" xfId="9880"/>
    <cellStyle name="Comma 5 2 5 2 2 5" xfId="3365"/>
    <cellStyle name="Comma 5 2 5 2 2 6" xfId="2789"/>
    <cellStyle name="Comma 5 2 5 2 3" xfId="4201"/>
    <cellStyle name="Comma 5 2 5 2 4" xfId="6473"/>
    <cellStyle name="Comma 5 2 5 2 5" xfId="8745"/>
    <cellStyle name="Comma 5 2 5 2 6" xfId="3080"/>
    <cellStyle name="Comma 5 2 5 2 7" xfId="2509"/>
    <cellStyle name="Comma 5 2 5 3" xfId="1462"/>
    <cellStyle name="Comma 5 2 5 3 2" xfId="4882"/>
    <cellStyle name="Comma 5 2 5 3 3" xfId="7154"/>
    <cellStyle name="Comma 5 2 5 3 4" xfId="9426"/>
    <cellStyle name="Comma 5 2 5 3 5" xfId="3251"/>
    <cellStyle name="Comma 5 2 5 3 6" xfId="2677"/>
    <cellStyle name="Comma 5 2 5 4" xfId="3747"/>
    <cellStyle name="Comma 5 2 5 5" xfId="6019"/>
    <cellStyle name="Comma 5 2 5 6" xfId="8291"/>
    <cellStyle name="Comma 5 2 5 7" xfId="2966"/>
    <cellStyle name="Comma 5 2 5 8" xfId="2397"/>
    <cellStyle name="Comma 5 2 6" xfId="1008"/>
    <cellStyle name="Comma 5 2 6 2" xfId="2143"/>
    <cellStyle name="Comma 5 2 6 2 2" xfId="5563"/>
    <cellStyle name="Comma 5 2 6 2 3" xfId="7835"/>
    <cellStyle name="Comma 5 2 6 2 4" xfId="10107"/>
    <cellStyle name="Comma 5 2 6 2 5" xfId="3422"/>
    <cellStyle name="Comma 5 2 6 2 6" xfId="2845"/>
    <cellStyle name="Comma 5 2 6 3" xfId="4428"/>
    <cellStyle name="Comma 5 2 6 4" xfId="6700"/>
    <cellStyle name="Comma 5 2 6 5" xfId="8972"/>
    <cellStyle name="Comma 5 2 6 6" xfId="3137"/>
    <cellStyle name="Comma 5 2 6 7" xfId="2565"/>
    <cellStyle name="Comma 5 2 7" xfId="554"/>
    <cellStyle name="Comma 5 2 7 2" xfId="1689"/>
    <cellStyle name="Comma 5 2 7 2 2" xfId="5109"/>
    <cellStyle name="Comma 5 2 7 2 3" xfId="7381"/>
    <cellStyle name="Comma 5 2 7 2 4" xfId="9653"/>
    <cellStyle name="Comma 5 2 7 2 5" xfId="3308"/>
    <cellStyle name="Comma 5 2 7 2 6" xfId="2733"/>
    <cellStyle name="Comma 5 2 7 3" xfId="3974"/>
    <cellStyle name="Comma 5 2 7 4" xfId="6246"/>
    <cellStyle name="Comma 5 2 7 5" xfId="8518"/>
    <cellStyle name="Comma 5 2 7 6" xfId="3023"/>
    <cellStyle name="Comma 5 2 7 7" xfId="2453"/>
    <cellStyle name="Comma 5 2 8" xfId="1235"/>
    <cellStyle name="Comma 5 2 8 2" xfId="4655"/>
    <cellStyle name="Comma 5 2 8 3" xfId="6927"/>
    <cellStyle name="Comma 5 2 8 4" xfId="9199"/>
    <cellStyle name="Comma 5 2 8 5" xfId="3194"/>
    <cellStyle name="Comma 5 2 8 6" xfId="2621"/>
    <cellStyle name="Comma 5 2 9" xfId="3520"/>
    <cellStyle name="Comma 5 3" xfId="173"/>
    <cellStyle name="Comma 5 3 10" xfId="2361"/>
    <cellStyle name="Comma 5 3 2" xfId="411"/>
    <cellStyle name="Comma 5 3 2 2" xfId="865"/>
    <cellStyle name="Comma 5 3 2 2 2" xfId="2000"/>
    <cellStyle name="Comma 5 3 2 2 2 2" xfId="5420"/>
    <cellStyle name="Comma 5 3 2 2 2 3" xfId="7692"/>
    <cellStyle name="Comma 5 3 2 2 2 4" xfId="9964"/>
    <cellStyle name="Comma 5 3 2 2 2 5" xfId="3386"/>
    <cellStyle name="Comma 5 3 2 2 2 6" xfId="2810"/>
    <cellStyle name="Comma 5 3 2 2 3" xfId="4285"/>
    <cellStyle name="Comma 5 3 2 2 4" xfId="6557"/>
    <cellStyle name="Comma 5 3 2 2 5" xfId="8829"/>
    <cellStyle name="Comma 5 3 2 2 6" xfId="3101"/>
    <cellStyle name="Comma 5 3 2 2 7" xfId="2530"/>
    <cellStyle name="Comma 5 3 2 3" xfId="1546"/>
    <cellStyle name="Comma 5 3 2 3 2" xfId="4966"/>
    <cellStyle name="Comma 5 3 2 3 3" xfId="7238"/>
    <cellStyle name="Comma 5 3 2 3 4" xfId="9510"/>
    <cellStyle name="Comma 5 3 2 3 5" xfId="3272"/>
    <cellStyle name="Comma 5 3 2 3 6" xfId="2698"/>
    <cellStyle name="Comma 5 3 2 4" xfId="3831"/>
    <cellStyle name="Comma 5 3 2 5" xfId="6103"/>
    <cellStyle name="Comma 5 3 2 6" xfId="8375"/>
    <cellStyle name="Comma 5 3 2 7" xfId="2987"/>
    <cellStyle name="Comma 5 3 2 8" xfId="2418"/>
    <cellStyle name="Comma 5 3 3" xfId="1092"/>
    <cellStyle name="Comma 5 3 3 2" xfId="2227"/>
    <cellStyle name="Comma 5 3 3 2 2" xfId="5647"/>
    <cellStyle name="Comma 5 3 3 2 3" xfId="7919"/>
    <cellStyle name="Comma 5 3 3 2 4" xfId="10191"/>
    <cellStyle name="Comma 5 3 3 2 5" xfId="3443"/>
    <cellStyle name="Comma 5 3 3 2 6" xfId="2866"/>
    <cellStyle name="Comma 5 3 3 3" xfId="4512"/>
    <cellStyle name="Comma 5 3 3 4" xfId="6784"/>
    <cellStyle name="Comma 5 3 3 5" xfId="9056"/>
    <cellStyle name="Comma 5 3 3 6" xfId="3158"/>
    <cellStyle name="Comma 5 3 3 7" xfId="2586"/>
    <cellStyle name="Comma 5 3 4" xfId="638"/>
    <cellStyle name="Comma 5 3 4 2" xfId="1773"/>
    <cellStyle name="Comma 5 3 4 2 2" xfId="5193"/>
    <cellStyle name="Comma 5 3 4 2 3" xfId="7465"/>
    <cellStyle name="Comma 5 3 4 2 4" xfId="9737"/>
    <cellStyle name="Comma 5 3 4 2 5" xfId="3329"/>
    <cellStyle name="Comma 5 3 4 2 6" xfId="2754"/>
    <cellStyle name="Comma 5 3 4 3" xfId="4058"/>
    <cellStyle name="Comma 5 3 4 4" xfId="6330"/>
    <cellStyle name="Comma 5 3 4 5" xfId="8602"/>
    <cellStyle name="Comma 5 3 4 6" xfId="3044"/>
    <cellStyle name="Comma 5 3 4 7" xfId="2474"/>
    <cellStyle name="Comma 5 3 5" xfId="1319"/>
    <cellStyle name="Comma 5 3 5 2" xfId="4739"/>
    <cellStyle name="Comma 5 3 5 3" xfId="7011"/>
    <cellStyle name="Comma 5 3 5 4" xfId="9283"/>
    <cellStyle name="Comma 5 3 5 5" xfId="3215"/>
    <cellStyle name="Comma 5 3 5 6" xfId="2642"/>
    <cellStyle name="Comma 5 3 6" xfId="3604"/>
    <cellStyle name="Comma 5 3 7" xfId="5876"/>
    <cellStyle name="Comma 5 3 8" xfId="8148"/>
    <cellStyle name="Comma 5 3 9" xfId="2927"/>
    <cellStyle name="Comma 5 4" xfId="117"/>
    <cellStyle name="Comma 5 4 10" xfId="2347"/>
    <cellStyle name="Comma 5 4 2" xfId="355"/>
    <cellStyle name="Comma 5 4 2 2" xfId="809"/>
    <cellStyle name="Comma 5 4 2 2 2" xfId="1944"/>
    <cellStyle name="Comma 5 4 2 2 2 2" xfId="5364"/>
    <cellStyle name="Comma 5 4 2 2 2 3" xfId="7636"/>
    <cellStyle name="Comma 5 4 2 2 2 4" xfId="9908"/>
    <cellStyle name="Comma 5 4 2 2 2 5" xfId="3372"/>
    <cellStyle name="Comma 5 4 2 2 2 6" xfId="2796"/>
    <cellStyle name="Comma 5 4 2 2 3" xfId="4229"/>
    <cellStyle name="Comma 5 4 2 2 4" xfId="6501"/>
    <cellStyle name="Comma 5 4 2 2 5" xfId="8773"/>
    <cellStyle name="Comma 5 4 2 2 6" xfId="3087"/>
    <cellStyle name="Comma 5 4 2 2 7" xfId="2516"/>
    <cellStyle name="Comma 5 4 2 3" xfId="1490"/>
    <cellStyle name="Comma 5 4 2 3 2" xfId="4910"/>
    <cellStyle name="Comma 5 4 2 3 3" xfId="7182"/>
    <cellStyle name="Comma 5 4 2 3 4" xfId="9454"/>
    <cellStyle name="Comma 5 4 2 3 5" xfId="3258"/>
    <cellStyle name="Comma 5 4 2 3 6" xfId="2684"/>
    <cellStyle name="Comma 5 4 2 4" xfId="3775"/>
    <cellStyle name="Comma 5 4 2 5" xfId="6047"/>
    <cellStyle name="Comma 5 4 2 6" xfId="8319"/>
    <cellStyle name="Comma 5 4 2 7" xfId="2973"/>
    <cellStyle name="Comma 5 4 2 8" xfId="2404"/>
    <cellStyle name="Comma 5 4 3" xfId="1036"/>
    <cellStyle name="Comma 5 4 3 2" xfId="2171"/>
    <cellStyle name="Comma 5 4 3 2 2" xfId="5591"/>
    <cellStyle name="Comma 5 4 3 2 3" xfId="7863"/>
    <cellStyle name="Comma 5 4 3 2 4" xfId="10135"/>
    <cellStyle name="Comma 5 4 3 2 5" xfId="3429"/>
    <cellStyle name="Comma 5 4 3 2 6" xfId="2852"/>
    <cellStyle name="Comma 5 4 3 3" xfId="4456"/>
    <cellStyle name="Comma 5 4 3 4" xfId="6728"/>
    <cellStyle name="Comma 5 4 3 5" xfId="9000"/>
    <cellStyle name="Comma 5 4 3 6" xfId="3144"/>
    <cellStyle name="Comma 5 4 3 7" xfId="2572"/>
    <cellStyle name="Comma 5 4 4" xfId="582"/>
    <cellStyle name="Comma 5 4 4 2" xfId="1717"/>
    <cellStyle name="Comma 5 4 4 2 2" xfId="5137"/>
    <cellStyle name="Comma 5 4 4 2 3" xfId="7409"/>
    <cellStyle name="Comma 5 4 4 2 4" xfId="9681"/>
    <cellStyle name="Comma 5 4 4 2 5" xfId="3315"/>
    <cellStyle name="Comma 5 4 4 2 6" xfId="2740"/>
    <cellStyle name="Comma 5 4 4 3" xfId="4002"/>
    <cellStyle name="Comma 5 4 4 4" xfId="6274"/>
    <cellStyle name="Comma 5 4 4 5" xfId="8546"/>
    <cellStyle name="Comma 5 4 4 6" xfId="3030"/>
    <cellStyle name="Comma 5 4 4 7" xfId="2460"/>
    <cellStyle name="Comma 5 4 5" xfId="1263"/>
    <cellStyle name="Comma 5 4 5 2" xfId="4683"/>
    <cellStyle name="Comma 5 4 5 3" xfId="6955"/>
    <cellStyle name="Comma 5 4 5 4" xfId="9227"/>
    <cellStyle name="Comma 5 4 5 5" xfId="3201"/>
    <cellStyle name="Comma 5 4 5 6" xfId="2628"/>
    <cellStyle name="Comma 5 4 6" xfId="3548"/>
    <cellStyle name="Comma 5 4 7" xfId="5820"/>
    <cellStyle name="Comma 5 4 8" xfId="8092"/>
    <cellStyle name="Comma 5 4 9" xfId="2913"/>
    <cellStyle name="Comma 5 5" xfId="243"/>
    <cellStyle name="Comma 5 5 10" xfId="2376"/>
    <cellStyle name="Comma 5 5 2" xfId="470"/>
    <cellStyle name="Comma 5 5 2 2" xfId="924"/>
    <cellStyle name="Comma 5 5 2 2 2" xfId="2059"/>
    <cellStyle name="Comma 5 5 2 2 2 2" xfId="5479"/>
    <cellStyle name="Comma 5 5 2 2 2 3" xfId="7751"/>
    <cellStyle name="Comma 5 5 2 2 2 4" xfId="10023"/>
    <cellStyle name="Comma 5 5 2 2 2 5" xfId="3401"/>
    <cellStyle name="Comma 5 5 2 2 2 6" xfId="2824"/>
    <cellStyle name="Comma 5 5 2 2 3" xfId="4344"/>
    <cellStyle name="Comma 5 5 2 2 4" xfId="6616"/>
    <cellStyle name="Comma 5 5 2 2 5" xfId="8888"/>
    <cellStyle name="Comma 5 5 2 2 6" xfId="3116"/>
    <cellStyle name="Comma 5 5 2 2 7" xfId="2544"/>
    <cellStyle name="Comma 5 5 2 3" xfId="1605"/>
    <cellStyle name="Comma 5 5 2 3 2" xfId="5025"/>
    <cellStyle name="Comma 5 5 2 3 3" xfId="7297"/>
    <cellStyle name="Comma 5 5 2 3 4" xfId="9569"/>
    <cellStyle name="Comma 5 5 2 3 5" xfId="3287"/>
    <cellStyle name="Comma 5 5 2 3 6" xfId="2712"/>
    <cellStyle name="Comma 5 5 2 4" xfId="3890"/>
    <cellStyle name="Comma 5 5 2 5" xfId="6162"/>
    <cellStyle name="Comma 5 5 2 6" xfId="8434"/>
    <cellStyle name="Comma 5 5 2 7" xfId="3002"/>
    <cellStyle name="Comma 5 5 2 8" xfId="2432"/>
    <cellStyle name="Comma 5 5 3" xfId="1151"/>
    <cellStyle name="Comma 5 5 3 2" xfId="2286"/>
    <cellStyle name="Comma 5 5 3 2 2" xfId="5706"/>
    <cellStyle name="Comma 5 5 3 2 3" xfId="7978"/>
    <cellStyle name="Comma 5 5 3 2 4" xfId="10250"/>
    <cellStyle name="Comma 5 5 3 2 5" xfId="3458"/>
    <cellStyle name="Comma 5 5 3 2 6" xfId="2880"/>
    <cellStyle name="Comma 5 5 3 3" xfId="4571"/>
    <cellStyle name="Comma 5 5 3 4" xfId="6843"/>
    <cellStyle name="Comma 5 5 3 5" xfId="9115"/>
    <cellStyle name="Comma 5 5 3 6" xfId="3173"/>
    <cellStyle name="Comma 5 5 3 7" xfId="2600"/>
    <cellStyle name="Comma 5 5 4" xfId="697"/>
    <cellStyle name="Comma 5 5 4 2" xfId="1832"/>
    <cellStyle name="Comma 5 5 4 2 2" xfId="5252"/>
    <cellStyle name="Comma 5 5 4 2 3" xfId="7524"/>
    <cellStyle name="Comma 5 5 4 2 4" xfId="9796"/>
    <cellStyle name="Comma 5 5 4 2 5" xfId="3344"/>
    <cellStyle name="Comma 5 5 4 2 6" xfId="2768"/>
    <cellStyle name="Comma 5 5 4 3" xfId="4117"/>
    <cellStyle name="Comma 5 5 4 4" xfId="6389"/>
    <cellStyle name="Comma 5 5 4 5" xfId="8661"/>
    <cellStyle name="Comma 5 5 4 6" xfId="3059"/>
    <cellStyle name="Comma 5 5 4 7" xfId="2488"/>
    <cellStyle name="Comma 5 5 5" xfId="1378"/>
    <cellStyle name="Comma 5 5 5 2" xfId="4798"/>
    <cellStyle name="Comma 5 5 5 3" xfId="7070"/>
    <cellStyle name="Comma 5 5 5 4" xfId="9342"/>
    <cellStyle name="Comma 5 5 5 5" xfId="3230"/>
    <cellStyle name="Comma 5 5 5 6" xfId="2656"/>
    <cellStyle name="Comma 5 5 6" xfId="3663"/>
    <cellStyle name="Comma 5 5 7" xfId="5935"/>
    <cellStyle name="Comma 5 5 8" xfId="8207"/>
    <cellStyle name="Comma 5 5 9" xfId="2945"/>
    <cellStyle name="Comma 5 6" xfId="299"/>
    <cellStyle name="Comma 5 6 2" xfId="753"/>
    <cellStyle name="Comma 5 6 2 2" xfId="1888"/>
    <cellStyle name="Comma 5 6 2 2 2" xfId="5308"/>
    <cellStyle name="Comma 5 6 2 2 3" xfId="7580"/>
    <cellStyle name="Comma 5 6 2 2 4" xfId="9852"/>
    <cellStyle name="Comma 5 6 2 2 5" xfId="3358"/>
    <cellStyle name="Comma 5 6 2 2 6" xfId="2782"/>
    <cellStyle name="Comma 5 6 2 3" xfId="4173"/>
    <cellStyle name="Comma 5 6 2 4" xfId="6445"/>
    <cellStyle name="Comma 5 6 2 5" xfId="8717"/>
    <cellStyle name="Comma 5 6 2 6" xfId="3073"/>
    <cellStyle name="Comma 5 6 2 7" xfId="2502"/>
    <cellStyle name="Comma 5 6 3" xfId="1434"/>
    <cellStyle name="Comma 5 6 3 2" xfId="4854"/>
    <cellStyle name="Comma 5 6 3 3" xfId="7126"/>
    <cellStyle name="Comma 5 6 3 4" xfId="9398"/>
    <cellStyle name="Comma 5 6 3 5" xfId="3244"/>
    <cellStyle name="Comma 5 6 3 6" xfId="2670"/>
    <cellStyle name="Comma 5 6 4" xfId="3719"/>
    <cellStyle name="Comma 5 6 5" xfId="5991"/>
    <cellStyle name="Comma 5 6 6" xfId="8263"/>
    <cellStyle name="Comma 5 6 7" xfId="2959"/>
    <cellStyle name="Comma 5 6 8" xfId="2390"/>
    <cellStyle name="Comma 5 7" xfId="980"/>
    <cellStyle name="Comma 5 7 2" xfId="2115"/>
    <cellStyle name="Comma 5 7 2 2" xfId="5535"/>
    <cellStyle name="Comma 5 7 2 3" xfId="7807"/>
    <cellStyle name="Comma 5 7 2 4" xfId="10079"/>
    <cellStyle name="Comma 5 7 2 5" xfId="3415"/>
    <cellStyle name="Comma 5 7 2 6" xfId="2838"/>
    <cellStyle name="Comma 5 7 3" xfId="4400"/>
    <cellStyle name="Comma 5 7 4" xfId="6672"/>
    <cellStyle name="Comma 5 7 5" xfId="8944"/>
    <cellStyle name="Comma 5 7 6" xfId="3130"/>
    <cellStyle name="Comma 5 7 7" xfId="2558"/>
    <cellStyle name="Comma 5 8" xfId="526"/>
    <cellStyle name="Comma 5 8 2" xfId="1661"/>
    <cellStyle name="Comma 5 8 2 2" xfId="5081"/>
    <cellStyle name="Comma 5 8 2 3" xfId="7353"/>
    <cellStyle name="Comma 5 8 2 4" xfId="9625"/>
    <cellStyle name="Comma 5 8 2 5" xfId="3301"/>
    <cellStyle name="Comma 5 8 2 6" xfId="2726"/>
    <cellStyle name="Comma 5 8 3" xfId="3946"/>
    <cellStyle name="Comma 5 8 4" xfId="6218"/>
    <cellStyle name="Comma 5 8 5" xfId="8490"/>
    <cellStyle name="Comma 5 8 6" xfId="3016"/>
    <cellStyle name="Comma 5 8 7" xfId="2446"/>
    <cellStyle name="Comma 5 9" xfId="1207"/>
    <cellStyle name="Comma 5 9 2" xfId="4627"/>
    <cellStyle name="Comma 5 9 3" xfId="6899"/>
    <cellStyle name="Comma 5 9 4" xfId="9171"/>
    <cellStyle name="Comma 5 9 5" xfId="3187"/>
    <cellStyle name="Comma 5 9 6" xfId="2614"/>
    <cellStyle name="Comma 6" xfId="61"/>
    <cellStyle name="Comma 6 10" xfId="3494"/>
    <cellStyle name="Comma 6 11" xfId="5766"/>
    <cellStyle name="Comma 6 12" xfId="8038"/>
    <cellStyle name="Comma 6 13" xfId="2898"/>
    <cellStyle name="Comma 6 14" xfId="2333"/>
    <cellStyle name="Comma 6 2" xfId="91"/>
    <cellStyle name="Comma 6 2 10" xfId="5794"/>
    <cellStyle name="Comma 6 2 11" xfId="8066"/>
    <cellStyle name="Comma 6 2 12" xfId="2907"/>
    <cellStyle name="Comma 6 2 13" xfId="2341"/>
    <cellStyle name="Comma 6 2 2" xfId="203"/>
    <cellStyle name="Comma 6 2 2 10" xfId="2369"/>
    <cellStyle name="Comma 6 2 2 2" xfId="441"/>
    <cellStyle name="Comma 6 2 2 2 2" xfId="895"/>
    <cellStyle name="Comma 6 2 2 2 2 2" xfId="2030"/>
    <cellStyle name="Comma 6 2 2 2 2 2 2" xfId="5450"/>
    <cellStyle name="Comma 6 2 2 2 2 2 3" xfId="7722"/>
    <cellStyle name="Comma 6 2 2 2 2 2 4" xfId="9994"/>
    <cellStyle name="Comma 6 2 2 2 2 2 5" xfId="3394"/>
    <cellStyle name="Comma 6 2 2 2 2 2 6" xfId="2818"/>
    <cellStyle name="Comma 6 2 2 2 2 3" xfId="4315"/>
    <cellStyle name="Comma 6 2 2 2 2 4" xfId="6587"/>
    <cellStyle name="Comma 6 2 2 2 2 5" xfId="8859"/>
    <cellStyle name="Comma 6 2 2 2 2 6" xfId="3109"/>
    <cellStyle name="Comma 6 2 2 2 2 7" xfId="2538"/>
    <cellStyle name="Comma 6 2 2 2 3" xfId="1576"/>
    <cellStyle name="Comma 6 2 2 2 3 2" xfId="4996"/>
    <cellStyle name="Comma 6 2 2 2 3 3" xfId="7268"/>
    <cellStyle name="Comma 6 2 2 2 3 4" xfId="9540"/>
    <cellStyle name="Comma 6 2 2 2 3 5" xfId="3280"/>
    <cellStyle name="Comma 6 2 2 2 3 6" xfId="2706"/>
    <cellStyle name="Comma 6 2 2 2 4" xfId="3861"/>
    <cellStyle name="Comma 6 2 2 2 5" xfId="6133"/>
    <cellStyle name="Comma 6 2 2 2 6" xfId="8405"/>
    <cellStyle name="Comma 6 2 2 2 7" xfId="2995"/>
    <cellStyle name="Comma 6 2 2 2 8" xfId="2426"/>
    <cellStyle name="Comma 6 2 2 3" xfId="1122"/>
    <cellStyle name="Comma 6 2 2 3 2" xfId="2257"/>
    <cellStyle name="Comma 6 2 2 3 2 2" xfId="5677"/>
    <cellStyle name="Comma 6 2 2 3 2 3" xfId="7949"/>
    <cellStyle name="Comma 6 2 2 3 2 4" xfId="10221"/>
    <cellStyle name="Comma 6 2 2 3 2 5" xfId="3451"/>
    <cellStyle name="Comma 6 2 2 3 2 6" xfId="2874"/>
    <cellStyle name="Comma 6 2 2 3 3" xfId="4542"/>
    <cellStyle name="Comma 6 2 2 3 4" xfId="6814"/>
    <cellStyle name="Comma 6 2 2 3 5" xfId="9086"/>
    <cellStyle name="Comma 6 2 2 3 6" xfId="3166"/>
    <cellStyle name="Comma 6 2 2 3 7" xfId="2594"/>
    <cellStyle name="Comma 6 2 2 4" xfId="668"/>
    <cellStyle name="Comma 6 2 2 4 2" xfId="1803"/>
    <cellStyle name="Comma 6 2 2 4 2 2" xfId="5223"/>
    <cellStyle name="Comma 6 2 2 4 2 3" xfId="7495"/>
    <cellStyle name="Comma 6 2 2 4 2 4" xfId="9767"/>
    <cellStyle name="Comma 6 2 2 4 2 5" xfId="3337"/>
    <cellStyle name="Comma 6 2 2 4 2 6" xfId="2762"/>
    <cellStyle name="Comma 6 2 2 4 3" xfId="4088"/>
    <cellStyle name="Comma 6 2 2 4 4" xfId="6360"/>
    <cellStyle name="Comma 6 2 2 4 5" xfId="8632"/>
    <cellStyle name="Comma 6 2 2 4 6" xfId="3052"/>
    <cellStyle name="Comma 6 2 2 4 7" xfId="2482"/>
    <cellStyle name="Comma 6 2 2 5" xfId="1349"/>
    <cellStyle name="Comma 6 2 2 5 2" xfId="4769"/>
    <cellStyle name="Comma 6 2 2 5 3" xfId="7041"/>
    <cellStyle name="Comma 6 2 2 5 4" xfId="9313"/>
    <cellStyle name="Comma 6 2 2 5 5" xfId="3223"/>
    <cellStyle name="Comma 6 2 2 5 6" xfId="2650"/>
    <cellStyle name="Comma 6 2 2 6" xfId="3634"/>
    <cellStyle name="Comma 6 2 2 7" xfId="5906"/>
    <cellStyle name="Comma 6 2 2 8" xfId="8178"/>
    <cellStyle name="Comma 6 2 2 9" xfId="2935"/>
    <cellStyle name="Comma 6 2 3" xfId="147"/>
    <cellStyle name="Comma 6 2 3 10" xfId="2355"/>
    <cellStyle name="Comma 6 2 3 2" xfId="385"/>
    <cellStyle name="Comma 6 2 3 2 2" xfId="839"/>
    <cellStyle name="Comma 6 2 3 2 2 2" xfId="1974"/>
    <cellStyle name="Comma 6 2 3 2 2 2 2" xfId="5394"/>
    <cellStyle name="Comma 6 2 3 2 2 2 3" xfId="7666"/>
    <cellStyle name="Comma 6 2 3 2 2 2 4" xfId="9938"/>
    <cellStyle name="Comma 6 2 3 2 2 2 5" xfId="3380"/>
    <cellStyle name="Comma 6 2 3 2 2 2 6" xfId="2804"/>
    <cellStyle name="Comma 6 2 3 2 2 3" xfId="4259"/>
    <cellStyle name="Comma 6 2 3 2 2 4" xfId="6531"/>
    <cellStyle name="Comma 6 2 3 2 2 5" xfId="8803"/>
    <cellStyle name="Comma 6 2 3 2 2 6" xfId="3095"/>
    <cellStyle name="Comma 6 2 3 2 2 7" xfId="2524"/>
    <cellStyle name="Comma 6 2 3 2 3" xfId="1520"/>
    <cellStyle name="Comma 6 2 3 2 3 2" xfId="4940"/>
    <cellStyle name="Comma 6 2 3 2 3 3" xfId="7212"/>
    <cellStyle name="Comma 6 2 3 2 3 4" xfId="9484"/>
    <cellStyle name="Comma 6 2 3 2 3 5" xfId="3266"/>
    <cellStyle name="Comma 6 2 3 2 3 6" xfId="2692"/>
    <cellStyle name="Comma 6 2 3 2 4" xfId="3805"/>
    <cellStyle name="Comma 6 2 3 2 5" xfId="6077"/>
    <cellStyle name="Comma 6 2 3 2 6" xfId="8349"/>
    <cellStyle name="Comma 6 2 3 2 7" xfId="2981"/>
    <cellStyle name="Comma 6 2 3 2 8" xfId="2412"/>
    <cellStyle name="Comma 6 2 3 3" xfId="1066"/>
    <cellStyle name="Comma 6 2 3 3 2" xfId="2201"/>
    <cellStyle name="Comma 6 2 3 3 2 2" xfId="5621"/>
    <cellStyle name="Comma 6 2 3 3 2 3" xfId="7893"/>
    <cellStyle name="Comma 6 2 3 3 2 4" xfId="10165"/>
    <cellStyle name="Comma 6 2 3 3 2 5" xfId="3437"/>
    <cellStyle name="Comma 6 2 3 3 2 6" xfId="2860"/>
    <cellStyle name="Comma 6 2 3 3 3" xfId="4486"/>
    <cellStyle name="Comma 6 2 3 3 4" xfId="6758"/>
    <cellStyle name="Comma 6 2 3 3 5" xfId="9030"/>
    <cellStyle name="Comma 6 2 3 3 6" xfId="3152"/>
    <cellStyle name="Comma 6 2 3 3 7" xfId="2580"/>
    <cellStyle name="Comma 6 2 3 4" xfId="612"/>
    <cellStyle name="Comma 6 2 3 4 2" xfId="1747"/>
    <cellStyle name="Comma 6 2 3 4 2 2" xfId="5167"/>
    <cellStyle name="Comma 6 2 3 4 2 3" xfId="7439"/>
    <cellStyle name="Comma 6 2 3 4 2 4" xfId="9711"/>
    <cellStyle name="Comma 6 2 3 4 2 5" xfId="3323"/>
    <cellStyle name="Comma 6 2 3 4 2 6" xfId="2748"/>
    <cellStyle name="Comma 6 2 3 4 3" xfId="4032"/>
    <cellStyle name="Comma 6 2 3 4 4" xfId="6304"/>
    <cellStyle name="Comma 6 2 3 4 5" xfId="8576"/>
    <cellStyle name="Comma 6 2 3 4 6" xfId="3038"/>
    <cellStyle name="Comma 6 2 3 4 7" xfId="2468"/>
    <cellStyle name="Comma 6 2 3 5" xfId="1293"/>
    <cellStyle name="Comma 6 2 3 5 2" xfId="4713"/>
    <cellStyle name="Comma 6 2 3 5 3" xfId="6985"/>
    <cellStyle name="Comma 6 2 3 5 4" xfId="9257"/>
    <cellStyle name="Comma 6 2 3 5 5" xfId="3209"/>
    <cellStyle name="Comma 6 2 3 5 6" xfId="2636"/>
    <cellStyle name="Comma 6 2 3 6" xfId="3578"/>
    <cellStyle name="Comma 6 2 3 7" xfId="5850"/>
    <cellStyle name="Comma 6 2 3 8" xfId="8122"/>
    <cellStyle name="Comma 6 2 3 9" xfId="2921"/>
    <cellStyle name="Comma 6 2 4" xfId="273"/>
    <cellStyle name="Comma 6 2 4 10" xfId="2384"/>
    <cellStyle name="Comma 6 2 4 2" xfId="500"/>
    <cellStyle name="Comma 6 2 4 2 2" xfId="954"/>
    <cellStyle name="Comma 6 2 4 2 2 2" xfId="2089"/>
    <cellStyle name="Comma 6 2 4 2 2 2 2" xfId="5509"/>
    <cellStyle name="Comma 6 2 4 2 2 2 3" xfId="7781"/>
    <cellStyle name="Comma 6 2 4 2 2 2 4" xfId="10053"/>
    <cellStyle name="Comma 6 2 4 2 2 2 5" xfId="3409"/>
    <cellStyle name="Comma 6 2 4 2 2 2 6" xfId="2832"/>
    <cellStyle name="Comma 6 2 4 2 2 3" xfId="4374"/>
    <cellStyle name="Comma 6 2 4 2 2 4" xfId="6646"/>
    <cellStyle name="Comma 6 2 4 2 2 5" xfId="8918"/>
    <cellStyle name="Comma 6 2 4 2 2 6" xfId="3124"/>
    <cellStyle name="Comma 6 2 4 2 2 7" xfId="2552"/>
    <cellStyle name="Comma 6 2 4 2 3" xfId="1635"/>
    <cellStyle name="Comma 6 2 4 2 3 2" xfId="5055"/>
    <cellStyle name="Comma 6 2 4 2 3 3" xfId="7327"/>
    <cellStyle name="Comma 6 2 4 2 3 4" xfId="9599"/>
    <cellStyle name="Comma 6 2 4 2 3 5" xfId="3295"/>
    <cellStyle name="Comma 6 2 4 2 3 6" xfId="2720"/>
    <cellStyle name="Comma 6 2 4 2 4" xfId="3920"/>
    <cellStyle name="Comma 6 2 4 2 5" xfId="6192"/>
    <cellStyle name="Comma 6 2 4 2 6" xfId="8464"/>
    <cellStyle name="Comma 6 2 4 2 7" xfId="3010"/>
    <cellStyle name="Comma 6 2 4 2 8" xfId="2440"/>
    <cellStyle name="Comma 6 2 4 3" xfId="1181"/>
    <cellStyle name="Comma 6 2 4 3 2" xfId="2316"/>
    <cellStyle name="Comma 6 2 4 3 2 2" xfId="5736"/>
    <cellStyle name="Comma 6 2 4 3 2 3" xfId="8008"/>
    <cellStyle name="Comma 6 2 4 3 2 4" xfId="10280"/>
    <cellStyle name="Comma 6 2 4 3 2 5" xfId="3466"/>
    <cellStyle name="Comma 6 2 4 3 2 6" xfId="2888"/>
    <cellStyle name="Comma 6 2 4 3 3" xfId="4601"/>
    <cellStyle name="Comma 6 2 4 3 4" xfId="6873"/>
    <cellStyle name="Comma 6 2 4 3 5" xfId="9145"/>
    <cellStyle name="Comma 6 2 4 3 6" xfId="3181"/>
    <cellStyle name="Comma 6 2 4 3 7" xfId="2608"/>
    <cellStyle name="Comma 6 2 4 4" xfId="727"/>
    <cellStyle name="Comma 6 2 4 4 2" xfId="1862"/>
    <cellStyle name="Comma 6 2 4 4 2 2" xfId="5282"/>
    <cellStyle name="Comma 6 2 4 4 2 3" xfId="7554"/>
    <cellStyle name="Comma 6 2 4 4 2 4" xfId="9826"/>
    <cellStyle name="Comma 6 2 4 4 2 5" xfId="3352"/>
    <cellStyle name="Comma 6 2 4 4 2 6" xfId="2776"/>
    <cellStyle name="Comma 6 2 4 4 3" xfId="4147"/>
    <cellStyle name="Comma 6 2 4 4 4" xfId="6419"/>
    <cellStyle name="Comma 6 2 4 4 5" xfId="8691"/>
    <cellStyle name="Comma 6 2 4 4 6" xfId="3067"/>
    <cellStyle name="Comma 6 2 4 4 7" xfId="2496"/>
    <cellStyle name="Comma 6 2 4 5" xfId="1408"/>
    <cellStyle name="Comma 6 2 4 5 2" xfId="4828"/>
    <cellStyle name="Comma 6 2 4 5 3" xfId="7100"/>
    <cellStyle name="Comma 6 2 4 5 4" xfId="9372"/>
    <cellStyle name="Comma 6 2 4 5 5" xfId="3238"/>
    <cellStyle name="Comma 6 2 4 5 6" xfId="2664"/>
    <cellStyle name="Comma 6 2 4 6" xfId="3693"/>
    <cellStyle name="Comma 6 2 4 7" xfId="5965"/>
    <cellStyle name="Comma 6 2 4 8" xfId="8237"/>
    <cellStyle name="Comma 6 2 4 9" xfId="2953"/>
    <cellStyle name="Comma 6 2 5" xfId="329"/>
    <cellStyle name="Comma 6 2 5 2" xfId="783"/>
    <cellStyle name="Comma 6 2 5 2 2" xfId="1918"/>
    <cellStyle name="Comma 6 2 5 2 2 2" xfId="5338"/>
    <cellStyle name="Comma 6 2 5 2 2 3" xfId="7610"/>
    <cellStyle name="Comma 6 2 5 2 2 4" xfId="9882"/>
    <cellStyle name="Comma 6 2 5 2 2 5" xfId="3366"/>
    <cellStyle name="Comma 6 2 5 2 2 6" xfId="2790"/>
    <cellStyle name="Comma 6 2 5 2 3" xfId="4203"/>
    <cellStyle name="Comma 6 2 5 2 4" xfId="6475"/>
    <cellStyle name="Comma 6 2 5 2 5" xfId="8747"/>
    <cellStyle name="Comma 6 2 5 2 6" xfId="3081"/>
    <cellStyle name="Comma 6 2 5 2 7" xfId="2510"/>
    <cellStyle name="Comma 6 2 5 3" xfId="1464"/>
    <cellStyle name="Comma 6 2 5 3 2" xfId="4884"/>
    <cellStyle name="Comma 6 2 5 3 3" xfId="7156"/>
    <cellStyle name="Comma 6 2 5 3 4" xfId="9428"/>
    <cellStyle name="Comma 6 2 5 3 5" xfId="3252"/>
    <cellStyle name="Comma 6 2 5 3 6" xfId="2678"/>
    <cellStyle name="Comma 6 2 5 4" xfId="3749"/>
    <cellStyle name="Comma 6 2 5 5" xfId="6021"/>
    <cellStyle name="Comma 6 2 5 6" xfId="8293"/>
    <cellStyle name="Comma 6 2 5 7" xfId="2967"/>
    <cellStyle name="Comma 6 2 5 8" xfId="2398"/>
    <cellStyle name="Comma 6 2 6" xfId="1010"/>
    <cellStyle name="Comma 6 2 6 2" xfId="2145"/>
    <cellStyle name="Comma 6 2 6 2 2" xfId="5565"/>
    <cellStyle name="Comma 6 2 6 2 3" xfId="7837"/>
    <cellStyle name="Comma 6 2 6 2 4" xfId="10109"/>
    <cellStyle name="Comma 6 2 6 2 5" xfId="3423"/>
    <cellStyle name="Comma 6 2 6 2 6" xfId="2846"/>
    <cellStyle name="Comma 6 2 6 3" xfId="4430"/>
    <cellStyle name="Comma 6 2 6 4" xfId="6702"/>
    <cellStyle name="Comma 6 2 6 5" xfId="8974"/>
    <cellStyle name="Comma 6 2 6 6" xfId="3138"/>
    <cellStyle name="Comma 6 2 6 7" xfId="2566"/>
    <cellStyle name="Comma 6 2 7" xfId="556"/>
    <cellStyle name="Comma 6 2 7 2" xfId="1691"/>
    <cellStyle name="Comma 6 2 7 2 2" xfId="5111"/>
    <cellStyle name="Comma 6 2 7 2 3" xfId="7383"/>
    <cellStyle name="Comma 6 2 7 2 4" xfId="9655"/>
    <cellStyle name="Comma 6 2 7 2 5" xfId="3309"/>
    <cellStyle name="Comma 6 2 7 2 6" xfId="2734"/>
    <cellStyle name="Comma 6 2 7 3" xfId="3976"/>
    <cellStyle name="Comma 6 2 7 4" xfId="6248"/>
    <cellStyle name="Comma 6 2 7 5" xfId="8520"/>
    <cellStyle name="Comma 6 2 7 6" xfId="3024"/>
    <cellStyle name="Comma 6 2 7 7" xfId="2454"/>
    <cellStyle name="Comma 6 2 8" xfId="1237"/>
    <cellStyle name="Comma 6 2 8 2" xfId="4657"/>
    <cellStyle name="Comma 6 2 8 3" xfId="6929"/>
    <cellStyle name="Comma 6 2 8 4" xfId="9201"/>
    <cellStyle name="Comma 6 2 8 5" xfId="3195"/>
    <cellStyle name="Comma 6 2 8 6" xfId="2622"/>
    <cellStyle name="Comma 6 2 9" xfId="3522"/>
    <cellStyle name="Comma 6 3" xfId="175"/>
    <cellStyle name="Comma 6 3 10" xfId="2362"/>
    <cellStyle name="Comma 6 3 2" xfId="413"/>
    <cellStyle name="Comma 6 3 2 2" xfId="867"/>
    <cellStyle name="Comma 6 3 2 2 2" xfId="2002"/>
    <cellStyle name="Comma 6 3 2 2 2 2" xfId="5422"/>
    <cellStyle name="Comma 6 3 2 2 2 3" xfId="7694"/>
    <cellStyle name="Comma 6 3 2 2 2 4" xfId="9966"/>
    <cellStyle name="Comma 6 3 2 2 2 5" xfId="3387"/>
    <cellStyle name="Comma 6 3 2 2 2 6" xfId="2811"/>
    <cellStyle name="Comma 6 3 2 2 3" xfId="4287"/>
    <cellStyle name="Comma 6 3 2 2 4" xfId="6559"/>
    <cellStyle name="Comma 6 3 2 2 5" xfId="8831"/>
    <cellStyle name="Comma 6 3 2 2 6" xfId="3102"/>
    <cellStyle name="Comma 6 3 2 2 7" xfId="2531"/>
    <cellStyle name="Comma 6 3 2 3" xfId="1548"/>
    <cellStyle name="Comma 6 3 2 3 2" xfId="4968"/>
    <cellStyle name="Comma 6 3 2 3 3" xfId="7240"/>
    <cellStyle name="Comma 6 3 2 3 4" xfId="9512"/>
    <cellStyle name="Comma 6 3 2 3 5" xfId="3273"/>
    <cellStyle name="Comma 6 3 2 3 6" xfId="2699"/>
    <cellStyle name="Comma 6 3 2 4" xfId="3833"/>
    <cellStyle name="Comma 6 3 2 5" xfId="6105"/>
    <cellStyle name="Comma 6 3 2 6" xfId="8377"/>
    <cellStyle name="Comma 6 3 2 7" xfId="2988"/>
    <cellStyle name="Comma 6 3 2 8" xfId="2419"/>
    <cellStyle name="Comma 6 3 3" xfId="1094"/>
    <cellStyle name="Comma 6 3 3 2" xfId="2229"/>
    <cellStyle name="Comma 6 3 3 2 2" xfId="5649"/>
    <cellStyle name="Comma 6 3 3 2 3" xfId="7921"/>
    <cellStyle name="Comma 6 3 3 2 4" xfId="10193"/>
    <cellStyle name="Comma 6 3 3 2 5" xfId="3444"/>
    <cellStyle name="Comma 6 3 3 2 6" xfId="2867"/>
    <cellStyle name="Comma 6 3 3 3" xfId="4514"/>
    <cellStyle name="Comma 6 3 3 4" xfId="6786"/>
    <cellStyle name="Comma 6 3 3 5" xfId="9058"/>
    <cellStyle name="Comma 6 3 3 6" xfId="3159"/>
    <cellStyle name="Comma 6 3 3 7" xfId="2587"/>
    <cellStyle name="Comma 6 3 4" xfId="640"/>
    <cellStyle name="Comma 6 3 4 2" xfId="1775"/>
    <cellStyle name="Comma 6 3 4 2 2" xfId="5195"/>
    <cellStyle name="Comma 6 3 4 2 3" xfId="7467"/>
    <cellStyle name="Comma 6 3 4 2 4" xfId="9739"/>
    <cellStyle name="Comma 6 3 4 2 5" xfId="3330"/>
    <cellStyle name="Comma 6 3 4 2 6" xfId="2755"/>
    <cellStyle name="Comma 6 3 4 3" xfId="4060"/>
    <cellStyle name="Comma 6 3 4 4" xfId="6332"/>
    <cellStyle name="Comma 6 3 4 5" xfId="8604"/>
    <cellStyle name="Comma 6 3 4 6" xfId="3045"/>
    <cellStyle name="Comma 6 3 4 7" xfId="2475"/>
    <cellStyle name="Comma 6 3 5" xfId="1321"/>
    <cellStyle name="Comma 6 3 5 2" xfId="4741"/>
    <cellStyle name="Comma 6 3 5 3" xfId="7013"/>
    <cellStyle name="Comma 6 3 5 4" xfId="9285"/>
    <cellStyle name="Comma 6 3 5 5" xfId="3216"/>
    <cellStyle name="Comma 6 3 5 6" xfId="2643"/>
    <cellStyle name="Comma 6 3 6" xfId="3606"/>
    <cellStyle name="Comma 6 3 7" xfId="5878"/>
    <cellStyle name="Comma 6 3 8" xfId="8150"/>
    <cellStyle name="Comma 6 3 9" xfId="2928"/>
    <cellStyle name="Comma 6 4" xfId="119"/>
    <cellStyle name="Comma 6 4 10" xfId="2348"/>
    <cellStyle name="Comma 6 4 2" xfId="357"/>
    <cellStyle name="Comma 6 4 2 2" xfId="811"/>
    <cellStyle name="Comma 6 4 2 2 2" xfId="1946"/>
    <cellStyle name="Comma 6 4 2 2 2 2" xfId="5366"/>
    <cellStyle name="Comma 6 4 2 2 2 3" xfId="7638"/>
    <cellStyle name="Comma 6 4 2 2 2 4" xfId="9910"/>
    <cellStyle name="Comma 6 4 2 2 2 5" xfId="3373"/>
    <cellStyle name="Comma 6 4 2 2 2 6" xfId="2797"/>
    <cellStyle name="Comma 6 4 2 2 3" xfId="4231"/>
    <cellStyle name="Comma 6 4 2 2 4" xfId="6503"/>
    <cellStyle name="Comma 6 4 2 2 5" xfId="8775"/>
    <cellStyle name="Comma 6 4 2 2 6" xfId="3088"/>
    <cellStyle name="Comma 6 4 2 2 7" xfId="2517"/>
    <cellStyle name="Comma 6 4 2 3" xfId="1492"/>
    <cellStyle name="Comma 6 4 2 3 2" xfId="4912"/>
    <cellStyle name="Comma 6 4 2 3 3" xfId="7184"/>
    <cellStyle name="Comma 6 4 2 3 4" xfId="9456"/>
    <cellStyle name="Comma 6 4 2 3 5" xfId="3259"/>
    <cellStyle name="Comma 6 4 2 3 6" xfId="2685"/>
    <cellStyle name="Comma 6 4 2 4" xfId="3777"/>
    <cellStyle name="Comma 6 4 2 5" xfId="6049"/>
    <cellStyle name="Comma 6 4 2 6" xfId="8321"/>
    <cellStyle name="Comma 6 4 2 7" xfId="2974"/>
    <cellStyle name="Comma 6 4 2 8" xfId="2405"/>
    <cellStyle name="Comma 6 4 3" xfId="1038"/>
    <cellStyle name="Comma 6 4 3 2" xfId="2173"/>
    <cellStyle name="Comma 6 4 3 2 2" xfId="5593"/>
    <cellStyle name="Comma 6 4 3 2 3" xfId="7865"/>
    <cellStyle name="Comma 6 4 3 2 4" xfId="10137"/>
    <cellStyle name="Comma 6 4 3 2 5" xfId="3430"/>
    <cellStyle name="Comma 6 4 3 2 6" xfId="2853"/>
    <cellStyle name="Comma 6 4 3 3" xfId="4458"/>
    <cellStyle name="Comma 6 4 3 4" xfId="6730"/>
    <cellStyle name="Comma 6 4 3 5" xfId="9002"/>
    <cellStyle name="Comma 6 4 3 6" xfId="3145"/>
    <cellStyle name="Comma 6 4 3 7" xfId="2573"/>
    <cellStyle name="Comma 6 4 4" xfId="584"/>
    <cellStyle name="Comma 6 4 4 2" xfId="1719"/>
    <cellStyle name="Comma 6 4 4 2 2" xfId="5139"/>
    <cellStyle name="Comma 6 4 4 2 3" xfId="7411"/>
    <cellStyle name="Comma 6 4 4 2 4" xfId="9683"/>
    <cellStyle name="Comma 6 4 4 2 5" xfId="3316"/>
    <cellStyle name="Comma 6 4 4 2 6" xfId="2741"/>
    <cellStyle name="Comma 6 4 4 3" xfId="4004"/>
    <cellStyle name="Comma 6 4 4 4" xfId="6276"/>
    <cellStyle name="Comma 6 4 4 5" xfId="8548"/>
    <cellStyle name="Comma 6 4 4 6" xfId="3031"/>
    <cellStyle name="Comma 6 4 4 7" xfId="2461"/>
    <cellStyle name="Comma 6 4 5" xfId="1265"/>
    <cellStyle name="Comma 6 4 5 2" xfId="4685"/>
    <cellStyle name="Comma 6 4 5 3" xfId="6957"/>
    <cellStyle name="Comma 6 4 5 4" xfId="9229"/>
    <cellStyle name="Comma 6 4 5 5" xfId="3202"/>
    <cellStyle name="Comma 6 4 5 6" xfId="2629"/>
    <cellStyle name="Comma 6 4 6" xfId="3550"/>
    <cellStyle name="Comma 6 4 7" xfId="5822"/>
    <cellStyle name="Comma 6 4 8" xfId="8094"/>
    <cellStyle name="Comma 6 4 9" xfId="2914"/>
    <cellStyle name="Comma 6 5" xfId="245"/>
    <cellStyle name="Comma 6 5 10" xfId="2377"/>
    <cellStyle name="Comma 6 5 2" xfId="472"/>
    <cellStyle name="Comma 6 5 2 2" xfId="926"/>
    <cellStyle name="Comma 6 5 2 2 2" xfId="2061"/>
    <cellStyle name="Comma 6 5 2 2 2 2" xfId="5481"/>
    <cellStyle name="Comma 6 5 2 2 2 3" xfId="7753"/>
    <cellStyle name="Comma 6 5 2 2 2 4" xfId="10025"/>
    <cellStyle name="Comma 6 5 2 2 2 5" xfId="3402"/>
    <cellStyle name="Comma 6 5 2 2 2 6" xfId="2825"/>
    <cellStyle name="Comma 6 5 2 2 3" xfId="4346"/>
    <cellStyle name="Comma 6 5 2 2 4" xfId="6618"/>
    <cellStyle name="Comma 6 5 2 2 5" xfId="8890"/>
    <cellStyle name="Comma 6 5 2 2 6" xfId="3117"/>
    <cellStyle name="Comma 6 5 2 2 7" xfId="2545"/>
    <cellStyle name="Comma 6 5 2 3" xfId="1607"/>
    <cellStyle name="Comma 6 5 2 3 2" xfId="5027"/>
    <cellStyle name="Comma 6 5 2 3 3" xfId="7299"/>
    <cellStyle name="Comma 6 5 2 3 4" xfId="9571"/>
    <cellStyle name="Comma 6 5 2 3 5" xfId="3288"/>
    <cellStyle name="Comma 6 5 2 3 6" xfId="2713"/>
    <cellStyle name="Comma 6 5 2 4" xfId="3892"/>
    <cellStyle name="Comma 6 5 2 5" xfId="6164"/>
    <cellStyle name="Comma 6 5 2 6" xfId="8436"/>
    <cellStyle name="Comma 6 5 2 7" xfId="3003"/>
    <cellStyle name="Comma 6 5 2 8" xfId="2433"/>
    <cellStyle name="Comma 6 5 3" xfId="1153"/>
    <cellStyle name="Comma 6 5 3 2" xfId="2288"/>
    <cellStyle name="Comma 6 5 3 2 2" xfId="5708"/>
    <cellStyle name="Comma 6 5 3 2 3" xfId="7980"/>
    <cellStyle name="Comma 6 5 3 2 4" xfId="10252"/>
    <cellStyle name="Comma 6 5 3 2 5" xfId="3459"/>
    <cellStyle name="Comma 6 5 3 2 6" xfId="2881"/>
    <cellStyle name="Comma 6 5 3 3" xfId="4573"/>
    <cellStyle name="Comma 6 5 3 4" xfId="6845"/>
    <cellStyle name="Comma 6 5 3 5" xfId="9117"/>
    <cellStyle name="Comma 6 5 3 6" xfId="3174"/>
    <cellStyle name="Comma 6 5 3 7" xfId="2601"/>
    <cellStyle name="Comma 6 5 4" xfId="699"/>
    <cellStyle name="Comma 6 5 4 2" xfId="1834"/>
    <cellStyle name="Comma 6 5 4 2 2" xfId="5254"/>
    <cellStyle name="Comma 6 5 4 2 3" xfId="7526"/>
    <cellStyle name="Comma 6 5 4 2 4" xfId="9798"/>
    <cellStyle name="Comma 6 5 4 2 5" xfId="3345"/>
    <cellStyle name="Comma 6 5 4 2 6" xfId="2769"/>
    <cellStyle name="Comma 6 5 4 3" xfId="4119"/>
    <cellStyle name="Comma 6 5 4 4" xfId="6391"/>
    <cellStyle name="Comma 6 5 4 5" xfId="8663"/>
    <cellStyle name="Comma 6 5 4 6" xfId="3060"/>
    <cellStyle name="Comma 6 5 4 7" xfId="2489"/>
    <cellStyle name="Comma 6 5 5" xfId="1380"/>
    <cellStyle name="Comma 6 5 5 2" xfId="4800"/>
    <cellStyle name="Comma 6 5 5 3" xfId="7072"/>
    <cellStyle name="Comma 6 5 5 4" xfId="9344"/>
    <cellStyle name="Comma 6 5 5 5" xfId="3231"/>
    <cellStyle name="Comma 6 5 5 6" xfId="2657"/>
    <cellStyle name="Comma 6 5 6" xfId="3665"/>
    <cellStyle name="Comma 6 5 7" xfId="5937"/>
    <cellStyle name="Comma 6 5 8" xfId="8209"/>
    <cellStyle name="Comma 6 5 9" xfId="2946"/>
    <cellStyle name="Comma 6 6" xfId="301"/>
    <cellStyle name="Comma 6 6 2" xfId="755"/>
    <cellStyle name="Comma 6 6 2 2" xfId="1890"/>
    <cellStyle name="Comma 6 6 2 2 2" xfId="5310"/>
    <cellStyle name="Comma 6 6 2 2 3" xfId="7582"/>
    <cellStyle name="Comma 6 6 2 2 4" xfId="9854"/>
    <cellStyle name="Comma 6 6 2 2 5" xfId="3359"/>
    <cellStyle name="Comma 6 6 2 2 6" xfId="2783"/>
    <cellStyle name="Comma 6 6 2 3" xfId="4175"/>
    <cellStyle name="Comma 6 6 2 4" xfId="6447"/>
    <cellStyle name="Comma 6 6 2 5" xfId="8719"/>
    <cellStyle name="Comma 6 6 2 6" xfId="3074"/>
    <cellStyle name="Comma 6 6 2 7" xfId="2503"/>
    <cellStyle name="Comma 6 6 3" xfId="1436"/>
    <cellStyle name="Comma 6 6 3 2" xfId="4856"/>
    <cellStyle name="Comma 6 6 3 3" xfId="7128"/>
    <cellStyle name="Comma 6 6 3 4" xfId="9400"/>
    <cellStyle name="Comma 6 6 3 5" xfId="3245"/>
    <cellStyle name="Comma 6 6 3 6" xfId="2671"/>
    <cellStyle name="Comma 6 6 4" xfId="3721"/>
    <cellStyle name="Comma 6 6 5" xfId="5993"/>
    <cellStyle name="Comma 6 6 6" xfId="8265"/>
    <cellStyle name="Comma 6 6 7" xfId="2960"/>
    <cellStyle name="Comma 6 6 8" xfId="2391"/>
    <cellStyle name="Comma 6 7" xfId="982"/>
    <cellStyle name="Comma 6 7 2" xfId="2117"/>
    <cellStyle name="Comma 6 7 2 2" xfId="5537"/>
    <cellStyle name="Comma 6 7 2 3" xfId="7809"/>
    <cellStyle name="Comma 6 7 2 4" xfId="10081"/>
    <cellStyle name="Comma 6 7 2 5" xfId="3416"/>
    <cellStyle name="Comma 6 7 2 6" xfId="2839"/>
    <cellStyle name="Comma 6 7 3" xfId="4402"/>
    <cellStyle name="Comma 6 7 4" xfId="6674"/>
    <cellStyle name="Comma 6 7 5" xfId="8946"/>
    <cellStyle name="Comma 6 7 6" xfId="3131"/>
    <cellStyle name="Comma 6 7 7" xfId="2559"/>
    <cellStyle name="Comma 6 8" xfId="528"/>
    <cellStyle name="Comma 6 8 2" xfId="1663"/>
    <cellStyle name="Comma 6 8 2 2" xfId="5083"/>
    <cellStyle name="Comma 6 8 2 3" xfId="7355"/>
    <cellStyle name="Comma 6 8 2 4" xfId="9627"/>
    <cellStyle name="Comma 6 8 2 5" xfId="3302"/>
    <cellStyle name="Comma 6 8 2 6" xfId="2727"/>
    <cellStyle name="Comma 6 8 3" xfId="3948"/>
    <cellStyle name="Comma 6 8 4" xfId="6220"/>
    <cellStyle name="Comma 6 8 5" xfId="8492"/>
    <cellStyle name="Comma 6 8 6" xfId="3017"/>
    <cellStyle name="Comma 6 8 7" xfId="2447"/>
    <cellStyle name="Comma 6 9" xfId="1209"/>
    <cellStyle name="Comma 6 9 2" xfId="4629"/>
    <cellStyle name="Comma 6 9 3" xfId="6901"/>
    <cellStyle name="Comma 6 9 4" xfId="9173"/>
    <cellStyle name="Comma 6 9 5" xfId="3188"/>
    <cellStyle name="Comma 6 9 6" xfId="2615"/>
    <cellStyle name="Comma 7" xfId="63"/>
    <cellStyle name="Comma 7 10" xfId="3496"/>
    <cellStyle name="Comma 7 11" xfId="5768"/>
    <cellStyle name="Comma 7 12" xfId="8040"/>
    <cellStyle name="Comma 7 13" xfId="2899"/>
    <cellStyle name="Comma 7 14" xfId="2334"/>
    <cellStyle name="Comma 7 2" xfId="93"/>
    <cellStyle name="Comma 7 2 10" xfId="5796"/>
    <cellStyle name="Comma 7 2 11" xfId="8068"/>
    <cellStyle name="Comma 7 2 12" xfId="2908"/>
    <cellStyle name="Comma 7 2 13" xfId="2342"/>
    <cellStyle name="Comma 7 2 2" xfId="205"/>
    <cellStyle name="Comma 7 2 2 10" xfId="2370"/>
    <cellStyle name="Comma 7 2 2 2" xfId="443"/>
    <cellStyle name="Comma 7 2 2 2 2" xfId="897"/>
    <cellStyle name="Comma 7 2 2 2 2 2" xfId="2032"/>
    <cellStyle name="Comma 7 2 2 2 2 2 2" xfId="5452"/>
    <cellStyle name="Comma 7 2 2 2 2 2 3" xfId="7724"/>
    <cellStyle name="Comma 7 2 2 2 2 2 4" xfId="9996"/>
    <cellStyle name="Comma 7 2 2 2 2 2 5" xfId="3395"/>
    <cellStyle name="Comma 7 2 2 2 2 2 6" xfId="2819"/>
    <cellStyle name="Comma 7 2 2 2 2 3" xfId="4317"/>
    <cellStyle name="Comma 7 2 2 2 2 4" xfId="6589"/>
    <cellStyle name="Comma 7 2 2 2 2 5" xfId="8861"/>
    <cellStyle name="Comma 7 2 2 2 2 6" xfId="3110"/>
    <cellStyle name="Comma 7 2 2 2 2 7" xfId="2539"/>
    <cellStyle name="Comma 7 2 2 2 3" xfId="1578"/>
    <cellStyle name="Comma 7 2 2 2 3 2" xfId="4998"/>
    <cellStyle name="Comma 7 2 2 2 3 3" xfId="7270"/>
    <cellStyle name="Comma 7 2 2 2 3 4" xfId="9542"/>
    <cellStyle name="Comma 7 2 2 2 3 5" xfId="3281"/>
    <cellStyle name="Comma 7 2 2 2 3 6" xfId="2707"/>
    <cellStyle name="Comma 7 2 2 2 4" xfId="3863"/>
    <cellStyle name="Comma 7 2 2 2 5" xfId="6135"/>
    <cellStyle name="Comma 7 2 2 2 6" xfId="8407"/>
    <cellStyle name="Comma 7 2 2 2 7" xfId="2996"/>
    <cellStyle name="Comma 7 2 2 2 8" xfId="2427"/>
    <cellStyle name="Comma 7 2 2 3" xfId="1124"/>
    <cellStyle name="Comma 7 2 2 3 2" xfId="2259"/>
    <cellStyle name="Comma 7 2 2 3 2 2" xfId="5679"/>
    <cellStyle name="Comma 7 2 2 3 2 3" xfId="7951"/>
    <cellStyle name="Comma 7 2 2 3 2 4" xfId="10223"/>
    <cellStyle name="Comma 7 2 2 3 2 5" xfId="3452"/>
    <cellStyle name="Comma 7 2 2 3 2 6" xfId="2875"/>
    <cellStyle name="Comma 7 2 2 3 3" xfId="4544"/>
    <cellStyle name="Comma 7 2 2 3 4" xfId="6816"/>
    <cellStyle name="Comma 7 2 2 3 5" xfId="9088"/>
    <cellStyle name="Comma 7 2 2 3 6" xfId="3167"/>
    <cellStyle name="Comma 7 2 2 3 7" xfId="2595"/>
    <cellStyle name="Comma 7 2 2 4" xfId="670"/>
    <cellStyle name="Comma 7 2 2 4 2" xfId="1805"/>
    <cellStyle name="Comma 7 2 2 4 2 2" xfId="5225"/>
    <cellStyle name="Comma 7 2 2 4 2 3" xfId="7497"/>
    <cellStyle name="Comma 7 2 2 4 2 4" xfId="9769"/>
    <cellStyle name="Comma 7 2 2 4 2 5" xfId="3338"/>
    <cellStyle name="Comma 7 2 2 4 2 6" xfId="2763"/>
    <cellStyle name="Comma 7 2 2 4 3" xfId="4090"/>
    <cellStyle name="Comma 7 2 2 4 4" xfId="6362"/>
    <cellStyle name="Comma 7 2 2 4 5" xfId="8634"/>
    <cellStyle name="Comma 7 2 2 4 6" xfId="3053"/>
    <cellStyle name="Comma 7 2 2 4 7" xfId="2483"/>
    <cellStyle name="Comma 7 2 2 5" xfId="1351"/>
    <cellStyle name="Comma 7 2 2 5 2" xfId="4771"/>
    <cellStyle name="Comma 7 2 2 5 3" xfId="7043"/>
    <cellStyle name="Comma 7 2 2 5 4" xfId="9315"/>
    <cellStyle name="Comma 7 2 2 5 5" xfId="3224"/>
    <cellStyle name="Comma 7 2 2 5 6" xfId="2651"/>
    <cellStyle name="Comma 7 2 2 6" xfId="3636"/>
    <cellStyle name="Comma 7 2 2 7" xfId="5908"/>
    <cellStyle name="Comma 7 2 2 8" xfId="8180"/>
    <cellStyle name="Comma 7 2 2 9" xfId="2936"/>
    <cellStyle name="Comma 7 2 3" xfId="149"/>
    <cellStyle name="Comma 7 2 3 10" xfId="2356"/>
    <cellStyle name="Comma 7 2 3 2" xfId="387"/>
    <cellStyle name="Comma 7 2 3 2 2" xfId="841"/>
    <cellStyle name="Comma 7 2 3 2 2 2" xfId="1976"/>
    <cellStyle name="Comma 7 2 3 2 2 2 2" xfId="5396"/>
    <cellStyle name="Comma 7 2 3 2 2 2 3" xfId="7668"/>
    <cellStyle name="Comma 7 2 3 2 2 2 4" xfId="9940"/>
    <cellStyle name="Comma 7 2 3 2 2 2 5" xfId="3381"/>
    <cellStyle name="Comma 7 2 3 2 2 2 6" xfId="2805"/>
    <cellStyle name="Comma 7 2 3 2 2 3" xfId="4261"/>
    <cellStyle name="Comma 7 2 3 2 2 4" xfId="6533"/>
    <cellStyle name="Comma 7 2 3 2 2 5" xfId="8805"/>
    <cellStyle name="Comma 7 2 3 2 2 6" xfId="3096"/>
    <cellStyle name="Comma 7 2 3 2 2 7" xfId="2525"/>
    <cellStyle name="Comma 7 2 3 2 3" xfId="1522"/>
    <cellStyle name="Comma 7 2 3 2 3 2" xfId="4942"/>
    <cellStyle name="Comma 7 2 3 2 3 3" xfId="7214"/>
    <cellStyle name="Comma 7 2 3 2 3 4" xfId="9486"/>
    <cellStyle name="Comma 7 2 3 2 3 5" xfId="3267"/>
    <cellStyle name="Comma 7 2 3 2 3 6" xfId="2693"/>
    <cellStyle name="Comma 7 2 3 2 4" xfId="3807"/>
    <cellStyle name="Comma 7 2 3 2 5" xfId="6079"/>
    <cellStyle name="Comma 7 2 3 2 6" xfId="8351"/>
    <cellStyle name="Comma 7 2 3 2 7" xfId="2982"/>
    <cellStyle name="Comma 7 2 3 2 8" xfId="2413"/>
    <cellStyle name="Comma 7 2 3 3" xfId="1068"/>
    <cellStyle name="Comma 7 2 3 3 2" xfId="2203"/>
    <cellStyle name="Comma 7 2 3 3 2 2" xfId="5623"/>
    <cellStyle name="Comma 7 2 3 3 2 3" xfId="7895"/>
    <cellStyle name="Comma 7 2 3 3 2 4" xfId="10167"/>
    <cellStyle name="Comma 7 2 3 3 2 5" xfId="3438"/>
    <cellStyle name="Comma 7 2 3 3 2 6" xfId="2861"/>
    <cellStyle name="Comma 7 2 3 3 3" xfId="4488"/>
    <cellStyle name="Comma 7 2 3 3 4" xfId="6760"/>
    <cellStyle name="Comma 7 2 3 3 5" xfId="9032"/>
    <cellStyle name="Comma 7 2 3 3 6" xfId="3153"/>
    <cellStyle name="Comma 7 2 3 3 7" xfId="2581"/>
    <cellStyle name="Comma 7 2 3 4" xfId="614"/>
    <cellStyle name="Comma 7 2 3 4 2" xfId="1749"/>
    <cellStyle name="Comma 7 2 3 4 2 2" xfId="5169"/>
    <cellStyle name="Comma 7 2 3 4 2 3" xfId="7441"/>
    <cellStyle name="Comma 7 2 3 4 2 4" xfId="9713"/>
    <cellStyle name="Comma 7 2 3 4 2 5" xfId="3324"/>
    <cellStyle name="Comma 7 2 3 4 2 6" xfId="2749"/>
    <cellStyle name="Comma 7 2 3 4 3" xfId="4034"/>
    <cellStyle name="Comma 7 2 3 4 4" xfId="6306"/>
    <cellStyle name="Comma 7 2 3 4 5" xfId="8578"/>
    <cellStyle name="Comma 7 2 3 4 6" xfId="3039"/>
    <cellStyle name="Comma 7 2 3 4 7" xfId="2469"/>
    <cellStyle name="Comma 7 2 3 5" xfId="1295"/>
    <cellStyle name="Comma 7 2 3 5 2" xfId="4715"/>
    <cellStyle name="Comma 7 2 3 5 3" xfId="6987"/>
    <cellStyle name="Comma 7 2 3 5 4" xfId="9259"/>
    <cellStyle name="Comma 7 2 3 5 5" xfId="3210"/>
    <cellStyle name="Comma 7 2 3 5 6" xfId="2637"/>
    <cellStyle name="Comma 7 2 3 6" xfId="3580"/>
    <cellStyle name="Comma 7 2 3 7" xfId="5852"/>
    <cellStyle name="Comma 7 2 3 8" xfId="8124"/>
    <cellStyle name="Comma 7 2 3 9" xfId="2922"/>
    <cellStyle name="Comma 7 2 4" xfId="275"/>
    <cellStyle name="Comma 7 2 4 10" xfId="2385"/>
    <cellStyle name="Comma 7 2 4 2" xfId="502"/>
    <cellStyle name="Comma 7 2 4 2 2" xfId="956"/>
    <cellStyle name="Comma 7 2 4 2 2 2" xfId="2091"/>
    <cellStyle name="Comma 7 2 4 2 2 2 2" xfId="5511"/>
    <cellStyle name="Comma 7 2 4 2 2 2 3" xfId="7783"/>
    <cellStyle name="Comma 7 2 4 2 2 2 4" xfId="10055"/>
    <cellStyle name="Comma 7 2 4 2 2 2 5" xfId="3410"/>
    <cellStyle name="Comma 7 2 4 2 2 2 6" xfId="2833"/>
    <cellStyle name="Comma 7 2 4 2 2 3" xfId="4376"/>
    <cellStyle name="Comma 7 2 4 2 2 4" xfId="6648"/>
    <cellStyle name="Comma 7 2 4 2 2 5" xfId="8920"/>
    <cellStyle name="Comma 7 2 4 2 2 6" xfId="3125"/>
    <cellStyle name="Comma 7 2 4 2 2 7" xfId="2553"/>
    <cellStyle name="Comma 7 2 4 2 3" xfId="1637"/>
    <cellStyle name="Comma 7 2 4 2 3 2" xfId="5057"/>
    <cellStyle name="Comma 7 2 4 2 3 3" xfId="7329"/>
    <cellStyle name="Comma 7 2 4 2 3 4" xfId="9601"/>
    <cellStyle name="Comma 7 2 4 2 3 5" xfId="3296"/>
    <cellStyle name="Comma 7 2 4 2 3 6" xfId="2721"/>
    <cellStyle name="Comma 7 2 4 2 4" xfId="3922"/>
    <cellStyle name="Comma 7 2 4 2 5" xfId="6194"/>
    <cellStyle name="Comma 7 2 4 2 6" xfId="8466"/>
    <cellStyle name="Comma 7 2 4 2 7" xfId="3011"/>
    <cellStyle name="Comma 7 2 4 2 8" xfId="2441"/>
    <cellStyle name="Comma 7 2 4 3" xfId="1183"/>
    <cellStyle name="Comma 7 2 4 3 2" xfId="2318"/>
    <cellStyle name="Comma 7 2 4 3 2 2" xfId="5738"/>
    <cellStyle name="Comma 7 2 4 3 2 3" xfId="8010"/>
    <cellStyle name="Comma 7 2 4 3 2 4" xfId="10282"/>
    <cellStyle name="Comma 7 2 4 3 2 5" xfId="3467"/>
    <cellStyle name="Comma 7 2 4 3 2 6" xfId="2889"/>
    <cellStyle name="Comma 7 2 4 3 3" xfId="4603"/>
    <cellStyle name="Comma 7 2 4 3 4" xfId="6875"/>
    <cellStyle name="Comma 7 2 4 3 5" xfId="9147"/>
    <cellStyle name="Comma 7 2 4 3 6" xfId="3182"/>
    <cellStyle name="Comma 7 2 4 3 7" xfId="2609"/>
    <cellStyle name="Comma 7 2 4 4" xfId="729"/>
    <cellStyle name="Comma 7 2 4 4 2" xfId="1864"/>
    <cellStyle name="Comma 7 2 4 4 2 2" xfId="5284"/>
    <cellStyle name="Comma 7 2 4 4 2 3" xfId="7556"/>
    <cellStyle name="Comma 7 2 4 4 2 4" xfId="9828"/>
    <cellStyle name="Comma 7 2 4 4 2 5" xfId="3353"/>
    <cellStyle name="Comma 7 2 4 4 2 6" xfId="2777"/>
    <cellStyle name="Comma 7 2 4 4 3" xfId="4149"/>
    <cellStyle name="Comma 7 2 4 4 4" xfId="6421"/>
    <cellStyle name="Comma 7 2 4 4 5" xfId="8693"/>
    <cellStyle name="Comma 7 2 4 4 6" xfId="3068"/>
    <cellStyle name="Comma 7 2 4 4 7" xfId="2497"/>
    <cellStyle name="Comma 7 2 4 5" xfId="1410"/>
    <cellStyle name="Comma 7 2 4 5 2" xfId="4830"/>
    <cellStyle name="Comma 7 2 4 5 3" xfId="7102"/>
    <cellStyle name="Comma 7 2 4 5 4" xfId="9374"/>
    <cellStyle name="Comma 7 2 4 5 5" xfId="3239"/>
    <cellStyle name="Comma 7 2 4 5 6" xfId="2665"/>
    <cellStyle name="Comma 7 2 4 6" xfId="3695"/>
    <cellStyle name="Comma 7 2 4 7" xfId="5967"/>
    <cellStyle name="Comma 7 2 4 8" xfId="8239"/>
    <cellStyle name="Comma 7 2 4 9" xfId="2954"/>
    <cellStyle name="Comma 7 2 5" xfId="331"/>
    <cellStyle name="Comma 7 2 5 2" xfId="785"/>
    <cellStyle name="Comma 7 2 5 2 2" xfId="1920"/>
    <cellStyle name="Comma 7 2 5 2 2 2" xfId="5340"/>
    <cellStyle name="Comma 7 2 5 2 2 3" xfId="7612"/>
    <cellStyle name="Comma 7 2 5 2 2 4" xfId="9884"/>
    <cellStyle name="Comma 7 2 5 2 2 5" xfId="3367"/>
    <cellStyle name="Comma 7 2 5 2 2 6" xfId="2791"/>
    <cellStyle name="Comma 7 2 5 2 3" xfId="4205"/>
    <cellStyle name="Comma 7 2 5 2 4" xfId="6477"/>
    <cellStyle name="Comma 7 2 5 2 5" xfId="8749"/>
    <cellStyle name="Comma 7 2 5 2 6" xfId="3082"/>
    <cellStyle name="Comma 7 2 5 2 7" xfId="2511"/>
    <cellStyle name="Comma 7 2 5 3" xfId="1466"/>
    <cellStyle name="Comma 7 2 5 3 2" xfId="4886"/>
    <cellStyle name="Comma 7 2 5 3 3" xfId="7158"/>
    <cellStyle name="Comma 7 2 5 3 4" xfId="9430"/>
    <cellStyle name="Comma 7 2 5 3 5" xfId="3253"/>
    <cellStyle name="Comma 7 2 5 3 6" xfId="2679"/>
    <cellStyle name="Comma 7 2 5 4" xfId="3751"/>
    <cellStyle name="Comma 7 2 5 5" xfId="6023"/>
    <cellStyle name="Comma 7 2 5 6" xfId="8295"/>
    <cellStyle name="Comma 7 2 5 7" xfId="2968"/>
    <cellStyle name="Comma 7 2 5 8" xfId="2399"/>
    <cellStyle name="Comma 7 2 6" xfId="1012"/>
    <cellStyle name="Comma 7 2 6 2" xfId="2147"/>
    <cellStyle name="Comma 7 2 6 2 2" xfId="5567"/>
    <cellStyle name="Comma 7 2 6 2 3" xfId="7839"/>
    <cellStyle name="Comma 7 2 6 2 4" xfId="10111"/>
    <cellStyle name="Comma 7 2 6 2 5" xfId="3424"/>
    <cellStyle name="Comma 7 2 6 2 6" xfId="2847"/>
    <cellStyle name="Comma 7 2 6 3" xfId="4432"/>
    <cellStyle name="Comma 7 2 6 4" xfId="6704"/>
    <cellStyle name="Comma 7 2 6 5" xfId="8976"/>
    <cellStyle name="Comma 7 2 6 6" xfId="3139"/>
    <cellStyle name="Comma 7 2 6 7" xfId="2567"/>
    <cellStyle name="Comma 7 2 7" xfId="558"/>
    <cellStyle name="Comma 7 2 7 2" xfId="1693"/>
    <cellStyle name="Comma 7 2 7 2 2" xfId="5113"/>
    <cellStyle name="Comma 7 2 7 2 3" xfId="7385"/>
    <cellStyle name="Comma 7 2 7 2 4" xfId="9657"/>
    <cellStyle name="Comma 7 2 7 2 5" xfId="3310"/>
    <cellStyle name="Comma 7 2 7 2 6" xfId="2735"/>
    <cellStyle name="Comma 7 2 7 3" xfId="3978"/>
    <cellStyle name="Comma 7 2 7 4" xfId="6250"/>
    <cellStyle name="Comma 7 2 7 5" xfId="8522"/>
    <cellStyle name="Comma 7 2 7 6" xfId="3025"/>
    <cellStyle name="Comma 7 2 7 7" xfId="2455"/>
    <cellStyle name="Comma 7 2 8" xfId="1239"/>
    <cellStyle name="Comma 7 2 8 2" xfId="4659"/>
    <cellStyle name="Comma 7 2 8 3" xfId="6931"/>
    <cellStyle name="Comma 7 2 8 4" xfId="9203"/>
    <cellStyle name="Comma 7 2 8 5" xfId="3196"/>
    <cellStyle name="Comma 7 2 8 6" xfId="2623"/>
    <cellStyle name="Comma 7 2 9" xfId="3524"/>
    <cellStyle name="Comma 7 3" xfId="177"/>
    <cellStyle name="Comma 7 3 10" xfId="2363"/>
    <cellStyle name="Comma 7 3 2" xfId="415"/>
    <cellStyle name="Comma 7 3 2 2" xfId="869"/>
    <cellStyle name="Comma 7 3 2 2 2" xfId="2004"/>
    <cellStyle name="Comma 7 3 2 2 2 2" xfId="5424"/>
    <cellStyle name="Comma 7 3 2 2 2 3" xfId="7696"/>
    <cellStyle name="Comma 7 3 2 2 2 4" xfId="9968"/>
    <cellStyle name="Comma 7 3 2 2 2 5" xfId="3388"/>
    <cellStyle name="Comma 7 3 2 2 2 6" xfId="2812"/>
    <cellStyle name="Comma 7 3 2 2 3" xfId="4289"/>
    <cellStyle name="Comma 7 3 2 2 4" xfId="6561"/>
    <cellStyle name="Comma 7 3 2 2 5" xfId="8833"/>
    <cellStyle name="Comma 7 3 2 2 6" xfId="3103"/>
    <cellStyle name="Comma 7 3 2 2 7" xfId="2532"/>
    <cellStyle name="Comma 7 3 2 3" xfId="1550"/>
    <cellStyle name="Comma 7 3 2 3 2" xfId="4970"/>
    <cellStyle name="Comma 7 3 2 3 3" xfId="7242"/>
    <cellStyle name="Comma 7 3 2 3 4" xfId="9514"/>
    <cellStyle name="Comma 7 3 2 3 5" xfId="3274"/>
    <cellStyle name="Comma 7 3 2 3 6" xfId="2700"/>
    <cellStyle name="Comma 7 3 2 4" xfId="3835"/>
    <cellStyle name="Comma 7 3 2 5" xfId="6107"/>
    <cellStyle name="Comma 7 3 2 6" xfId="8379"/>
    <cellStyle name="Comma 7 3 2 7" xfId="2989"/>
    <cellStyle name="Comma 7 3 2 8" xfId="2420"/>
    <cellStyle name="Comma 7 3 3" xfId="1096"/>
    <cellStyle name="Comma 7 3 3 2" xfId="2231"/>
    <cellStyle name="Comma 7 3 3 2 2" xfId="5651"/>
    <cellStyle name="Comma 7 3 3 2 3" xfId="7923"/>
    <cellStyle name="Comma 7 3 3 2 4" xfId="10195"/>
    <cellStyle name="Comma 7 3 3 2 5" xfId="3445"/>
    <cellStyle name="Comma 7 3 3 2 6" xfId="2868"/>
    <cellStyle name="Comma 7 3 3 3" xfId="4516"/>
    <cellStyle name="Comma 7 3 3 4" xfId="6788"/>
    <cellStyle name="Comma 7 3 3 5" xfId="9060"/>
    <cellStyle name="Comma 7 3 3 6" xfId="3160"/>
    <cellStyle name="Comma 7 3 3 7" xfId="2588"/>
    <cellStyle name="Comma 7 3 4" xfId="642"/>
    <cellStyle name="Comma 7 3 4 2" xfId="1777"/>
    <cellStyle name="Comma 7 3 4 2 2" xfId="5197"/>
    <cellStyle name="Comma 7 3 4 2 3" xfId="7469"/>
    <cellStyle name="Comma 7 3 4 2 4" xfId="9741"/>
    <cellStyle name="Comma 7 3 4 2 5" xfId="3331"/>
    <cellStyle name="Comma 7 3 4 2 6" xfId="2756"/>
    <cellStyle name="Comma 7 3 4 3" xfId="4062"/>
    <cellStyle name="Comma 7 3 4 4" xfId="6334"/>
    <cellStyle name="Comma 7 3 4 5" xfId="8606"/>
    <cellStyle name="Comma 7 3 4 6" xfId="3046"/>
    <cellStyle name="Comma 7 3 4 7" xfId="2476"/>
    <cellStyle name="Comma 7 3 5" xfId="1323"/>
    <cellStyle name="Comma 7 3 5 2" xfId="4743"/>
    <cellStyle name="Comma 7 3 5 3" xfId="7015"/>
    <cellStyle name="Comma 7 3 5 4" xfId="9287"/>
    <cellStyle name="Comma 7 3 5 5" xfId="3217"/>
    <cellStyle name="Comma 7 3 5 6" xfId="2644"/>
    <cellStyle name="Comma 7 3 6" xfId="3608"/>
    <cellStyle name="Comma 7 3 7" xfId="5880"/>
    <cellStyle name="Comma 7 3 8" xfId="8152"/>
    <cellStyle name="Comma 7 3 9" xfId="2929"/>
    <cellStyle name="Comma 7 4" xfId="121"/>
    <cellStyle name="Comma 7 4 10" xfId="2349"/>
    <cellStyle name="Comma 7 4 2" xfId="359"/>
    <cellStyle name="Comma 7 4 2 2" xfId="813"/>
    <cellStyle name="Comma 7 4 2 2 2" xfId="1948"/>
    <cellStyle name="Comma 7 4 2 2 2 2" xfId="5368"/>
    <cellStyle name="Comma 7 4 2 2 2 3" xfId="7640"/>
    <cellStyle name="Comma 7 4 2 2 2 4" xfId="9912"/>
    <cellStyle name="Comma 7 4 2 2 2 5" xfId="3374"/>
    <cellStyle name="Comma 7 4 2 2 2 6" xfId="2798"/>
    <cellStyle name="Comma 7 4 2 2 3" xfId="4233"/>
    <cellStyle name="Comma 7 4 2 2 4" xfId="6505"/>
    <cellStyle name="Comma 7 4 2 2 5" xfId="8777"/>
    <cellStyle name="Comma 7 4 2 2 6" xfId="3089"/>
    <cellStyle name="Comma 7 4 2 2 7" xfId="2518"/>
    <cellStyle name="Comma 7 4 2 3" xfId="1494"/>
    <cellStyle name="Comma 7 4 2 3 2" xfId="4914"/>
    <cellStyle name="Comma 7 4 2 3 3" xfId="7186"/>
    <cellStyle name="Comma 7 4 2 3 4" xfId="9458"/>
    <cellStyle name="Comma 7 4 2 3 5" xfId="3260"/>
    <cellStyle name="Comma 7 4 2 3 6" xfId="2686"/>
    <cellStyle name="Comma 7 4 2 4" xfId="3779"/>
    <cellStyle name="Comma 7 4 2 5" xfId="6051"/>
    <cellStyle name="Comma 7 4 2 6" xfId="8323"/>
    <cellStyle name="Comma 7 4 2 7" xfId="2975"/>
    <cellStyle name="Comma 7 4 2 8" xfId="2406"/>
    <cellStyle name="Comma 7 4 3" xfId="1040"/>
    <cellStyle name="Comma 7 4 3 2" xfId="2175"/>
    <cellStyle name="Comma 7 4 3 2 2" xfId="5595"/>
    <cellStyle name="Comma 7 4 3 2 3" xfId="7867"/>
    <cellStyle name="Comma 7 4 3 2 4" xfId="10139"/>
    <cellStyle name="Comma 7 4 3 2 5" xfId="3431"/>
    <cellStyle name="Comma 7 4 3 2 6" xfId="2854"/>
    <cellStyle name="Comma 7 4 3 3" xfId="4460"/>
    <cellStyle name="Comma 7 4 3 4" xfId="6732"/>
    <cellStyle name="Comma 7 4 3 5" xfId="9004"/>
    <cellStyle name="Comma 7 4 3 6" xfId="3146"/>
    <cellStyle name="Comma 7 4 3 7" xfId="2574"/>
    <cellStyle name="Comma 7 4 4" xfId="586"/>
    <cellStyle name="Comma 7 4 4 2" xfId="1721"/>
    <cellStyle name="Comma 7 4 4 2 2" xfId="5141"/>
    <cellStyle name="Comma 7 4 4 2 3" xfId="7413"/>
    <cellStyle name="Comma 7 4 4 2 4" xfId="9685"/>
    <cellStyle name="Comma 7 4 4 2 5" xfId="3317"/>
    <cellStyle name="Comma 7 4 4 2 6" xfId="2742"/>
    <cellStyle name="Comma 7 4 4 3" xfId="4006"/>
    <cellStyle name="Comma 7 4 4 4" xfId="6278"/>
    <cellStyle name="Comma 7 4 4 5" xfId="8550"/>
    <cellStyle name="Comma 7 4 4 6" xfId="3032"/>
    <cellStyle name="Comma 7 4 4 7" xfId="2462"/>
    <cellStyle name="Comma 7 4 5" xfId="1267"/>
    <cellStyle name="Comma 7 4 5 2" xfId="4687"/>
    <cellStyle name="Comma 7 4 5 3" xfId="6959"/>
    <cellStyle name="Comma 7 4 5 4" xfId="9231"/>
    <cellStyle name="Comma 7 4 5 5" xfId="3203"/>
    <cellStyle name="Comma 7 4 5 6" xfId="2630"/>
    <cellStyle name="Comma 7 4 6" xfId="3552"/>
    <cellStyle name="Comma 7 4 7" xfId="5824"/>
    <cellStyle name="Comma 7 4 8" xfId="8096"/>
    <cellStyle name="Comma 7 4 9" xfId="2915"/>
    <cellStyle name="Comma 7 5" xfId="247"/>
    <cellStyle name="Comma 7 5 10" xfId="2378"/>
    <cellStyle name="Comma 7 5 2" xfId="474"/>
    <cellStyle name="Comma 7 5 2 2" xfId="928"/>
    <cellStyle name="Comma 7 5 2 2 2" xfId="2063"/>
    <cellStyle name="Comma 7 5 2 2 2 2" xfId="5483"/>
    <cellStyle name="Comma 7 5 2 2 2 3" xfId="7755"/>
    <cellStyle name="Comma 7 5 2 2 2 4" xfId="10027"/>
    <cellStyle name="Comma 7 5 2 2 2 5" xfId="3403"/>
    <cellStyle name="Comma 7 5 2 2 2 6" xfId="2826"/>
    <cellStyle name="Comma 7 5 2 2 3" xfId="4348"/>
    <cellStyle name="Comma 7 5 2 2 4" xfId="6620"/>
    <cellStyle name="Comma 7 5 2 2 5" xfId="8892"/>
    <cellStyle name="Comma 7 5 2 2 6" xfId="3118"/>
    <cellStyle name="Comma 7 5 2 2 7" xfId="2546"/>
    <cellStyle name="Comma 7 5 2 3" xfId="1609"/>
    <cellStyle name="Comma 7 5 2 3 2" xfId="5029"/>
    <cellStyle name="Comma 7 5 2 3 3" xfId="7301"/>
    <cellStyle name="Comma 7 5 2 3 4" xfId="9573"/>
    <cellStyle name="Comma 7 5 2 3 5" xfId="3289"/>
    <cellStyle name="Comma 7 5 2 3 6" xfId="2714"/>
    <cellStyle name="Comma 7 5 2 4" xfId="3894"/>
    <cellStyle name="Comma 7 5 2 5" xfId="6166"/>
    <cellStyle name="Comma 7 5 2 6" xfId="8438"/>
    <cellStyle name="Comma 7 5 2 7" xfId="3004"/>
    <cellStyle name="Comma 7 5 2 8" xfId="2434"/>
    <cellStyle name="Comma 7 5 3" xfId="1155"/>
    <cellStyle name="Comma 7 5 3 2" xfId="2290"/>
    <cellStyle name="Comma 7 5 3 2 2" xfId="5710"/>
    <cellStyle name="Comma 7 5 3 2 3" xfId="7982"/>
    <cellStyle name="Comma 7 5 3 2 4" xfId="10254"/>
    <cellStyle name="Comma 7 5 3 2 5" xfId="3460"/>
    <cellStyle name="Comma 7 5 3 2 6" xfId="2882"/>
    <cellStyle name="Comma 7 5 3 3" xfId="4575"/>
    <cellStyle name="Comma 7 5 3 4" xfId="6847"/>
    <cellStyle name="Comma 7 5 3 5" xfId="9119"/>
    <cellStyle name="Comma 7 5 3 6" xfId="3175"/>
    <cellStyle name="Comma 7 5 3 7" xfId="2602"/>
    <cellStyle name="Comma 7 5 4" xfId="701"/>
    <cellStyle name="Comma 7 5 4 2" xfId="1836"/>
    <cellStyle name="Comma 7 5 4 2 2" xfId="5256"/>
    <cellStyle name="Comma 7 5 4 2 3" xfId="7528"/>
    <cellStyle name="Comma 7 5 4 2 4" xfId="9800"/>
    <cellStyle name="Comma 7 5 4 2 5" xfId="3346"/>
    <cellStyle name="Comma 7 5 4 2 6" xfId="2770"/>
    <cellStyle name="Comma 7 5 4 3" xfId="4121"/>
    <cellStyle name="Comma 7 5 4 4" xfId="6393"/>
    <cellStyle name="Comma 7 5 4 5" xfId="8665"/>
    <cellStyle name="Comma 7 5 4 6" xfId="3061"/>
    <cellStyle name="Comma 7 5 4 7" xfId="2490"/>
    <cellStyle name="Comma 7 5 5" xfId="1382"/>
    <cellStyle name="Comma 7 5 5 2" xfId="4802"/>
    <cellStyle name="Comma 7 5 5 3" xfId="7074"/>
    <cellStyle name="Comma 7 5 5 4" xfId="9346"/>
    <cellStyle name="Comma 7 5 5 5" xfId="3232"/>
    <cellStyle name="Comma 7 5 5 6" xfId="2658"/>
    <cellStyle name="Comma 7 5 6" xfId="3667"/>
    <cellStyle name="Comma 7 5 7" xfId="5939"/>
    <cellStyle name="Comma 7 5 8" xfId="8211"/>
    <cellStyle name="Comma 7 5 9" xfId="2947"/>
    <cellStyle name="Comma 7 6" xfId="303"/>
    <cellStyle name="Comma 7 6 2" xfId="757"/>
    <cellStyle name="Comma 7 6 2 2" xfId="1892"/>
    <cellStyle name="Comma 7 6 2 2 2" xfId="5312"/>
    <cellStyle name="Comma 7 6 2 2 3" xfId="7584"/>
    <cellStyle name="Comma 7 6 2 2 4" xfId="9856"/>
    <cellStyle name="Comma 7 6 2 2 5" xfId="3360"/>
    <cellStyle name="Comma 7 6 2 2 6" xfId="2784"/>
    <cellStyle name="Comma 7 6 2 3" xfId="4177"/>
    <cellStyle name="Comma 7 6 2 4" xfId="6449"/>
    <cellStyle name="Comma 7 6 2 5" xfId="8721"/>
    <cellStyle name="Comma 7 6 2 6" xfId="3075"/>
    <cellStyle name="Comma 7 6 2 7" xfId="2504"/>
    <cellStyle name="Comma 7 6 3" xfId="1438"/>
    <cellStyle name="Comma 7 6 3 2" xfId="4858"/>
    <cellStyle name="Comma 7 6 3 3" xfId="7130"/>
    <cellStyle name="Comma 7 6 3 4" xfId="9402"/>
    <cellStyle name="Comma 7 6 3 5" xfId="3246"/>
    <cellStyle name="Comma 7 6 3 6" xfId="2672"/>
    <cellStyle name="Comma 7 6 4" xfId="3723"/>
    <cellStyle name="Comma 7 6 5" xfId="5995"/>
    <cellStyle name="Comma 7 6 6" xfId="8267"/>
    <cellStyle name="Comma 7 6 7" xfId="2961"/>
    <cellStyle name="Comma 7 6 8" xfId="2392"/>
    <cellStyle name="Comma 7 7" xfId="984"/>
    <cellStyle name="Comma 7 7 2" xfId="2119"/>
    <cellStyle name="Comma 7 7 2 2" xfId="5539"/>
    <cellStyle name="Comma 7 7 2 3" xfId="7811"/>
    <cellStyle name="Comma 7 7 2 4" xfId="10083"/>
    <cellStyle name="Comma 7 7 2 5" xfId="3417"/>
    <cellStyle name="Comma 7 7 2 6" xfId="2840"/>
    <cellStyle name="Comma 7 7 3" xfId="4404"/>
    <cellStyle name="Comma 7 7 4" xfId="6676"/>
    <cellStyle name="Comma 7 7 5" xfId="8948"/>
    <cellStyle name="Comma 7 7 6" xfId="3132"/>
    <cellStyle name="Comma 7 7 7" xfId="2560"/>
    <cellStyle name="Comma 7 8" xfId="530"/>
    <cellStyle name="Comma 7 8 2" xfId="1665"/>
    <cellStyle name="Comma 7 8 2 2" xfId="5085"/>
    <cellStyle name="Comma 7 8 2 3" xfId="7357"/>
    <cellStyle name="Comma 7 8 2 4" xfId="9629"/>
    <cellStyle name="Comma 7 8 2 5" xfId="3303"/>
    <cellStyle name="Comma 7 8 2 6" xfId="2728"/>
    <cellStyle name="Comma 7 8 3" xfId="3950"/>
    <cellStyle name="Comma 7 8 4" xfId="6222"/>
    <cellStyle name="Comma 7 8 5" xfId="8494"/>
    <cellStyle name="Comma 7 8 6" xfId="3018"/>
    <cellStyle name="Comma 7 8 7" xfId="2448"/>
    <cellStyle name="Comma 7 9" xfId="1211"/>
    <cellStyle name="Comma 7 9 2" xfId="4631"/>
    <cellStyle name="Comma 7 9 3" xfId="6903"/>
    <cellStyle name="Comma 7 9 4" xfId="9175"/>
    <cellStyle name="Comma 7 9 5" xfId="3189"/>
    <cellStyle name="Comma 7 9 6" xfId="2616"/>
    <cellStyle name="Comma 8" xfId="65"/>
    <cellStyle name="Comma 8 10" xfId="3498"/>
    <cellStyle name="Comma 8 11" xfId="5770"/>
    <cellStyle name="Comma 8 12" xfId="8042"/>
    <cellStyle name="Comma 8 13" xfId="2900"/>
    <cellStyle name="Comma 8 14" xfId="2335"/>
    <cellStyle name="Comma 8 2" xfId="95"/>
    <cellStyle name="Comma 8 2 10" xfId="5798"/>
    <cellStyle name="Comma 8 2 11" xfId="8070"/>
    <cellStyle name="Comma 8 2 12" xfId="2909"/>
    <cellStyle name="Comma 8 2 13" xfId="2343"/>
    <cellStyle name="Comma 8 2 2" xfId="207"/>
    <cellStyle name="Comma 8 2 2 10" xfId="2371"/>
    <cellStyle name="Comma 8 2 2 2" xfId="445"/>
    <cellStyle name="Comma 8 2 2 2 2" xfId="899"/>
    <cellStyle name="Comma 8 2 2 2 2 2" xfId="2034"/>
    <cellStyle name="Comma 8 2 2 2 2 2 2" xfId="5454"/>
    <cellStyle name="Comma 8 2 2 2 2 2 3" xfId="7726"/>
    <cellStyle name="Comma 8 2 2 2 2 2 4" xfId="9998"/>
    <cellStyle name="Comma 8 2 2 2 2 2 5" xfId="3396"/>
    <cellStyle name="Comma 8 2 2 2 2 2 6" xfId="2820"/>
    <cellStyle name="Comma 8 2 2 2 2 3" xfId="4319"/>
    <cellStyle name="Comma 8 2 2 2 2 4" xfId="6591"/>
    <cellStyle name="Comma 8 2 2 2 2 5" xfId="8863"/>
    <cellStyle name="Comma 8 2 2 2 2 6" xfId="3111"/>
    <cellStyle name="Comma 8 2 2 2 2 7" xfId="2540"/>
    <cellStyle name="Comma 8 2 2 2 3" xfId="1580"/>
    <cellStyle name="Comma 8 2 2 2 3 2" xfId="5000"/>
    <cellStyle name="Comma 8 2 2 2 3 3" xfId="7272"/>
    <cellStyle name="Comma 8 2 2 2 3 4" xfId="9544"/>
    <cellStyle name="Comma 8 2 2 2 3 5" xfId="3282"/>
    <cellStyle name="Comma 8 2 2 2 3 6" xfId="2708"/>
    <cellStyle name="Comma 8 2 2 2 4" xfId="3865"/>
    <cellStyle name="Comma 8 2 2 2 5" xfId="6137"/>
    <cellStyle name="Comma 8 2 2 2 6" xfId="8409"/>
    <cellStyle name="Comma 8 2 2 2 7" xfId="2997"/>
    <cellStyle name="Comma 8 2 2 2 8" xfId="2428"/>
    <cellStyle name="Comma 8 2 2 3" xfId="1126"/>
    <cellStyle name="Comma 8 2 2 3 2" xfId="2261"/>
    <cellStyle name="Comma 8 2 2 3 2 2" xfId="5681"/>
    <cellStyle name="Comma 8 2 2 3 2 3" xfId="7953"/>
    <cellStyle name="Comma 8 2 2 3 2 4" xfId="10225"/>
    <cellStyle name="Comma 8 2 2 3 2 5" xfId="3453"/>
    <cellStyle name="Comma 8 2 2 3 2 6" xfId="2876"/>
    <cellStyle name="Comma 8 2 2 3 3" xfId="4546"/>
    <cellStyle name="Comma 8 2 2 3 4" xfId="6818"/>
    <cellStyle name="Comma 8 2 2 3 5" xfId="9090"/>
    <cellStyle name="Comma 8 2 2 3 6" xfId="3168"/>
    <cellStyle name="Comma 8 2 2 3 7" xfId="2596"/>
    <cellStyle name="Comma 8 2 2 4" xfId="672"/>
    <cellStyle name="Comma 8 2 2 4 2" xfId="1807"/>
    <cellStyle name="Comma 8 2 2 4 2 2" xfId="5227"/>
    <cellStyle name="Comma 8 2 2 4 2 3" xfId="7499"/>
    <cellStyle name="Comma 8 2 2 4 2 4" xfId="9771"/>
    <cellStyle name="Comma 8 2 2 4 2 5" xfId="3339"/>
    <cellStyle name="Comma 8 2 2 4 2 6" xfId="2764"/>
    <cellStyle name="Comma 8 2 2 4 3" xfId="4092"/>
    <cellStyle name="Comma 8 2 2 4 4" xfId="6364"/>
    <cellStyle name="Comma 8 2 2 4 5" xfId="8636"/>
    <cellStyle name="Comma 8 2 2 4 6" xfId="3054"/>
    <cellStyle name="Comma 8 2 2 4 7" xfId="2484"/>
    <cellStyle name="Comma 8 2 2 5" xfId="1353"/>
    <cellStyle name="Comma 8 2 2 5 2" xfId="4773"/>
    <cellStyle name="Comma 8 2 2 5 3" xfId="7045"/>
    <cellStyle name="Comma 8 2 2 5 4" xfId="9317"/>
    <cellStyle name="Comma 8 2 2 5 5" xfId="3225"/>
    <cellStyle name="Comma 8 2 2 5 6" xfId="2652"/>
    <cellStyle name="Comma 8 2 2 6" xfId="3638"/>
    <cellStyle name="Comma 8 2 2 7" xfId="5910"/>
    <cellStyle name="Comma 8 2 2 8" xfId="8182"/>
    <cellStyle name="Comma 8 2 2 9" xfId="2937"/>
    <cellStyle name="Comma 8 2 3" xfId="151"/>
    <cellStyle name="Comma 8 2 3 10" xfId="2357"/>
    <cellStyle name="Comma 8 2 3 2" xfId="389"/>
    <cellStyle name="Comma 8 2 3 2 2" xfId="843"/>
    <cellStyle name="Comma 8 2 3 2 2 2" xfId="1978"/>
    <cellStyle name="Comma 8 2 3 2 2 2 2" xfId="5398"/>
    <cellStyle name="Comma 8 2 3 2 2 2 3" xfId="7670"/>
    <cellStyle name="Comma 8 2 3 2 2 2 4" xfId="9942"/>
    <cellStyle name="Comma 8 2 3 2 2 2 5" xfId="3382"/>
    <cellStyle name="Comma 8 2 3 2 2 2 6" xfId="2806"/>
    <cellStyle name="Comma 8 2 3 2 2 3" xfId="4263"/>
    <cellStyle name="Comma 8 2 3 2 2 4" xfId="6535"/>
    <cellStyle name="Comma 8 2 3 2 2 5" xfId="8807"/>
    <cellStyle name="Comma 8 2 3 2 2 6" xfId="3097"/>
    <cellStyle name="Comma 8 2 3 2 2 7" xfId="2526"/>
    <cellStyle name="Comma 8 2 3 2 3" xfId="1524"/>
    <cellStyle name="Comma 8 2 3 2 3 2" xfId="4944"/>
    <cellStyle name="Comma 8 2 3 2 3 3" xfId="7216"/>
    <cellStyle name="Comma 8 2 3 2 3 4" xfId="9488"/>
    <cellStyle name="Comma 8 2 3 2 3 5" xfId="3268"/>
    <cellStyle name="Comma 8 2 3 2 3 6" xfId="2694"/>
    <cellStyle name="Comma 8 2 3 2 4" xfId="3809"/>
    <cellStyle name="Comma 8 2 3 2 5" xfId="6081"/>
    <cellStyle name="Comma 8 2 3 2 6" xfId="8353"/>
    <cellStyle name="Comma 8 2 3 2 7" xfId="2983"/>
    <cellStyle name="Comma 8 2 3 2 8" xfId="2414"/>
    <cellStyle name="Comma 8 2 3 3" xfId="1070"/>
    <cellStyle name="Comma 8 2 3 3 2" xfId="2205"/>
    <cellStyle name="Comma 8 2 3 3 2 2" xfId="5625"/>
    <cellStyle name="Comma 8 2 3 3 2 3" xfId="7897"/>
    <cellStyle name="Comma 8 2 3 3 2 4" xfId="10169"/>
    <cellStyle name="Comma 8 2 3 3 2 5" xfId="3439"/>
    <cellStyle name="Comma 8 2 3 3 2 6" xfId="2862"/>
    <cellStyle name="Comma 8 2 3 3 3" xfId="4490"/>
    <cellStyle name="Comma 8 2 3 3 4" xfId="6762"/>
    <cellStyle name="Comma 8 2 3 3 5" xfId="9034"/>
    <cellStyle name="Comma 8 2 3 3 6" xfId="3154"/>
    <cellStyle name="Comma 8 2 3 3 7" xfId="2582"/>
    <cellStyle name="Comma 8 2 3 4" xfId="616"/>
    <cellStyle name="Comma 8 2 3 4 2" xfId="1751"/>
    <cellStyle name="Comma 8 2 3 4 2 2" xfId="5171"/>
    <cellStyle name="Comma 8 2 3 4 2 3" xfId="7443"/>
    <cellStyle name="Comma 8 2 3 4 2 4" xfId="9715"/>
    <cellStyle name="Comma 8 2 3 4 2 5" xfId="3325"/>
    <cellStyle name="Comma 8 2 3 4 2 6" xfId="2750"/>
    <cellStyle name="Comma 8 2 3 4 3" xfId="4036"/>
    <cellStyle name="Comma 8 2 3 4 4" xfId="6308"/>
    <cellStyle name="Comma 8 2 3 4 5" xfId="8580"/>
    <cellStyle name="Comma 8 2 3 4 6" xfId="3040"/>
    <cellStyle name="Comma 8 2 3 4 7" xfId="2470"/>
    <cellStyle name="Comma 8 2 3 5" xfId="1297"/>
    <cellStyle name="Comma 8 2 3 5 2" xfId="4717"/>
    <cellStyle name="Comma 8 2 3 5 3" xfId="6989"/>
    <cellStyle name="Comma 8 2 3 5 4" xfId="9261"/>
    <cellStyle name="Comma 8 2 3 5 5" xfId="3211"/>
    <cellStyle name="Comma 8 2 3 5 6" xfId="2638"/>
    <cellStyle name="Comma 8 2 3 6" xfId="3582"/>
    <cellStyle name="Comma 8 2 3 7" xfId="5854"/>
    <cellStyle name="Comma 8 2 3 8" xfId="8126"/>
    <cellStyle name="Comma 8 2 3 9" xfId="2923"/>
    <cellStyle name="Comma 8 2 4" xfId="277"/>
    <cellStyle name="Comma 8 2 4 10" xfId="2386"/>
    <cellStyle name="Comma 8 2 4 2" xfId="504"/>
    <cellStyle name="Comma 8 2 4 2 2" xfId="958"/>
    <cellStyle name="Comma 8 2 4 2 2 2" xfId="2093"/>
    <cellStyle name="Comma 8 2 4 2 2 2 2" xfId="5513"/>
    <cellStyle name="Comma 8 2 4 2 2 2 3" xfId="7785"/>
    <cellStyle name="Comma 8 2 4 2 2 2 4" xfId="10057"/>
    <cellStyle name="Comma 8 2 4 2 2 2 5" xfId="3411"/>
    <cellStyle name="Comma 8 2 4 2 2 2 6" xfId="2834"/>
    <cellStyle name="Comma 8 2 4 2 2 3" xfId="4378"/>
    <cellStyle name="Comma 8 2 4 2 2 4" xfId="6650"/>
    <cellStyle name="Comma 8 2 4 2 2 5" xfId="8922"/>
    <cellStyle name="Comma 8 2 4 2 2 6" xfId="3126"/>
    <cellStyle name="Comma 8 2 4 2 2 7" xfId="2554"/>
    <cellStyle name="Comma 8 2 4 2 3" xfId="1639"/>
    <cellStyle name="Comma 8 2 4 2 3 2" xfId="5059"/>
    <cellStyle name="Comma 8 2 4 2 3 3" xfId="7331"/>
    <cellStyle name="Comma 8 2 4 2 3 4" xfId="9603"/>
    <cellStyle name="Comma 8 2 4 2 3 5" xfId="3297"/>
    <cellStyle name="Comma 8 2 4 2 3 6" xfId="2722"/>
    <cellStyle name="Comma 8 2 4 2 4" xfId="3924"/>
    <cellStyle name="Comma 8 2 4 2 5" xfId="6196"/>
    <cellStyle name="Comma 8 2 4 2 6" xfId="8468"/>
    <cellStyle name="Comma 8 2 4 2 7" xfId="3012"/>
    <cellStyle name="Comma 8 2 4 2 8" xfId="2442"/>
    <cellStyle name="Comma 8 2 4 3" xfId="1185"/>
    <cellStyle name="Comma 8 2 4 3 2" xfId="2320"/>
    <cellStyle name="Comma 8 2 4 3 2 2" xfId="5740"/>
    <cellStyle name="Comma 8 2 4 3 2 3" xfId="8012"/>
    <cellStyle name="Comma 8 2 4 3 2 4" xfId="10284"/>
    <cellStyle name="Comma 8 2 4 3 2 5" xfId="3468"/>
    <cellStyle name="Comma 8 2 4 3 2 6" xfId="2890"/>
    <cellStyle name="Comma 8 2 4 3 3" xfId="4605"/>
    <cellStyle name="Comma 8 2 4 3 4" xfId="6877"/>
    <cellStyle name="Comma 8 2 4 3 5" xfId="9149"/>
    <cellStyle name="Comma 8 2 4 3 6" xfId="3183"/>
    <cellStyle name="Comma 8 2 4 3 7" xfId="2610"/>
    <cellStyle name="Comma 8 2 4 4" xfId="731"/>
    <cellStyle name="Comma 8 2 4 4 2" xfId="1866"/>
    <cellStyle name="Comma 8 2 4 4 2 2" xfId="5286"/>
    <cellStyle name="Comma 8 2 4 4 2 3" xfId="7558"/>
    <cellStyle name="Comma 8 2 4 4 2 4" xfId="9830"/>
    <cellStyle name="Comma 8 2 4 4 2 5" xfId="3354"/>
    <cellStyle name="Comma 8 2 4 4 2 6" xfId="2778"/>
    <cellStyle name="Comma 8 2 4 4 3" xfId="4151"/>
    <cellStyle name="Comma 8 2 4 4 4" xfId="6423"/>
    <cellStyle name="Comma 8 2 4 4 5" xfId="8695"/>
    <cellStyle name="Comma 8 2 4 4 6" xfId="3069"/>
    <cellStyle name="Comma 8 2 4 4 7" xfId="2498"/>
    <cellStyle name="Comma 8 2 4 5" xfId="1412"/>
    <cellStyle name="Comma 8 2 4 5 2" xfId="4832"/>
    <cellStyle name="Comma 8 2 4 5 3" xfId="7104"/>
    <cellStyle name="Comma 8 2 4 5 4" xfId="9376"/>
    <cellStyle name="Comma 8 2 4 5 5" xfId="3240"/>
    <cellStyle name="Comma 8 2 4 5 6" xfId="2666"/>
    <cellStyle name="Comma 8 2 4 6" xfId="3697"/>
    <cellStyle name="Comma 8 2 4 7" xfId="5969"/>
    <cellStyle name="Comma 8 2 4 8" xfId="8241"/>
    <cellStyle name="Comma 8 2 4 9" xfId="2955"/>
    <cellStyle name="Comma 8 2 5" xfId="333"/>
    <cellStyle name="Comma 8 2 5 2" xfId="787"/>
    <cellStyle name="Comma 8 2 5 2 2" xfId="1922"/>
    <cellStyle name="Comma 8 2 5 2 2 2" xfId="5342"/>
    <cellStyle name="Comma 8 2 5 2 2 3" xfId="7614"/>
    <cellStyle name="Comma 8 2 5 2 2 4" xfId="9886"/>
    <cellStyle name="Comma 8 2 5 2 2 5" xfId="3368"/>
    <cellStyle name="Comma 8 2 5 2 2 6" xfId="2792"/>
    <cellStyle name="Comma 8 2 5 2 3" xfId="4207"/>
    <cellStyle name="Comma 8 2 5 2 4" xfId="6479"/>
    <cellStyle name="Comma 8 2 5 2 5" xfId="8751"/>
    <cellStyle name="Comma 8 2 5 2 6" xfId="3083"/>
    <cellStyle name="Comma 8 2 5 2 7" xfId="2512"/>
    <cellStyle name="Comma 8 2 5 3" xfId="1468"/>
    <cellStyle name="Comma 8 2 5 3 2" xfId="4888"/>
    <cellStyle name="Comma 8 2 5 3 3" xfId="7160"/>
    <cellStyle name="Comma 8 2 5 3 4" xfId="9432"/>
    <cellStyle name="Comma 8 2 5 3 5" xfId="3254"/>
    <cellStyle name="Comma 8 2 5 3 6" xfId="2680"/>
    <cellStyle name="Comma 8 2 5 4" xfId="3753"/>
    <cellStyle name="Comma 8 2 5 5" xfId="6025"/>
    <cellStyle name="Comma 8 2 5 6" xfId="8297"/>
    <cellStyle name="Comma 8 2 5 7" xfId="2969"/>
    <cellStyle name="Comma 8 2 5 8" xfId="2400"/>
    <cellStyle name="Comma 8 2 6" xfId="1014"/>
    <cellStyle name="Comma 8 2 6 2" xfId="2149"/>
    <cellStyle name="Comma 8 2 6 2 2" xfId="5569"/>
    <cellStyle name="Comma 8 2 6 2 3" xfId="7841"/>
    <cellStyle name="Comma 8 2 6 2 4" xfId="10113"/>
    <cellStyle name="Comma 8 2 6 2 5" xfId="3425"/>
    <cellStyle name="Comma 8 2 6 2 6" xfId="2848"/>
    <cellStyle name="Comma 8 2 6 3" xfId="4434"/>
    <cellStyle name="Comma 8 2 6 4" xfId="6706"/>
    <cellStyle name="Comma 8 2 6 5" xfId="8978"/>
    <cellStyle name="Comma 8 2 6 6" xfId="3140"/>
    <cellStyle name="Comma 8 2 6 7" xfId="2568"/>
    <cellStyle name="Comma 8 2 7" xfId="560"/>
    <cellStyle name="Comma 8 2 7 2" xfId="1695"/>
    <cellStyle name="Comma 8 2 7 2 2" xfId="5115"/>
    <cellStyle name="Comma 8 2 7 2 3" xfId="7387"/>
    <cellStyle name="Comma 8 2 7 2 4" xfId="9659"/>
    <cellStyle name="Comma 8 2 7 2 5" xfId="3311"/>
    <cellStyle name="Comma 8 2 7 2 6" xfId="2736"/>
    <cellStyle name="Comma 8 2 7 3" xfId="3980"/>
    <cellStyle name="Comma 8 2 7 4" xfId="6252"/>
    <cellStyle name="Comma 8 2 7 5" xfId="8524"/>
    <cellStyle name="Comma 8 2 7 6" xfId="3026"/>
    <cellStyle name="Comma 8 2 7 7" xfId="2456"/>
    <cellStyle name="Comma 8 2 8" xfId="1241"/>
    <cellStyle name="Comma 8 2 8 2" xfId="4661"/>
    <cellStyle name="Comma 8 2 8 3" xfId="6933"/>
    <cellStyle name="Comma 8 2 8 4" xfId="9205"/>
    <cellStyle name="Comma 8 2 8 5" xfId="3197"/>
    <cellStyle name="Comma 8 2 8 6" xfId="2624"/>
    <cellStyle name="Comma 8 2 9" xfId="3526"/>
    <cellStyle name="Comma 8 3" xfId="179"/>
    <cellStyle name="Comma 8 3 10" xfId="2364"/>
    <cellStyle name="Comma 8 3 2" xfId="417"/>
    <cellStyle name="Comma 8 3 2 2" xfId="871"/>
    <cellStyle name="Comma 8 3 2 2 2" xfId="2006"/>
    <cellStyle name="Comma 8 3 2 2 2 2" xfId="5426"/>
    <cellStyle name="Comma 8 3 2 2 2 3" xfId="7698"/>
    <cellStyle name="Comma 8 3 2 2 2 4" xfId="9970"/>
    <cellStyle name="Comma 8 3 2 2 2 5" xfId="3389"/>
    <cellStyle name="Comma 8 3 2 2 2 6" xfId="2813"/>
    <cellStyle name="Comma 8 3 2 2 3" xfId="4291"/>
    <cellStyle name="Comma 8 3 2 2 4" xfId="6563"/>
    <cellStyle name="Comma 8 3 2 2 5" xfId="8835"/>
    <cellStyle name="Comma 8 3 2 2 6" xfId="3104"/>
    <cellStyle name="Comma 8 3 2 2 7" xfId="2533"/>
    <cellStyle name="Comma 8 3 2 3" xfId="1552"/>
    <cellStyle name="Comma 8 3 2 3 2" xfId="4972"/>
    <cellStyle name="Comma 8 3 2 3 3" xfId="7244"/>
    <cellStyle name="Comma 8 3 2 3 4" xfId="9516"/>
    <cellStyle name="Comma 8 3 2 3 5" xfId="3275"/>
    <cellStyle name="Comma 8 3 2 3 6" xfId="2701"/>
    <cellStyle name="Comma 8 3 2 4" xfId="3837"/>
    <cellStyle name="Comma 8 3 2 5" xfId="6109"/>
    <cellStyle name="Comma 8 3 2 6" xfId="8381"/>
    <cellStyle name="Comma 8 3 2 7" xfId="2990"/>
    <cellStyle name="Comma 8 3 2 8" xfId="2421"/>
    <cellStyle name="Comma 8 3 3" xfId="1098"/>
    <cellStyle name="Comma 8 3 3 2" xfId="2233"/>
    <cellStyle name="Comma 8 3 3 2 2" xfId="5653"/>
    <cellStyle name="Comma 8 3 3 2 3" xfId="7925"/>
    <cellStyle name="Comma 8 3 3 2 4" xfId="10197"/>
    <cellStyle name="Comma 8 3 3 2 5" xfId="3446"/>
    <cellStyle name="Comma 8 3 3 2 6" xfId="2869"/>
    <cellStyle name="Comma 8 3 3 3" xfId="4518"/>
    <cellStyle name="Comma 8 3 3 4" xfId="6790"/>
    <cellStyle name="Comma 8 3 3 5" xfId="9062"/>
    <cellStyle name="Comma 8 3 3 6" xfId="3161"/>
    <cellStyle name="Comma 8 3 3 7" xfId="2589"/>
    <cellStyle name="Comma 8 3 4" xfId="644"/>
    <cellStyle name="Comma 8 3 4 2" xfId="1779"/>
    <cellStyle name="Comma 8 3 4 2 2" xfId="5199"/>
    <cellStyle name="Comma 8 3 4 2 3" xfId="7471"/>
    <cellStyle name="Comma 8 3 4 2 4" xfId="9743"/>
    <cellStyle name="Comma 8 3 4 2 5" xfId="3332"/>
    <cellStyle name="Comma 8 3 4 2 6" xfId="2757"/>
    <cellStyle name="Comma 8 3 4 3" xfId="4064"/>
    <cellStyle name="Comma 8 3 4 4" xfId="6336"/>
    <cellStyle name="Comma 8 3 4 5" xfId="8608"/>
    <cellStyle name="Comma 8 3 4 6" xfId="3047"/>
    <cellStyle name="Comma 8 3 4 7" xfId="2477"/>
    <cellStyle name="Comma 8 3 5" xfId="1325"/>
    <cellStyle name="Comma 8 3 5 2" xfId="4745"/>
    <cellStyle name="Comma 8 3 5 3" xfId="7017"/>
    <cellStyle name="Comma 8 3 5 4" xfId="9289"/>
    <cellStyle name="Comma 8 3 5 5" xfId="3218"/>
    <cellStyle name="Comma 8 3 5 6" xfId="2645"/>
    <cellStyle name="Comma 8 3 6" xfId="3610"/>
    <cellStyle name="Comma 8 3 7" xfId="5882"/>
    <cellStyle name="Comma 8 3 8" xfId="8154"/>
    <cellStyle name="Comma 8 3 9" xfId="2930"/>
    <cellStyle name="Comma 8 4" xfId="123"/>
    <cellStyle name="Comma 8 4 10" xfId="2350"/>
    <cellStyle name="Comma 8 4 2" xfId="361"/>
    <cellStyle name="Comma 8 4 2 2" xfId="815"/>
    <cellStyle name="Comma 8 4 2 2 2" xfId="1950"/>
    <cellStyle name="Comma 8 4 2 2 2 2" xfId="5370"/>
    <cellStyle name="Comma 8 4 2 2 2 3" xfId="7642"/>
    <cellStyle name="Comma 8 4 2 2 2 4" xfId="9914"/>
    <cellStyle name="Comma 8 4 2 2 2 5" xfId="3375"/>
    <cellStyle name="Comma 8 4 2 2 2 6" xfId="2799"/>
    <cellStyle name="Comma 8 4 2 2 3" xfId="4235"/>
    <cellStyle name="Comma 8 4 2 2 4" xfId="6507"/>
    <cellStyle name="Comma 8 4 2 2 5" xfId="8779"/>
    <cellStyle name="Comma 8 4 2 2 6" xfId="3090"/>
    <cellStyle name="Comma 8 4 2 2 7" xfId="2519"/>
    <cellStyle name="Comma 8 4 2 3" xfId="1496"/>
    <cellStyle name="Comma 8 4 2 3 2" xfId="4916"/>
    <cellStyle name="Comma 8 4 2 3 3" xfId="7188"/>
    <cellStyle name="Comma 8 4 2 3 4" xfId="9460"/>
    <cellStyle name="Comma 8 4 2 3 5" xfId="3261"/>
    <cellStyle name="Comma 8 4 2 3 6" xfId="2687"/>
    <cellStyle name="Comma 8 4 2 4" xfId="3781"/>
    <cellStyle name="Comma 8 4 2 5" xfId="6053"/>
    <cellStyle name="Comma 8 4 2 6" xfId="8325"/>
    <cellStyle name="Comma 8 4 2 7" xfId="2976"/>
    <cellStyle name="Comma 8 4 2 8" xfId="2407"/>
    <cellStyle name="Comma 8 4 3" xfId="1042"/>
    <cellStyle name="Comma 8 4 3 2" xfId="2177"/>
    <cellStyle name="Comma 8 4 3 2 2" xfId="5597"/>
    <cellStyle name="Comma 8 4 3 2 3" xfId="7869"/>
    <cellStyle name="Comma 8 4 3 2 4" xfId="10141"/>
    <cellStyle name="Comma 8 4 3 2 5" xfId="3432"/>
    <cellStyle name="Comma 8 4 3 2 6" xfId="2855"/>
    <cellStyle name="Comma 8 4 3 3" xfId="4462"/>
    <cellStyle name="Comma 8 4 3 4" xfId="6734"/>
    <cellStyle name="Comma 8 4 3 5" xfId="9006"/>
    <cellStyle name="Comma 8 4 3 6" xfId="3147"/>
    <cellStyle name="Comma 8 4 3 7" xfId="2575"/>
    <cellStyle name="Comma 8 4 4" xfId="588"/>
    <cellStyle name="Comma 8 4 4 2" xfId="1723"/>
    <cellStyle name="Comma 8 4 4 2 2" xfId="5143"/>
    <cellStyle name="Comma 8 4 4 2 3" xfId="7415"/>
    <cellStyle name="Comma 8 4 4 2 4" xfId="9687"/>
    <cellStyle name="Comma 8 4 4 2 5" xfId="3318"/>
    <cellStyle name="Comma 8 4 4 2 6" xfId="2743"/>
    <cellStyle name="Comma 8 4 4 3" xfId="4008"/>
    <cellStyle name="Comma 8 4 4 4" xfId="6280"/>
    <cellStyle name="Comma 8 4 4 5" xfId="8552"/>
    <cellStyle name="Comma 8 4 4 6" xfId="3033"/>
    <cellStyle name="Comma 8 4 4 7" xfId="2463"/>
    <cellStyle name="Comma 8 4 5" xfId="1269"/>
    <cellStyle name="Comma 8 4 5 2" xfId="4689"/>
    <cellStyle name="Comma 8 4 5 3" xfId="6961"/>
    <cellStyle name="Comma 8 4 5 4" xfId="9233"/>
    <cellStyle name="Comma 8 4 5 5" xfId="3204"/>
    <cellStyle name="Comma 8 4 5 6" xfId="2631"/>
    <cellStyle name="Comma 8 4 6" xfId="3554"/>
    <cellStyle name="Comma 8 4 7" xfId="5826"/>
    <cellStyle name="Comma 8 4 8" xfId="8098"/>
    <cellStyle name="Comma 8 4 9" xfId="2916"/>
    <cellStyle name="Comma 8 5" xfId="249"/>
    <cellStyle name="Comma 8 5 10" xfId="2379"/>
    <cellStyle name="Comma 8 5 2" xfId="476"/>
    <cellStyle name="Comma 8 5 2 2" xfId="930"/>
    <cellStyle name="Comma 8 5 2 2 2" xfId="2065"/>
    <cellStyle name="Comma 8 5 2 2 2 2" xfId="5485"/>
    <cellStyle name="Comma 8 5 2 2 2 3" xfId="7757"/>
    <cellStyle name="Comma 8 5 2 2 2 4" xfId="10029"/>
    <cellStyle name="Comma 8 5 2 2 2 5" xfId="3404"/>
    <cellStyle name="Comma 8 5 2 2 2 6" xfId="2827"/>
    <cellStyle name="Comma 8 5 2 2 3" xfId="4350"/>
    <cellStyle name="Comma 8 5 2 2 4" xfId="6622"/>
    <cellStyle name="Comma 8 5 2 2 5" xfId="8894"/>
    <cellStyle name="Comma 8 5 2 2 6" xfId="3119"/>
    <cellStyle name="Comma 8 5 2 2 7" xfId="2547"/>
    <cellStyle name="Comma 8 5 2 3" xfId="1611"/>
    <cellStyle name="Comma 8 5 2 3 2" xfId="5031"/>
    <cellStyle name="Comma 8 5 2 3 3" xfId="7303"/>
    <cellStyle name="Comma 8 5 2 3 4" xfId="9575"/>
    <cellStyle name="Comma 8 5 2 3 5" xfId="3290"/>
    <cellStyle name="Comma 8 5 2 3 6" xfId="2715"/>
    <cellStyle name="Comma 8 5 2 4" xfId="3896"/>
    <cellStyle name="Comma 8 5 2 5" xfId="6168"/>
    <cellStyle name="Comma 8 5 2 6" xfId="8440"/>
    <cellStyle name="Comma 8 5 2 7" xfId="3005"/>
    <cellStyle name="Comma 8 5 2 8" xfId="2435"/>
    <cellStyle name="Comma 8 5 3" xfId="1157"/>
    <cellStyle name="Comma 8 5 3 2" xfId="2292"/>
    <cellStyle name="Comma 8 5 3 2 2" xfId="5712"/>
    <cellStyle name="Comma 8 5 3 2 3" xfId="7984"/>
    <cellStyle name="Comma 8 5 3 2 4" xfId="10256"/>
    <cellStyle name="Comma 8 5 3 2 5" xfId="3461"/>
    <cellStyle name="Comma 8 5 3 2 6" xfId="2883"/>
    <cellStyle name="Comma 8 5 3 3" xfId="4577"/>
    <cellStyle name="Comma 8 5 3 4" xfId="6849"/>
    <cellStyle name="Comma 8 5 3 5" xfId="9121"/>
    <cellStyle name="Comma 8 5 3 6" xfId="3176"/>
    <cellStyle name="Comma 8 5 3 7" xfId="2603"/>
    <cellStyle name="Comma 8 5 4" xfId="703"/>
    <cellStyle name="Comma 8 5 4 2" xfId="1838"/>
    <cellStyle name="Comma 8 5 4 2 2" xfId="5258"/>
    <cellStyle name="Comma 8 5 4 2 3" xfId="7530"/>
    <cellStyle name="Comma 8 5 4 2 4" xfId="9802"/>
    <cellStyle name="Comma 8 5 4 2 5" xfId="3347"/>
    <cellStyle name="Comma 8 5 4 2 6" xfId="2771"/>
    <cellStyle name="Comma 8 5 4 3" xfId="4123"/>
    <cellStyle name="Comma 8 5 4 4" xfId="6395"/>
    <cellStyle name="Comma 8 5 4 5" xfId="8667"/>
    <cellStyle name="Comma 8 5 4 6" xfId="3062"/>
    <cellStyle name="Comma 8 5 4 7" xfId="2491"/>
    <cellStyle name="Comma 8 5 5" xfId="1384"/>
    <cellStyle name="Comma 8 5 5 2" xfId="4804"/>
    <cellStyle name="Comma 8 5 5 3" xfId="7076"/>
    <cellStyle name="Comma 8 5 5 4" xfId="9348"/>
    <cellStyle name="Comma 8 5 5 5" xfId="3233"/>
    <cellStyle name="Comma 8 5 5 6" xfId="2659"/>
    <cellStyle name="Comma 8 5 6" xfId="3669"/>
    <cellStyle name="Comma 8 5 7" xfId="5941"/>
    <cellStyle name="Comma 8 5 8" xfId="8213"/>
    <cellStyle name="Comma 8 5 9" xfId="2948"/>
    <cellStyle name="Comma 8 6" xfId="305"/>
    <cellStyle name="Comma 8 6 2" xfId="759"/>
    <cellStyle name="Comma 8 6 2 2" xfId="1894"/>
    <cellStyle name="Comma 8 6 2 2 2" xfId="5314"/>
    <cellStyle name="Comma 8 6 2 2 3" xfId="7586"/>
    <cellStyle name="Comma 8 6 2 2 4" xfId="9858"/>
    <cellStyle name="Comma 8 6 2 2 5" xfId="3361"/>
    <cellStyle name="Comma 8 6 2 2 6" xfId="2785"/>
    <cellStyle name="Comma 8 6 2 3" xfId="4179"/>
    <cellStyle name="Comma 8 6 2 4" xfId="6451"/>
    <cellStyle name="Comma 8 6 2 5" xfId="8723"/>
    <cellStyle name="Comma 8 6 2 6" xfId="3076"/>
    <cellStyle name="Comma 8 6 2 7" xfId="2505"/>
    <cellStyle name="Comma 8 6 3" xfId="1440"/>
    <cellStyle name="Comma 8 6 3 2" xfId="4860"/>
    <cellStyle name="Comma 8 6 3 3" xfId="7132"/>
    <cellStyle name="Comma 8 6 3 4" xfId="9404"/>
    <cellStyle name="Comma 8 6 3 5" xfId="3247"/>
    <cellStyle name="Comma 8 6 3 6" xfId="2673"/>
    <cellStyle name="Comma 8 6 4" xfId="3725"/>
    <cellStyle name="Comma 8 6 5" xfId="5997"/>
    <cellStyle name="Comma 8 6 6" xfId="8269"/>
    <cellStyle name="Comma 8 6 7" xfId="2962"/>
    <cellStyle name="Comma 8 6 8" xfId="2393"/>
    <cellStyle name="Comma 8 7" xfId="986"/>
    <cellStyle name="Comma 8 7 2" xfId="2121"/>
    <cellStyle name="Comma 8 7 2 2" xfId="5541"/>
    <cellStyle name="Comma 8 7 2 3" xfId="7813"/>
    <cellStyle name="Comma 8 7 2 4" xfId="10085"/>
    <cellStyle name="Comma 8 7 2 5" xfId="3418"/>
    <cellStyle name="Comma 8 7 2 6" xfId="2841"/>
    <cellStyle name="Comma 8 7 3" xfId="4406"/>
    <cellStyle name="Comma 8 7 4" xfId="6678"/>
    <cellStyle name="Comma 8 7 5" xfId="8950"/>
    <cellStyle name="Comma 8 7 6" xfId="3133"/>
    <cellStyle name="Comma 8 7 7" xfId="2561"/>
    <cellStyle name="Comma 8 8" xfId="532"/>
    <cellStyle name="Comma 8 8 2" xfId="1667"/>
    <cellStyle name="Comma 8 8 2 2" xfId="5087"/>
    <cellStyle name="Comma 8 8 2 3" xfId="7359"/>
    <cellStyle name="Comma 8 8 2 4" xfId="9631"/>
    <cellStyle name="Comma 8 8 2 5" xfId="3304"/>
    <cellStyle name="Comma 8 8 2 6" xfId="2729"/>
    <cellStyle name="Comma 8 8 3" xfId="3952"/>
    <cellStyle name="Comma 8 8 4" xfId="6224"/>
    <cellStyle name="Comma 8 8 5" xfId="8496"/>
    <cellStyle name="Comma 8 8 6" xfId="3019"/>
    <cellStyle name="Comma 8 8 7" xfId="2449"/>
    <cellStyle name="Comma 8 9" xfId="1213"/>
    <cellStyle name="Comma 8 9 2" xfId="4633"/>
    <cellStyle name="Comma 8 9 3" xfId="6905"/>
    <cellStyle name="Comma 8 9 4" xfId="9177"/>
    <cellStyle name="Comma 8 9 5" xfId="3190"/>
    <cellStyle name="Comma 8 9 6" xfId="2617"/>
    <cellStyle name="Comma 9" xfId="67"/>
    <cellStyle name="Comma 9 10" xfId="3500"/>
    <cellStyle name="Comma 9 11" xfId="5772"/>
    <cellStyle name="Comma 9 12" xfId="8044"/>
    <cellStyle name="Comma 9 13" xfId="2901"/>
    <cellStyle name="Comma 9 14" xfId="2336"/>
    <cellStyle name="Comma 9 2" xfId="97"/>
    <cellStyle name="Comma 9 2 10" xfId="5800"/>
    <cellStyle name="Comma 9 2 11" xfId="8072"/>
    <cellStyle name="Comma 9 2 12" xfId="2910"/>
    <cellStyle name="Comma 9 2 13" xfId="2344"/>
    <cellStyle name="Comma 9 2 2" xfId="209"/>
    <cellStyle name="Comma 9 2 2 10" xfId="2372"/>
    <cellStyle name="Comma 9 2 2 2" xfId="447"/>
    <cellStyle name="Comma 9 2 2 2 2" xfId="901"/>
    <cellStyle name="Comma 9 2 2 2 2 2" xfId="2036"/>
    <cellStyle name="Comma 9 2 2 2 2 2 2" xfId="5456"/>
    <cellStyle name="Comma 9 2 2 2 2 2 3" xfId="7728"/>
    <cellStyle name="Comma 9 2 2 2 2 2 4" xfId="10000"/>
    <cellStyle name="Comma 9 2 2 2 2 2 5" xfId="3397"/>
    <cellStyle name="Comma 9 2 2 2 2 2 6" xfId="2821"/>
    <cellStyle name="Comma 9 2 2 2 2 3" xfId="4321"/>
    <cellStyle name="Comma 9 2 2 2 2 4" xfId="6593"/>
    <cellStyle name="Comma 9 2 2 2 2 5" xfId="8865"/>
    <cellStyle name="Comma 9 2 2 2 2 6" xfId="3112"/>
    <cellStyle name="Comma 9 2 2 2 2 7" xfId="2541"/>
    <cellStyle name="Comma 9 2 2 2 3" xfId="1582"/>
    <cellStyle name="Comma 9 2 2 2 3 2" xfId="5002"/>
    <cellStyle name="Comma 9 2 2 2 3 3" xfId="7274"/>
    <cellStyle name="Comma 9 2 2 2 3 4" xfId="9546"/>
    <cellStyle name="Comma 9 2 2 2 3 5" xfId="3283"/>
    <cellStyle name="Comma 9 2 2 2 3 6" xfId="2709"/>
    <cellStyle name="Comma 9 2 2 2 4" xfId="3867"/>
    <cellStyle name="Comma 9 2 2 2 5" xfId="6139"/>
    <cellStyle name="Comma 9 2 2 2 6" xfId="8411"/>
    <cellStyle name="Comma 9 2 2 2 7" xfId="2998"/>
    <cellStyle name="Comma 9 2 2 2 8" xfId="2429"/>
    <cellStyle name="Comma 9 2 2 3" xfId="1128"/>
    <cellStyle name="Comma 9 2 2 3 2" xfId="2263"/>
    <cellStyle name="Comma 9 2 2 3 2 2" xfId="5683"/>
    <cellStyle name="Comma 9 2 2 3 2 3" xfId="7955"/>
    <cellStyle name="Comma 9 2 2 3 2 4" xfId="10227"/>
    <cellStyle name="Comma 9 2 2 3 2 5" xfId="3454"/>
    <cellStyle name="Comma 9 2 2 3 2 6" xfId="2877"/>
    <cellStyle name="Comma 9 2 2 3 3" xfId="4548"/>
    <cellStyle name="Comma 9 2 2 3 4" xfId="6820"/>
    <cellStyle name="Comma 9 2 2 3 5" xfId="9092"/>
    <cellStyle name="Comma 9 2 2 3 6" xfId="3169"/>
    <cellStyle name="Comma 9 2 2 3 7" xfId="2597"/>
    <cellStyle name="Comma 9 2 2 4" xfId="674"/>
    <cellStyle name="Comma 9 2 2 4 2" xfId="1809"/>
    <cellStyle name="Comma 9 2 2 4 2 2" xfId="5229"/>
    <cellStyle name="Comma 9 2 2 4 2 3" xfId="7501"/>
    <cellStyle name="Comma 9 2 2 4 2 4" xfId="9773"/>
    <cellStyle name="Comma 9 2 2 4 2 5" xfId="3340"/>
    <cellStyle name="Comma 9 2 2 4 2 6" xfId="2765"/>
    <cellStyle name="Comma 9 2 2 4 3" xfId="4094"/>
    <cellStyle name="Comma 9 2 2 4 4" xfId="6366"/>
    <cellStyle name="Comma 9 2 2 4 5" xfId="8638"/>
    <cellStyle name="Comma 9 2 2 4 6" xfId="3055"/>
    <cellStyle name="Comma 9 2 2 4 7" xfId="2485"/>
    <cellStyle name="Comma 9 2 2 5" xfId="1355"/>
    <cellStyle name="Comma 9 2 2 5 2" xfId="4775"/>
    <cellStyle name="Comma 9 2 2 5 3" xfId="7047"/>
    <cellStyle name="Comma 9 2 2 5 4" xfId="9319"/>
    <cellStyle name="Comma 9 2 2 5 5" xfId="3226"/>
    <cellStyle name="Comma 9 2 2 5 6" xfId="2653"/>
    <cellStyle name="Comma 9 2 2 6" xfId="3640"/>
    <cellStyle name="Comma 9 2 2 7" xfId="5912"/>
    <cellStyle name="Comma 9 2 2 8" xfId="8184"/>
    <cellStyle name="Comma 9 2 2 9" xfId="2938"/>
    <cellStyle name="Comma 9 2 3" xfId="153"/>
    <cellStyle name="Comma 9 2 3 10" xfId="2358"/>
    <cellStyle name="Comma 9 2 3 2" xfId="391"/>
    <cellStyle name="Comma 9 2 3 2 2" xfId="845"/>
    <cellStyle name="Comma 9 2 3 2 2 2" xfId="1980"/>
    <cellStyle name="Comma 9 2 3 2 2 2 2" xfId="5400"/>
    <cellStyle name="Comma 9 2 3 2 2 2 3" xfId="7672"/>
    <cellStyle name="Comma 9 2 3 2 2 2 4" xfId="9944"/>
    <cellStyle name="Comma 9 2 3 2 2 2 5" xfId="3383"/>
    <cellStyle name="Comma 9 2 3 2 2 2 6" xfId="2807"/>
    <cellStyle name="Comma 9 2 3 2 2 3" xfId="4265"/>
    <cellStyle name="Comma 9 2 3 2 2 4" xfId="6537"/>
    <cellStyle name="Comma 9 2 3 2 2 5" xfId="8809"/>
    <cellStyle name="Comma 9 2 3 2 2 6" xfId="3098"/>
    <cellStyle name="Comma 9 2 3 2 2 7" xfId="2527"/>
    <cellStyle name="Comma 9 2 3 2 3" xfId="1526"/>
    <cellStyle name="Comma 9 2 3 2 3 2" xfId="4946"/>
    <cellStyle name="Comma 9 2 3 2 3 3" xfId="7218"/>
    <cellStyle name="Comma 9 2 3 2 3 4" xfId="9490"/>
    <cellStyle name="Comma 9 2 3 2 3 5" xfId="3269"/>
    <cellStyle name="Comma 9 2 3 2 3 6" xfId="2695"/>
    <cellStyle name="Comma 9 2 3 2 4" xfId="3811"/>
    <cellStyle name="Comma 9 2 3 2 5" xfId="6083"/>
    <cellStyle name="Comma 9 2 3 2 6" xfId="8355"/>
    <cellStyle name="Comma 9 2 3 2 7" xfId="2984"/>
    <cellStyle name="Comma 9 2 3 2 8" xfId="2415"/>
    <cellStyle name="Comma 9 2 3 3" xfId="1072"/>
    <cellStyle name="Comma 9 2 3 3 2" xfId="2207"/>
    <cellStyle name="Comma 9 2 3 3 2 2" xfId="5627"/>
    <cellStyle name="Comma 9 2 3 3 2 3" xfId="7899"/>
    <cellStyle name="Comma 9 2 3 3 2 4" xfId="10171"/>
    <cellStyle name="Comma 9 2 3 3 2 5" xfId="3440"/>
    <cellStyle name="Comma 9 2 3 3 2 6" xfId="2863"/>
    <cellStyle name="Comma 9 2 3 3 3" xfId="4492"/>
    <cellStyle name="Comma 9 2 3 3 4" xfId="6764"/>
    <cellStyle name="Comma 9 2 3 3 5" xfId="9036"/>
    <cellStyle name="Comma 9 2 3 3 6" xfId="3155"/>
    <cellStyle name="Comma 9 2 3 3 7" xfId="2583"/>
    <cellStyle name="Comma 9 2 3 4" xfId="618"/>
    <cellStyle name="Comma 9 2 3 4 2" xfId="1753"/>
    <cellStyle name="Comma 9 2 3 4 2 2" xfId="5173"/>
    <cellStyle name="Comma 9 2 3 4 2 3" xfId="7445"/>
    <cellStyle name="Comma 9 2 3 4 2 4" xfId="9717"/>
    <cellStyle name="Comma 9 2 3 4 2 5" xfId="3326"/>
    <cellStyle name="Comma 9 2 3 4 2 6" xfId="2751"/>
    <cellStyle name="Comma 9 2 3 4 3" xfId="4038"/>
    <cellStyle name="Comma 9 2 3 4 4" xfId="6310"/>
    <cellStyle name="Comma 9 2 3 4 5" xfId="8582"/>
    <cellStyle name="Comma 9 2 3 4 6" xfId="3041"/>
    <cellStyle name="Comma 9 2 3 4 7" xfId="2471"/>
    <cellStyle name="Comma 9 2 3 5" xfId="1299"/>
    <cellStyle name="Comma 9 2 3 5 2" xfId="4719"/>
    <cellStyle name="Comma 9 2 3 5 3" xfId="6991"/>
    <cellStyle name="Comma 9 2 3 5 4" xfId="9263"/>
    <cellStyle name="Comma 9 2 3 5 5" xfId="3212"/>
    <cellStyle name="Comma 9 2 3 5 6" xfId="2639"/>
    <cellStyle name="Comma 9 2 3 6" xfId="3584"/>
    <cellStyle name="Comma 9 2 3 7" xfId="5856"/>
    <cellStyle name="Comma 9 2 3 8" xfId="8128"/>
    <cellStyle name="Comma 9 2 3 9" xfId="2924"/>
    <cellStyle name="Comma 9 2 4" xfId="279"/>
    <cellStyle name="Comma 9 2 4 10" xfId="2387"/>
    <cellStyle name="Comma 9 2 4 2" xfId="506"/>
    <cellStyle name="Comma 9 2 4 2 2" xfId="960"/>
    <cellStyle name="Comma 9 2 4 2 2 2" xfId="2095"/>
    <cellStyle name="Comma 9 2 4 2 2 2 2" xfId="5515"/>
    <cellStyle name="Comma 9 2 4 2 2 2 3" xfId="7787"/>
    <cellStyle name="Comma 9 2 4 2 2 2 4" xfId="10059"/>
    <cellStyle name="Comma 9 2 4 2 2 2 5" xfId="3412"/>
    <cellStyle name="Comma 9 2 4 2 2 2 6" xfId="2835"/>
    <cellStyle name="Comma 9 2 4 2 2 3" xfId="4380"/>
    <cellStyle name="Comma 9 2 4 2 2 4" xfId="6652"/>
    <cellStyle name="Comma 9 2 4 2 2 5" xfId="8924"/>
    <cellStyle name="Comma 9 2 4 2 2 6" xfId="3127"/>
    <cellStyle name="Comma 9 2 4 2 2 7" xfId="2555"/>
    <cellStyle name="Comma 9 2 4 2 3" xfId="1641"/>
    <cellStyle name="Comma 9 2 4 2 3 2" xfId="5061"/>
    <cellStyle name="Comma 9 2 4 2 3 3" xfId="7333"/>
    <cellStyle name="Comma 9 2 4 2 3 4" xfId="9605"/>
    <cellStyle name="Comma 9 2 4 2 3 5" xfId="3298"/>
    <cellStyle name="Comma 9 2 4 2 3 6" xfId="2723"/>
    <cellStyle name="Comma 9 2 4 2 4" xfId="3926"/>
    <cellStyle name="Comma 9 2 4 2 5" xfId="6198"/>
    <cellStyle name="Comma 9 2 4 2 6" xfId="8470"/>
    <cellStyle name="Comma 9 2 4 2 7" xfId="3013"/>
    <cellStyle name="Comma 9 2 4 2 8" xfId="2443"/>
    <cellStyle name="Comma 9 2 4 3" xfId="1187"/>
    <cellStyle name="Comma 9 2 4 3 2" xfId="2322"/>
    <cellStyle name="Comma 9 2 4 3 2 2" xfId="5742"/>
    <cellStyle name="Comma 9 2 4 3 2 3" xfId="8014"/>
    <cellStyle name="Comma 9 2 4 3 2 4" xfId="10286"/>
    <cellStyle name="Comma 9 2 4 3 2 5" xfId="3469"/>
    <cellStyle name="Comma 9 2 4 3 2 6" xfId="2891"/>
    <cellStyle name="Comma 9 2 4 3 3" xfId="4607"/>
    <cellStyle name="Comma 9 2 4 3 4" xfId="6879"/>
    <cellStyle name="Comma 9 2 4 3 5" xfId="9151"/>
    <cellStyle name="Comma 9 2 4 3 6" xfId="3184"/>
    <cellStyle name="Comma 9 2 4 3 7" xfId="2611"/>
    <cellStyle name="Comma 9 2 4 4" xfId="733"/>
    <cellStyle name="Comma 9 2 4 4 2" xfId="1868"/>
    <cellStyle name="Comma 9 2 4 4 2 2" xfId="5288"/>
    <cellStyle name="Comma 9 2 4 4 2 3" xfId="7560"/>
    <cellStyle name="Comma 9 2 4 4 2 4" xfId="9832"/>
    <cellStyle name="Comma 9 2 4 4 2 5" xfId="3355"/>
    <cellStyle name="Comma 9 2 4 4 2 6" xfId="2779"/>
    <cellStyle name="Comma 9 2 4 4 3" xfId="4153"/>
    <cellStyle name="Comma 9 2 4 4 4" xfId="6425"/>
    <cellStyle name="Comma 9 2 4 4 5" xfId="8697"/>
    <cellStyle name="Comma 9 2 4 4 6" xfId="3070"/>
    <cellStyle name="Comma 9 2 4 4 7" xfId="2499"/>
    <cellStyle name="Comma 9 2 4 5" xfId="1414"/>
    <cellStyle name="Comma 9 2 4 5 2" xfId="4834"/>
    <cellStyle name="Comma 9 2 4 5 3" xfId="7106"/>
    <cellStyle name="Comma 9 2 4 5 4" xfId="9378"/>
    <cellStyle name="Comma 9 2 4 5 5" xfId="3241"/>
    <cellStyle name="Comma 9 2 4 5 6" xfId="2667"/>
    <cellStyle name="Comma 9 2 4 6" xfId="3699"/>
    <cellStyle name="Comma 9 2 4 7" xfId="5971"/>
    <cellStyle name="Comma 9 2 4 8" xfId="8243"/>
    <cellStyle name="Comma 9 2 4 9" xfId="2956"/>
    <cellStyle name="Comma 9 2 5" xfId="335"/>
    <cellStyle name="Comma 9 2 5 2" xfId="789"/>
    <cellStyle name="Comma 9 2 5 2 2" xfId="1924"/>
    <cellStyle name="Comma 9 2 5 2 2 2" xfId="5344"/>
    <cellStyle name="Comma 9 2 5 2 2 3" xfId="7616"/>
    <cellStyle name="Comma 9 2 5 2 2 4" xfId="9888"/>
    <cellStyle name="Comma 9 2 5 2 2 5" xfId="3369"/>
    <cellStyle name="Comma 9 2 5 2 2 6" xfId="2793"/>
    <cellStyle name="Comma 9 2 5 2 3" xfId="4209"/>
    <cellStyle name="Comma 9 2 5 2 4" xfId="6481"/>
    <cellStyle name="Comma 9 2 5 2 5" xfId="8753"/>
    <cellStyle name="Comma 9 2 5 2 6" xfId="3084"/>
    <cellStyle name="Comma 9 2 5 2 7" xfId="2513"/>
    <cellStyle name="Comma 9 2 5 3" xfId="1470"/>
    <cellStyle name="Comma 9 2 5 3 2" xfId="4890"/>
    <cellStyle name="Comma 9 2 5 3 3" xfId="7162"/>
    <cellStyle name="Comma 9 2 5 3 4" xfId="9434"/>
    <cellStyle name="Comma 9 2 5 3 5" xfId="3255"/>
    <cellStyle name="Comma 9 2 5 3 6" xfId="2681"/>
    <cellStyle name="Comma 9 2 5 4" xfId="3755"/>
    <cellStyle name="Comma 9 2 5 5" xfId="6027"/>
    <cellStyle name="Comma 9 2 5 6" xfId="8299"/>
    <cellStyle name="Comma 9 2 5 7" xfId="2970"/>
    <cellStyle name="Comma 9 2 5 8" xfId="2401"/>
    <cellStyle name="Comma 9 2 6" xfId="1016"/>
    <cellStyle name="Comma 9 2 6 2" xfId="2151"/>
    <cellStyle name="Comma 9 2 6 2 2" xfId="5571"/>
    <cellStyle name="Comma 9 2 6 2 3" xfId="7843"/>
    <cellStyle name="Comma 9 2 6 2 4" xfId="10115"/>
    <cellStyle name="Comma 9 2 6 2 5" xfId="3426"/>
    <cellStyle name="Comma 9 2 6 2 6" xfId="2849"/>
    <cellStyle name="Comma 9 2 6 3" xfId="4436"/>
    <cellStyle name="Comma 9 2 6 4" xfId="6708"/>
    <cellStyle name="Comma 9 2 6 5" xfId="8980"/>
    <cellStyle name="Comma 9 2 6 6" xfId="3141"/>
    <cellStyle name="Comma 9 2 6 7" xfId="2569"/>
    <cellStyle name="Comma 9 2 7" xfId="562"/>
    <cellStyle name="Comma 9 2 7 2" xfId="1697"/>
    <cellStyle name="Comma 9 2 7 2 2" xfId="5117"/>
    <cellStyle name="Comma 9 2 7 2 3" xfId="7389"/>
    <cellStyle name="Comma 9 2 7 2 4" xfId="9661"/>
    <cellStyle name="Comma 9 2 7 2 5" xfId="3312"/>
    <cellStyle name="Comma 9 2 7 2 6" xfId="2737"/>
    <cellStyle name="Comma 9 2 7 3" xfId="3982"/>
    <cellStyle name="Comma 9 2 7 4" xfId="6254"/>
    <cellStyle name="Comma 9 2 7 5" xfId="8526"/>
    <cellStyle name="Comma 9 2 7 6" xfId="3027"/>
    <cellStyle name="Comma 9 2 7 7" xfId="2457"/>
    <cellStyle name="Comma 9 2 8" xfId="1243"/>
    <cellStyle name="Comma 9 2 8 2" xfId="4663"/>
    <cellStyle name="Comma 9 2 8 3" xfId="6935"/>
    <cellStyle name="Comma 9 2 8 4" xfId="9207"/>
    <cellStyle name="Comma 9 2 8 5" xfId="3198"/>
    <cellStyle name="Comma 9 2 8 6" xfId="2625"/>
    <cellStyle name="Comma 9 2 9" xfId="3528"/>
    <cellStyle name="Comma 9 3" xfId="181"/>
    <cellStyle name="Comma 9 3 10" xfId="2365"/>
    <cellStyle name="Comma 9 3 2" xfId="419"/>
    <cellStyle name="Comma 9 3 2 2" xfId="873"/>
    <cellStyle name="Comma 9 3 2 2 2" xfId="2008"/>
    <cellStyle name="Comma 9 3 2 2 2 2" xfId="5428"/>
    <cellStyle name="Comma 9 3 2 2 2 3" xfId="7700"/>
    <cellStyle name="Comma 9 3 2 2 2 4" xfId="9972"/>
    <cellStyle name="Comma 9 3 2 2 2 5" xfId="3390"/>
    <cellStyle name="Comma 9 3 2 2 2 6" xfId="2814"/>
    <cellStyle name="Comma 9 3 2 2 3" xfId="4293"/>
    <cellStyle name="Comma 9 3 2 2 4" xfId="6565"/>
    <cellStyle name="Comma 9 3 2 2 5" xfId="8837"/>
    <cellStyle name="Comma 9 3 2 2 6" xfId="3105"/>
    <cellStyle name="Comma 9 3 2 2 7" xfId="2534"/>
    <cellStyle name="Comma 9 3 2 3" xfId="1554"/>
    <cellStyle name="Comma 9 3 2 3 2" xfId="4974"/>
    <cellStyle name="Comma 9 3 2 3 3" xfId="7246"/>
    <cellStyle name="Comma 9 3 2 3 4" xfId="9518"/>
    <cellStyle name="Comma 9 3 2 3 5" xfId="3276"/>
    <cellStyle name="Comma 9 3 2 3 6" xfId="2702"/>
    <cellStyle name="Comma 9 3 2 4" xfId="3839"/>
    <cellStyle name="Comma 9 3 2 5" xfId="6111"/>
    <cellStyle name="Comma 9 3 2 6" xfId="8383"/>
    <cellStyle name="Comma 9 3 2 7" xfId="2991"/>
    <cellStyle name="Comma 9 3 2 8" xfId="2422"/>
    <cellStyle name="Comma 9 3 3" xfId="1100"/>
    <cellStyle name="Comma 9 3 3 2" xfId="2235"/>
    <cellStyle name="Comma 9 3 3 2 2" xfId="5655"/>
    <cellStyle name="Comma 9 3 3 2 3" xfId="7927"/>
    <cellStyle name="Comma 9 3 3 2 4" xfId="10199"/>
    <cellStyle name="Comma 9 3 3 2 5" xfId="3447"/>
    <cellStyle name="Comma 9 3 3 2 6" xfId="2870"/>
    <cellStyle name="Comma 9 3 3 3" xfId="4520"/>
    <cellStyle name="Comma 9 3 3 4" xfId="6792"/>
    <cellStyle name="Comma 9 3 3 5" xfId="9064"/>
    <cellStyle name="Comma 9 3 3 6" xfId="3162"/>
    <cellStyle name="Comma 9 3 3 7" xfId="2590"/>
    <cellStyle name="Comma 9 3 4" xfId="646"/>
    <cellStyle name="Comma 9 3 4 2" xfId="1781"/>
    <cellStyle name="Comma 9 3 4 2 2" xfId="5201"/>
    <cellStyle name="Comma 9 3 4 2 3" xfId="7473"/>
    <cellStyle name="Comma 9 3 4 2 4" xfId="9745"/>
    <cellStyle name="Comma 9 3 4 2 5" xfId="3333"/>
    <cellStyle name="Comma 9 3 4 2 6" xfId="2758"/>
    <cellStyle name="Comma 9 3 4 3" xfId="4066"/>
    <cellStyle name="Comma 9 3 4 4" xfId="6338"/>
    <cellStyle name="Comma 9 3 4 5" xfId="8610"/>
    <cellStyle name="Comma 9 3 4 6" xfId="3048"/>
    <cellStyle name="Comma 9 3 4 7" xfId="2478"/>
    <cellStyle name="Comma 9 3 5" xfId="1327"/>
    <cellStyle name="Comma 9 3 5 2" xfId="4747"/>
    <cellStyle name="Comma 9 3 5 3" xfId="7019"/>
    <cellStyle name="Comma 9 3 5 4" xfId="9291"/>
    <cellStyle name="Comma 9 3 5 5" xfId="3219"/>
    <cellStyle name="Comma 9 3 5 6" xfId="2646"/>
    <cellStyle name="Comma 9 3 6" xfId="3612"/>
    <cellStyle name="Comma 9 3 7" xfId="5884"/>
    <cellStyle name="Comma 9 3 8" xfId="8156"/>
    <cellStyle name="Comma 9 3 9" xfId="2931"/>
    <cellStyle name="Comma 9 4" xfId="125"/>
    <cellStyle name="Comma 9 4 10" xfId="2351"/>
    <cellStyle name="Comma 9 4 2" xfId="363"/>
    <cellStyle name="Comma 9 4 2 2" xfId="817"/>
    <cellStyle name="Comma 9 4 2 2 2" xfId="1952"/>
    <cellStyle name="Comma 9 4 2 2 2 2" xfId="5372"/>
    <cellStyle name="Comma 9 4 2 2 2 3" xfId="7644"/>
    <cellStyle name="Comma 9 4 2 2 2 4" xfId="9916"/>
    <cellStyle name="Comma 9 4 2 2 2 5" xfId="3376"/>
    <cellStyle name="Comma 9 4 2 2 2 6" xfId="2800"/>
    <cellStyle name="Comma 9 4 2 2 3" xfId="4237"/>
    <cellStyle name="Comma 9 4 2 2 4" xfId="6509"/>
    <cellStyle name="Comma 9 4 2 2 5" xfId="8781"/>
    <cellStyle name="Comma 9 4 2 2 6" xfId="3091"/>
    <cellStyle name="Comma 9 4 2 2 7" xfId="2520"/>
    <cellStyle name="Comma 9 4 2 3" xfId="1498"/>
    <cellStyle name="Comma 9 4 2 3 2" xfId="4918"/>
    <cellStyle name="Comma 9 4 2 3 3" xfId="7190"/>
    <cellStyle name="Comma 9 4 2 3 4" xfId="9462"/>
    <cellStyle name="Comma 9 4 2 3 5" xfId="3262"/>
    <cellStyle name="Comma 9 4 2 3 6" xfId="2688"/>
    <cellStyle name="Comma 9 4 2 4" xfId="3783"/>
    <cellStyle name="Comma 9 4 2 5" xfId="6055"/>
    <cellStyle name="Comma 9 4 2 6" xfId="8327"/>
    <cellStyle name="Comma 9 4 2 7" xfId="2977"/>
    <cellStyle name="Comma 9 4 2 8" xfId="2408"/>
    <cellStyle name="Comma 9 4 3" xfId="1044"/>
    <cellStyle name="Comma 9 4 3 2" xfId="2179"/>
    <cellStyle name="Comma 9 4 3 2 2" xfId="5599"/>
    <cellStyle name="Comma 9 4 3 2 3" xfId="7871"/>
    <cellStyle name="Comma 9 4 3 2 4" xfId="10143"/>
    <cellStyle name="Comma 9 4 3 2 5" xfId="3433"/>
    <cellStyle name="Comma 9 4 3 2 6" xfId="2856"/>
    <cellStyle name="Comma 9 4 3 3" xfId="4464"/>
    <cellStyle name="Comma 9 4 3 4" xfId="6736"/>
    <cellStyle name="Comma 9 4 3 5" xfId="9008"/>
    <cellStyle name="Comma 9 4 3 6" xfId="3148"/>
    <cellStyle name="Comma 9 4 3 7" xfId="2576"/>
    <cellStyle name="Comma 9 4 4" xfId="590"/>
    <cellStyle name="Comma 9 4 4 2" xfId="1725"/>
    <cellStyle name="Comma 9 4 4 2 2" xfId="5145"/>
    <cellStyle name="Comma 9 4 4 2 3" xfId="7417"/>
    <cellStyle name="Comma 9 4 4 2 4" xfId="9689"/>
    <cellStyle name="Comma 9 4 4 2 5" xfId="3319"/>
    <cellStyle name="Comma 9 4 4 2 6" xfId="2744"/>
    <cellStyle name="Comma 9 4 4 3" xfId="4010"/>
    <cellStyle name="Comma 9 4 4 4" xfId="6282"/>
    <cellStyle name="Comma 9 4 4 5" xfId="8554"/>
    <cellStyle name="Comma 9 4 4 6" xfId="3034"/>
    <cellStyle name="Comma 9 4 4 7" xfId="2464"/>
    <cellStyle name="Comma 9 4 5" xfId="1271"/>
    <cellStyle name="Comma 9 4 5 2" xfId="4691"/>
    <cellStyle name="Comma 9 4 5 3" xfId="6963"/>
    <cellStyle name="Comma 9 4 5 4" xfId="9235"/>
    <cellStyle name="Comma 9 4 5 5" xfId="3205"/>
    <cellStyle name="Comma 9 4 5 6" xfId="2632"/>
    <cellStyle name="Comma 9 4 6" xfId="3556"/>
    <cellStyle name="Comma 9 4 7" xfId="5828"/>
    <cellStyle name="Comma 9 4 8" xfId="8100"/>
    <cellStyle name="Comma 9 4 9" xfId="2917"/>
    <cellStyle name="Comma 9 5" xfId="251"/>
    <cellStyle name="Comma 9 5 10" xfId="2380"/>
    <cellStyle name="Comma 9 5 2" xfId="478"/>
    <cellStyle name="Comma 9 5 2 2" xfId="932"/>
    <cellStyle name="Comma 9 5 2 2 2" xfId="2067"/>
    <cellStyle name="Comma 9 5 2 2 2 2" xfId="5487"/>
    <cellStyle name="Comma 9 5 2 2 2 3" xfId="7759"/>
    <cellStyle name="Comma 9 5 2 2 2 4" xfId="10031"/>
    <cellStyle name="Comma 9 5 2 2 2 5" xfId="3405"/>
    <cellStyle name="Comma 9 5 2 2 2 6" xfId="2828"/>
    <cellStyle name="Comma 9 5 2 2 3" xfId="4352"/>
    <cellStyle name="Comma 9 5 2 2 4" xfId="6624"/>
    <cellStyle name="Comma 9 5 2 2 5" xfId="8896"/>
    <cellStyle name="Comma 9 5 2 2 6" xfId="3120"/>
    <cellStyle name="Comma 9 5 2 2 7" xfId="2548"/>
    <cellStyle name="Comma 9 5 2 3" xfId="1613"/>
    <cellStyle name="Comma 9 5 2 3 2" xfId="5033"/>
    <cellStyle name="Comma 9 5 2 3 3" xfId="7305"/>
    <cellStyle name="Comma 9 5 2 3 4" xfId="9577"/>
    <cellStyle name="Comma 9 5 2 3 5" xfId="3291"/>
    <cellStyle name="Comma 9 5 2 3 6" xfId="2716"/>
    <cellStyle name="Comma 9 5 2 4" xfId="3898"/>
    <cellStyle name="Comma 9 5 2 5" xfId="6170"/>
    <cellStyle name="Comma 9 5 2 6" xfId="8442"/>
    <cellStyle name="Comma 9 5 2 7" xfId="3006"/>
    <cellStyle name="Comma 9 5 2 8" xfId="2436"/>
    <cellStyle name="Comma 9 5 3" xfId="1159"/>
    <cellStyle name="Comma 9 5 3 2" xfId="2294"/>
    <cellStyle name="Comma 9 5 3 2 2" xfId="5714"/>
    <cellStyle name="Comma 9 5 3 2 3" xfId="7986"/>
    <cellStyle name="Comma 9 5 3 2 4" xfId="10258"/>
    <cellStyle name="Comma 9 5 3 2 5" xfId="3462"/>
    <cellStyle name="Comma 9 5 3 2 6" xfId="2884"/>
    <cellStyle name="Comma 9 5 3 3" xfId="4579"/>
    <cellStyle name="Comma 9 5 3 4" xfId="6851"/>
    <cellStyle name="Comma 9 5 3 5" xfId="9123"/>
    <cellStyle name="Comma 9 5 3 6" xfId="3177"/>
    <cellStyle name="Comma 9 5 3 7" xfId="2604"/>
    <cellStyle name="Comma 9 5 4" xfId="705"/>
    <cellStyle name="Comma 9 5 4 2" xfId="1840"/>
    <cellStyle name="Comma 9 5 4 2 2" xfId="5260"/>
    <cellStyle name="Comma 9 5 4 2 3" xfId="7532"/>
    <cellStyle name="Comma 9 5 4 2 4" xfId="9804"/>
    <cellStyle name="Comma 9 5 4 2 5" xfId="3348"/>
    <cellStyle name="Comma 9 5 4 2 6" xfId="2772"/>
    <cellStyle name="Comma 9 5 4 3" xfId="4125"/>
    <cellStyle name="Comma 9 5 4 4" xfId="6397"/>
    <cellStyle name="Comma 9 5 4 5" xfId="8669"/>
    <cellStyle name="Comma 9 5 4 6" xfId="3063"/>
    <cellStyle name="Comma 9 5 4 7" xfId="2492"/>
    <cellStyle name="Comma 9 5 5" xfId="1386"/>
    <cellStyle name="Comma 9 5 5 2" xfId="4806"/>
    <cellStyle name="Comma 9 5 5 3" xfId="7078"/>
    <cellStyle name="Comma 9 5 5 4" xfId="9350"/>
    <cellStyle name="Comma 9 5 5 5" xfId="3234"/>
    <cellStyle name="Comma 9 5 5 6" xfId="2660"/>
    <cellStyle name="Comma 9 5 6" xfId="3671"/>
    <cellStyle name="Comma 9 5 7" xfId="5943"/>
    <cellStyle name="Comma 9 5 8" xfId="8215"/>
    <cellStyle name="Comma 9 5 9" xfId="2949"/>
    <cellStyle name="Comma 9 6" xfId="307"/>
    <cellStyle name="Comma 9 6 2" xfId="761"/>
    <cellStyle name="Comma 9 6 2 2" xfId="1896"/>
    <cellStyle name="Comma 9 6 2 2 2" xfId="5316"/>
    <cellStyle name="Comma 9 6 2 2 3" xfId="7588"/>
    <cellStyle name="Comma 9 6 2 2 4" xfId="9860"/>
    <cellStyle name="Comma 9 6 2 2 5" xfId="3362"/>
    <cellStyle name="Comma 9 6 2 2 6" xfId="2786"/>
    <cellStyle name="Comma 9 6 2 3" xfId="4181"/>
    <cellStyle name="Comma 9 6 2 4" xfId="6453"/>
    <cellStyle name="Comma 9 6 2 5" xfId="8725"/>
    <cellStyle name="Comma 9 6 2 6" xfId="3077"/>
    <cellStyle name="Comma 9 6 2 7" xfId="2506"/>
    <cellStyle name="Comma 9 6 3" xfId="1442"/>
    <cellStyle name="Comma 9 6 3 2" xfId="4862"/>
    <cellStyle name="Comma 9 6 3 3" xfId="7134"/>
    <cellStyle name="Comma 9 6 3 4" xfId="9406"/>
    <cellStyle name="Comma 9 6 3 5" xfId="3248"/>
    <cellStyle name="Comma 9 6 3 6" xfId="2674"/>
    <cellStyle name="Comma 9 6 4" xfId="3727"/>
    <cellStyle name="Comma 9 6 5" xfId="5999"/>
    <cellStyle name="Comma 9 6 6" xfId="8271"/>
    <cellStyle name="Comma 9 6 7" xfId="2963"/>
    <cellStyle name="Comma 9 6 8" xfId="2394"/>
    <cellStyle name="Comma 9 7" xfId="988"/>
    <cellStyle name="Comma 9 7 2" xfId="2123"/>
    <cellStyle name="Comma 9 7 2 2" xfId="5543"/>
    <cellStyle name="Comma 9 7 2 3" xfId="7815"/>
    <cellStyle name="Comma 9 7 2 4" xfId="10087"/>
    <cellStyle name="Comma 9 7 2 5" xfId="3419"/>
    <cellStyle name="Comma 9 7 2 6" xfId="2842"/>
    <cellStyle name="Comma 9 7 3" xfId="4408"/>
    <cellStyle name="Comma 9 7 4" xfId="6680"/>
    <cellStyle name="Comma 9 7 5" xfId="8952"/>
    <cellStyle name="Comma 9 7 6" xfId="3134"/>
    <cellStyle name="Comma 9 7 7" xfId="2562"/>
    <cellStyle name="Comma 9 8" xfId="534"/>
    <cellStyle name="Comma 9 8 2" xfId="1669"/>
    <cellStyle name="Comma 9 8 2 2" xfId="5089"/>
    <cellStyle name="Comma 9 8 2 3" xfId="7361"/>
    <cellStyle name="Comma 9 8 2 4" xfId="9633"/>
    <cellStyle name="Comma 9 8 2 5" xfId="3305"/>
    <cellStyle name="Comma 9 8 2 6" xfId="2730"/>
    <cellStyle name="Comma 9 8 3" xfId="3954"/>
    <cellStyle name="Comma 9 8 4" xfId="6226"/>
    <cellStyle name="Comma 9 8 5" xfId="8498"/>
    <cellStyle name="Comma 9 8 6" xfId="3020"/>
    <cellStyle name="Comma 9 8 7" xfId="2450"/>
    <cellStyle name="Comma 9 9" xfId="1215"/>
    <cellStyle name="Comma 9 9 2" xfId="4635"/>
    <cellStyle name="Comma 9 9 3" xfId="6907"/>
    <cellStyle name="Comma 9 9 4" xfId="9179"/>
    <cellStyle name="Comma 9 9 5" xfId="3191"/>
    <cellStyle name="Comma 9 9 6" xfId="2618"/>
    <cellStyle name="Explanatory Text" xfId="18" builtinId="53" customBuiltin="1"/>
    <cellStyle name="Good" xfId="11" builtinId="26" customBuiltin="1"/>
    <cellStyle name="Heading 1" xfId="7" builtinId="16" customBuiltin="1"/>
    <cellStyle name="Heading 2" xfId="8" builtinId="17" customBuiltin="1"/>
    <cellStyle name="Heading 3" xfId="9" builtinId="18" customBuiltin="1"/>
    <cellStyle name="Heading 4" xfId="10" builtinId="19" customBuiltin="1"/>
    <cellStyle name="Hyperlink 2" xfId="5"/>
    <cellStyle name="Input" xfId="12" builtinId="20" customBuiltin="1"/>
    <cellStyle name="Linked Cell" xfId="15" builtinId="24" customBuiltin="1"/>
    <cellStyle name="Neutral 2" xfId="229"/>
    <cellStyle name="Neutral 3" xfId="44"/>
    <cellStyle name="Normal" xfId="0" builtinId="0"/>
    <cellStyle name="Normal 10" xfId="66"/>
    <cellStyle name="Normal 10 10" xfId="3499"/>
    <cellStyle name="Normal 10 11" xfId="5771"/>
    <cellStyle name="Normal 10 12" xfId="8043"/>
    <cellStyle name="Normal 10 2" xfId="96"/>
    <cellStyle name="Normal 10 2 10" xfId="5799"/>
    <cellStyle name="Normal 10 2 11" xfId="8071"/>
    <cellStyle name="Normal 10 2 2" xfId="208"/>
    <cellStyle name="Normal 10 2 2 2" xfId="446"/>
    <cellStyle name="Normal 10 2 2 2 2" xfId="900"/>
    <cellStyle name="Normal 10 2 2 2 2 2" xfId="2035"/>
    <cellStyle name="Normal 10 2 2 2 2 2 2" xfId="5455"/>
    <cellStyle name="Normal 10 2 2 2 2 2 3" xfId="7727"/>
    <cellStyle name="Normal 10 2 2 2 2 2 4" xfId="9999"/>
    <cellStyle name="Normal 10 2 2 2 2 3" xfId="4320"/>
    <cellStyle name="Normal 10 2 2 2 2 4" xfId="6592"/>
    <cellStyle name="Normal 10 2 2 2 2 5" xfId="8864"/>
    <cellStyle name="Normal 10 2 2 2 3" xfId="1581"/>
    <cellStyle name="Normal 10 2 2 2 3 2" xfId="5001"/>
    <cellStyle name="Normal 10 2 2 2 3 3" xfId="7273"/>
    <cellStyle name="Normal 10 2 2 2 3 4" xfId="9545"/>
    <cellStyle name="Normal 10 2 2 2 4" xfId="3866"/>
    <cellStyle name="Normal 10 2 2 2 5" xfId="6138"/>
    <cellStyle name="Normal 10 2 2 2 6" xfId="8410"/>
    <cellStyle name="Normal 10 2 2 3" xfId="1127"/>
    <cellStyle name="Normal 10 2 2 3 2" xfId="2262"/>
    <cellStyle name="Normal 10 2 2 3 2 2" xfId="5682"/>
    <cellStyle name="Normal 10 2 2 3 2 3" xfId="7954"/>
    <cellStyle name="Normal 10 2 2 3 2 4" xfId="10226"/>
    <cellStyle name="Normal 10 2 2 3 3" xfId="4547"/>
    <cellStyle name="Normal 10 2 2 3 4" xfId="6819"/>
    <cellStyle name="Normal 10 2 2 3 5" xfId="9091"/>
    <cellStyle name="Normal 10 2 2 4" xfId="673"/>
    <cellStyle name="Normal 10 2 2 4 2" xfId="1808"/>
    <cellStyle name="Normal 10 2 2 4 2 2" xfId="5228"/>
    <cellStyle name="Normal 10 2 2 4 2 3" xfId="7500"/>
    <cellStyle name="Normal 10 2 2 4 2 4" xfId="9772"/>
    <cellStyle name="Normal 10 2 2 4 3" xfId="4093"/>
    <cellStyle name="Normal 10 2 2 4 4" xfId="6365"/>
    <cellStyle name="Normal 10 2 2 4 5" xfId="8637"/>
    <cellStyle name="Normal 10 2 2 5" xfId="1354"/>
    <cellStyle name="Normal 10 2 2 5 2" xfId="4774"/>
    <cellStyle name="Normal 10 2 2 5 3" xfId="7046"/>
    <cellStyle name="Normal 10 2 2 5 4" xfId="9318"/>
    <cellStyle name="Normal 10 2 2 6" xfId="3639"/>
    <cellStyle name="Normal 10 2 2 7" xfId="5911"/>
    <cellStyle name="Normal 10 2 2 8" xfId="8183"/>
    <cellStyle name="Normal 10 2 3" xfId="152"/>
    <cellStyle name="Normal 10 2 3 2" xfId="390"/>
    <cellStyle name="Normal 10 2 3 2 2" xfId="844"/>
    <cellStyle name="Normal 10 2 3 2 2 2" xfId="1979"/>
    <cellStyle name="Normal 10 2 3 2 2 2 2" xfId="5399"/>
    <cellStyle name="Normal 10 2 3 2 2 2 3" xfId="7671"/>
    <cellStyle name="Normal 10 2 3 2 2 2 4" xfId="9943"/>
    <cellStyle name="Normal 10 2 3 2 2 3" xfId="4264"/>
    <cellStyle name="Normal 10 2 3 2 2 4" xfId="6536"/>
    <cellStyle name="Normal 10 2 3 2 2 5" xfId="8808"/>
    <cellStyle name="Normal 10 2 3 2 3" xfId="1525"/>
    <cellStyle name="Normal 10 2 3 2 3 2" xfId="4945"/>
    <cellStyle name="Normal 10 2 3 2 3 3" xfId="7217"/>
    <cellStyle name="Normal 10 2 3 2 3 4" xfId="9489"/>
    <cellStyle name="Normal 10 2 3 2 4" xfId="3810"/>
    <cellStyle name="Normal 10 2 3 2 5" xfId="6082"/>
    <cellStyle name="Normal 10 2 3 2 6" xfId="8354"/>
    <cellStyle name="Normal 10 2 3 3" xfId="1071"/>
    <cellStyle name="Normal 10 2 3 3 2" xfId="2206"/>
    <cellStyle name="Normal 10 2 3 3 2 2" xfId="5626"/>
    <cellStyle name="Normal 10 2 3 3 2 3" xfId="7898"/>
    <cellStyle name="Normal 10 2 3 3 2 4" xfId="10170"/>
    <cellStyle name="Normal 10 2 3 3 3" xfId="4491"/>
    <cellStyle name="Normal 10 2 3 3 4" xfId="6763"/>
    <cellStyle name="Normal 10 2 3 3 5" xfId="9035"/>
    <cellStyle name="Normal 10 2 3 4" xfId="617"/>
    <cellStyle name="Normal 10 2 3 4 2" xfId="1752"/>
    <cellStyle name="Normal 10 2 3 4 2 2" xfId="5172"/>
    <cellStyle name="Normal 10 2 3 4 2 3" xfId="7444"/>
    <cellStyle name="Normal 10 2 3 4 2 4" xfId="9716"/>
    <cellStyle name="Normal 10 2 3 4 3" xfId="4037"/>
    <cellStyle name="Normal 10 2 3 4 4" xfId="6309"/>
    <cellStyle name="Normal 10 2 3 4 5" xfId="8581"/>
    <cellStyle name="Normal 10 2 3 5" xfId="1298"/>
    <cellStyle name="Normal 10 2 3 5 2" xfId="4718"/>
    <cellStyle name="Normal 10 2 3 5 3" xfId="6990"/>
    <cellStyle name="Normal 10 2 3 5 4" xfId="9262"/>
    <cellStyle name="Normal 10 2 3 6" xfId="3583"/>
    <cellStyle name="Normal 10 2 3 7" xfId="5855"/>
    <cellStyle name="Normal 10 2 3 8" xfId="8127"/>
    <cellStyle name="Normal 10 2 4" xfId="278"/>
    <cellStyle name="Normal 10 2 4 2" xfId="505"/>
    <cellStyle name="Normal 10 2 4 2 2" xfId="959"/>
    <cellStyle name="Normal 10 2 4 2 2 2" xfId="2094"/>
    <cellStyle name="Normal 10 2 4 2 2 2 2" xfId="5514"/>
    <cellStyle name="Normal 10 2 4 2 2 2 3" xfId="7786"/>
    <cellStyle name="Normal 10 2 4 2 2 2 4" xfId="10058"/>
    <cellStyle name="Normal 10 2 4 2 2 3" xfId="4379"/>
    <cellStyle name="Normal 10 2 4 2 2 4" xfId="6651"/>
    <cellStyle name="Normal 10 2 4 2 2 5" xfId="8923"/>
    <cellStyle name="Normal 10 2 4 2 3" xfId="1640"/>
    <cellStyle name="Normal 10 2 4 2 3 2" xfId="5060"/>
    <cellStyle name="Normal 10 2 4 2 3 3" xfId="7332"/>
    <cellStyle name="Normal 10 2 4 2 3 4" xfId="9604"/>
    <cellStyle name="Normal 10 2 4 2 4" xfId="3925"/>
    <cellStyle name="Normal 10 2 4 2 5" xfId="6197"/>
    <cellStyle name="Normal 10 2 4 2 6" xfId="8469"/>
    <cellStyle name="Normal 10 2 4 3" xfId="1186"/>
    <cellStyle name="Normal 10 2 4 3 2" xfId="2321"/>
    <cellStyle name="Normal 10 2 4 3 2 2" xfId="5741"/>
    <cellStyle name="Normal 10 2 4 3 2 3" xfId="8013"/>
    <cellStyle name="Normal 10 2 4 3 2 4" xfId="10285"/>
    <cellStyle name="Normal 10 2 4 3 3" xfId="4606"/>
    <cellStyle name="Normal 10 2 4 3 4" xfId="6878"/>
    <cellStyle name="Normal 10 2 4 3 5" xfId="9150"/>
    <cellStyle name="Normal 10 2 4 4" xfId="732"/>
    <cellStyle name="Normal 10 2 4 4 2" xfId="1867"/>
    <cellStyle name="Normal 10 2 4 4 2 2" xfId="5287"/>
    <cellStyle name="Normal 10 2 4 4 2 3" xfId="7559"/>
    <cellStyle name="Normal 10 2 4 4 2 4" xfId="9831"/>
    <cellStyle name="Normal 10 2 4 4 3" xfId="4152"/>
    <cellStyle name="Normal 10 2 4 4 4" xfId="6424"/>
    <cellStyle name="Normal 10 2 4 4 5" xfId="8696"/>
    <cellStyle name="Normal 10 2 4 5" xfId="1413"/>
    <cellStyle name="Normal 10 2 4 5 2" xfId="4833"/>
    <cellStyle name="Normal 10 2 4 5 3" xfId="7105"/>
    <cellStyle name="Normal 10 2 4 5 4" xfId="9377"/>
    <cellStyle name="Normal 10 2 4 6" xfId="3698"/>
    <cellStyle name="Normal 10 2 4 7" xfId="5970"/>
    <cellStyle name="Normal 10 2 4 8" xfId="8242"/>
    <cellStyle name="Normal 10 2 5" xfId="334"/>
    <cellStyle name="Normal 10 2 5 2" xfId="788"/>
    <cellStyle name="Normal 10 2 5 2 2" xfId="1923"/>
    <cellStyle name="Normal 10 2 5 2 2 2" xfId="5343"/>
    <cellStyle name="Normal 10 2 5 2 2 3" xfId="7615"/>
    <cellStyle name="Normal 10 2 5 2 2 4" xfId="9887"/>
    <cellStyle name="Normal 10 2 5 2 3" xfId="4208"/>
    <cellStyle name="Normal 10 2 5 2 4" xfId="6480"/>
    <cellStyle name="Normal 10 2 5 2 5" xfId="8752"/>
    <cellStyle name="Normal 10 2 5 3" xfId="1469"/>
    <cellStyle name="Normal 10 2 5 3 2" xfId="4889"/>
    <cellStyle name="Normal 10 2 5 3 3" xfId="7161"/>
    <cellStyle name="Normal 10 2 5 3 4" xfId="9433"/>
    <cellStyle name="Normal 10 2 5 4" xfId="3754"/>
    <cellStyle name="Normal 10 2 5 5" xfId="6026"/>
    <cellStyle name="Normal 10 2 5 6" xfId="8298"/>
    <cellStyle name="Normal 10 2 6" xfId="1015"/>
    <cellStyle name="Normal 10 2 6 2" xfId="2150"/>
    <cellStyle name="Normal 10 2 6 2 2" xfId="5570"/>
    <cellStyle name="Normal 10 2 6 2 3" xfId="7842"/>
    <cellStyle name="Normal 10 2 6 2 4" xfId="10114"/>
    <cellStyle name="Normal 10 2 6 3" xfId="4435"/>
    <cellStyle name="Normal 10 2 6 4" xfId="6707"/>
    <cellStyle name="Normal 10 2 6 5" xfId="8979"/>
    <cellStyle name="Normal 10 2 7" xfId="561"/>
    <cellStyle name="Normal 10 2 7 2" xfId="1696"/>
    <cellStyle name="Normal 10 2 7 2 2" xfId="5116"/>
    <cellStyle name="Normal 10 2 7 2 3" xfId="7388"/>
    <cellStyle name="Normal 10 2 7 2 4" xfId="9660"/>
    <cellStyle name="Normal 10 2 7 3" xfId="3981"/>
    <cellStyle name="Normal 10 2 7 4" xfId="6253"/>
    <cellStyle name="Normal 10 2 7 5" xfId="8525"/>
    <cellStyle name="Normal 10 2 8" xfId="1242"/>
    <cellStyle name="Normal 10 2 8 2" xfId="4662"/>
    <cellStyle name="Normal 10 2 8 3" xfId="6934"/>
    <cellStyle name="Normal 10 2 8 4" xfId="9206"/>
    <cellStyle name="Normal 10 2 9" xfId="3527"/>
    <cellStyle name="Normal 10 3" xfId="180"/>
    <cellStyle name="Normal 10 3 2" xfId="418"/>
    <cellStyle name="Normal 10 3 2 2" xfId="872"/>
    <cellStyle name="Normal 10 3 2 2 2" xfId="2007"/>
    <cellStyle name="Normal 10 3 2 2 2 2" xfId="5427"/>
    <cellStyle name="Normal 10 3 2 2 2 3" xfId="7699"/>
    <cellStyle name="Normal 10 3 2 2 2 4" xfId="9971"/>
    <cellStyle name="Normal 10 3 2 2 3" xfId="4292"/>
    <cellStyle name="Normal 10 3 2 2 4" xfId="6564"/>
    <cellStyle name="Normal 10 3 2 2 5" xfId="8836"/>
    <cellStyle name="Normal 10 3 2 3" xfId="1553"/>
    <cellStyle name="Normal 10 3 2 3 2" xfId="4973"/>
    <cellStyle name="Normal 10 3 2 3 3" xfId="7245"/>
    <cellStyle name="Normal 10 3 2 3 4" xfId="9517"/>
    <cellStyle name="Normal 10 3 2 4" xfId="3838"/>
    <cellStyle name="Normal 10 3 2 5" xfId="6110"/>
    <cellStyle name="Normal 10 3 2 6" xfId="8382"/>
    <cellStyle name="Normal 10 3 3" xfId="1099"/>
    <cellStyle name="Normal 10 3 3 2" xfId="2234"/>
    <cellStyle name="Normal 10 3 3 2 2" xfId="5654"/>
    <cellStyle name="Normal 10 3 3 2 3" xfId="7926"/>
    <cellStyle name="Normal 10 3 3 2 4" xfId="10198"/>
    <cellStyle name="Normal 10 3 3 3" xfId="4519"/>
    <cellStyle name="Normal 10 3 3 4" xfId="6791"/>
    <cellStyle name="Normal 10 3 3 5" xfId="9063"/>
    <cellStyle name="Normal 10 3 4" xfId="645"/>
    <cellStyle name="Normal 10 3 4 2" xfId="1780"/>
    <cellStyle name="Normal 10 3 4 2 2" xfId="5200"/>
    <cellStyle name="Normal 10 3 4 2 3" xfId="7472"/>
    <cellStyle name="Normal 10 3 4 2 4" xfId="9744"/>
    <cellStyle name="Normal 10 3 4 3" xfId="4065"/>
    <cellStyle name="Normal 10 3 4 4" xfId="6337"/>
    <cellStyle name="Normal 10 3 4 5" xfId="8609"/>
    <cellStyle name="Normal 10 3 5" xfId="1326"/>
    <cellStyle name="Normal 10 3 5 2" xfId="4746"/>
    <cellStyle name="Normal 10 3 5 3" xfId="7018"/>
    <cellStyle name="Normal 10 3 5 4" xfId="9290"/>
    <cellStyle name="Normal 10 3 6" xfId="3611"/>
    <cellStyle name="Normal 10 3 7" xfId="5883"/>
    <cellStyle name="Normal 10 3 8" xfId="8155"/>
    <cellStyle name="Normal 10 4" xfId="124"/>
    <cellStyle name="Normal 10 4 2" xfId="362"/>
    <cellStyle name="Normal 10 4 2 2" xfId="816"/>
    <cellStyle name="Normal 10 4 2 2 2" xfId="1951"/>
    <cellStyle name="Normal 10 4 2 2 2 2" xfId="5371"/>
    <cellStyle name="Normal 10 4 2 2 2 3" xfId="7643"/>
    <cellStyle name="Normal 10 4 2 2 2 4" xfId="9915"/>
    <cellStyle name="Normal 10 4 2 2 3" xfId="4236"/>
    <cellStyle name="Normal 10 4 2 2 4" xfId="6508"/>
    <cellStyle name="Normal 10 4 2 2 5" xfId="8780"/>
    <cellStyle name="Normal 10 4 2 3" xfId="1497"/>
    <cellStyle name="Normal 10 4 2 3 2" xfId="4917"/>
    <cellStyle name="Normal 10 4 2 3 3" xfId="7189"/>
    <cellStyle name="Normal 10 4 2 3 4" xfId="9461"/>
    <cellStyle name="Normal 10 4 2 4" xfId="3782"/>
    <cellStyle name="Normal 10 4 2 5" xfId="6054"/>
    <cellStyle name="Normal 10 4 2 6" xfId="8326"/>
    <cellStyle name="Normal 10 4 3" xfId="1043"/>
    <cellStyle name="Normal 10 4 3 2" xfId="2178"/>
    <cellStyle name="Normal 10 4 3 2 2" xfId="5598"/>
    <cellStyle name="Normal 10 4 3 2 3" xfId="7870"/>
    <cellStyle name="Normal 10 4 3 2 4" xfId="10142"/>
    <cellStyle name="Normal 10 4 3 3" xfId="4463"/>
    <cellStyle name="Normal 10 4 3 4" xfId="6735"/>
    <cellStyle name="Normal 10 4 3 5" xfId="9007"/>
    <cellStyle name="Normal 10 4 4" xfId="589"/>
    <cellStyle name="Normal 10 4 4 2" xfId="1724"/>
    <cellStyle name="Normal 10 4 4 2 2" xfId="5144"/>
    <cellStyle name="Normal 10 4 4 2 3" xfId="7416"/>
    <cellStyle name="Normal 10 4 4 2 4" xfId="9688"/>
    <cellStyle name="Normal 10 4 4 3" xfId="4009"/>
    <cellStyle name="Normal 10 4 4 4" xfId="6281"/>
    <cellStyle name="Normal 10 4 4 5" xfId="8553"/>
    <cellStyle name="Normal 10 4 5" xfId="1270"/>
    <cellStyle name="Normal 10 4 5 2" xfId="4690"/>
    <cellStyle name="Normal 10 4 5 3" xfId="6962"/>
    <cellStyle name="Normal 10 4 5 4" xfId="9234"/>
    <cellStyle name="Normal 10 4 6" xfId="3555"/>
    <cellStyle name="Normal 10 4 7" xfId="5827"/>
    <cellStyle name="Normal 10 4 8" xfId="8099"/>
    <cellStyle name="Normal 10 5" xfId="250"/>
    <cellStyle name="Normal 10 5 2" xfId="477"/>
    <cellStyle name="Normal 10 5 2 2" xfId="931"/>
    <cellStyle name="Normal 10 5 2 2 2" xfId="2066"/>
    <cellStyle name="Normal 10 5 2 2 2 2" xfId="5486"/>
    <cellStyle name="Normal 10 5 2 2 2 3" xfId="7758"/>
    <cellStyle name="Normal 10 5 2 2 2 4" xfId="10030"/>
    <cellStyle name="Normal 10 5 2 2 3" xfId="4351"/>
    <cellStyle name="Normal 10 5 2 2 4" xfId="6623"/>
    <cellStyle name="Normal 10 5 2 2 5" xfId="8895"/>
    <cellStyle name="Normal 10 5 2 3" xfId="1612"/>
    <cellStyle name="Normal 10 5 2 3 2" xfId="5032"/>
    <cellStyle name="Normal 10 5 2 3 3" xfId="7304"/>
    <cellStyle name="Normal 10 5 2 3 4" xfId="9576"/>
    <cellStyle name="Normal 10 5 2 4" xfId="3897"/>
    <cellStyle name="Normal 10 5 2 5" xfId="6169"/>
    <cellStyle name="Normal 10 5 2 6" xfId="8441"/>
    <cellStyle name="Normal 10 5 3" xfId="1158"/>
    <cellStyle name="Normal 10 5 3 2" xfId="2293"/>
    <cellStyle name="Normal 10 5 3 2 2" xfId="5713"/>
    <cellStyle name="Normal 10 5 3 2 3" xfId="7985"/>
    <cellStyle name="Normal 10 5 3 2 4" xfId="10257"/>
    <cellStyle name="Normal 10 5 3 3" xfId="4578"/>
    <cellStyle name="Normal 10 5 3 4" xfId="6850"/>
    <cellStyle name="Normal 10 5 3 5" xfId="9122"/>
    <cellStyle name="Normal 10 5 4" xfId="704"/>
    <cellStyle name="Normal 10 5 4 2" xfId="1839"/>
    <cellStyle name="Normal 10 5 4 2 2" xfId="5259"/>
    <cellStyle name="Normal 10 5 4 2 3" xfId="7531"/>
    <cellStyle name="Normal 10 5 4 2 4" xfId="9803"/>
    <cellStyle name="Normal 10 5 4 3" xfId="4124"/>
    <cellStyle name="Normal 10 5 4 4" xfId="6396"/>
    <cellStyle name="Normal 10 5 4 5" xfId="8668"/>
    <cellStyle name="Normal 10 5 5" xfId="1385"/>
    <cellStyle name="Normal 10 5 5 2" xfId="4805"/>
    <cellStyle name="Normal 10 5 5 3" xfId="7077"/>
    <cellStyle name="Normal 10 5 5 4" xfId="9349"/>
    <cellStyle name="Normal 10 5 6" xfId="3670"/>
    <cellStyle name="Normal 10 5 7" xfId="5942"/>
    <cellStyle name="Normal 10 5 8" xfId="8214"/>
    <cellStyle name="Normal 10 6" xfId="306"/>
    <cellStyle name="Normal 10 6 2" xfId="760"/>
    <cellStyle name="Normal 10 6 2 2" xfId="1895"/>
    <cellStyle name="Normal 10 6 2 2 2" xfId="5315"/>
    <cellStyle name="Normal 10 6 2 2 3" xfId="7587"/>
    <cellStyle name="Normal 10 6 2 2 4" xfId="9859"/>
    <cellStyle name="Normal 10 6 2 3" xfId="4180"/>
    <cellStyle name="Normal 10 6 2 4" xfId="6452"/>
    <cellStyle name="Normal 10 6 2 5" xfId="8724"/>
    <cellStyle name="Normal 10 6 3" xfId="1441"/>
    <cellStyle name="Normal 10 6 3 2" xfId="4861"/>
    <cellStyle name="Normal 10 6 3 3" xfId="7133"/>
    <cellStyle name="Normal 10 6 3 4" xfId="9405"/>
    <cellStyle name="Normal 10 6 4" xfId="3726"/>
    <cellStyle name="Normal 10 6 5" xfId="5998"/>
    <cellStyle name="Normal 10 6 6" xfId="8270"/>
    <cellStyle name="Normal 10 7" xfId="987"/>
    <cellStyle name="Normal 10 7 2" xfId="2122"/>
    <cellStyle name="Normal 10 7 2 2" xfId="5542"/>
    <cellStyle name="Normal 10 7 2 3" xfId="7814"/>
    <cellStyle name="Normal 10 7 2 4" xfId="10086"/>
    <cellStyle name="Normal 10 7 3" xfId="4407"/>
    <cellStyle name="Normal 10 7 4" xfId="6679"/>
    <cellStyle name="Normal 10 7 5" xfId="8951"/>
    <cellStyle name="Normal 10 8" xfId="533"/>
    <cellStyle name="Normal 10 8 2" xfId="1668"/>
    <cellStyle name="Normal 10 8 2 2" xfId="5088"/>
    <cellStyle name="Normal 10 8 2 3" xfId="7360"/>
    <cellStyle name="Normal 10 8 2 4" xfId="9632"/>
    <cellStyle name="Normal 10 8 3" xfId="3953"/>
    <cellStyle name="Normal 10 8 4" xfId="6225"/>
    <cellStyle name="Normal 10 8 5" xfId="8497"/>
    <cellStyle name="Normal 10 9" xfId="1214"/>
    <cellStyle name="Normal 10 9 2" xfId="4634"/>
    <cellStyle name="Normal 10 9 3" xfId="6906"/>
    <cellStyle name="Normal 10 9 4" xfId="9178"/>
    <cellStyle name="Normal 11" xfId="69"/>
    <cellStyle name="Normal 11 2" xfId="2903"/>
    <cellStyle name="Normal 12" xfId="225"/>
    <cellStyle name="Normal 12 2" xfId="2940"/>
    <cellStyle name="Normal 13" xfId="210"/>
    <cellStyle name="Normal 13 2" xfId="448"/>
    <cellStyle name="Normal 13 2 2" xfId="902"/>
    <cellStyle name="Normal 13 2 2 2" xfId="2037"/>
    <cellStyle name="Normal 13 2 2 2 2" xfId="5457"/>
    <cellStyle name="Normal 13 2 2 2 3" xfId="7729"/>
    <cellStyle name="Normal 13 2 2 2 4" xfId="10001"/>
    <cellStyle name="Normal 13 2 2 3" xfId="4322"/>
    <cellStyle name="Normal 13 2 2 4" xfId="6594"/>
    <cellStyle name="Normal 13 2 2 5" xfId="8866"/>
    <cellStyle name="Normal 13 2 3" xfId="1583"/>
    <cellStyle name="Normal 13 2 3 2" xfId="5003"/>
    <cellStyle name="Normal 13 2 3 3" xfId="7275"/>
    <cellStyle name="Normal 13 2 3 4" xfId="9547"/>
    <cellStyle name="Normal 13 2 4" xfId="3868"/>
    <cellStyle name="Normal 13 2 5" xfId="6140"/>
    <cellStyle name="Normal 13 2 6" xfId="8412"/>
    <cellStyle name="Normal 13 3" xfId="1129"/>
    <cellStyle name="Normal 13 3 2" xfId="2264"/>
    <cellStyle name="Normal 13 3 2 2" xfId="5684"/>
    <cellStyle name="Normal 13 3 2 3" xfId="7956"/>
    <cellStyle name="Normal 13 3 2 4" xfId="10228"/>
    <cellStyle name="Normal 13 3 3" xfId="4549"/>
    <cellStyle name="Normal 13 3 4" xfId="6821"/>
    <cellStyle name="Normal 13 3 5" xfId="9093"/>
    <cellStyle name="Normal 13 4" xfId="675"/>
    <cellStyle name="Normal 13 4 2" xfId="1810"/>
    <cellStyle name="Normal 13 4 2 2" xfId="5230"/>
    <cellStyle name="Normal 13 4 2 3" xfId="7502"/>
    <cellStyle name="Normal 13 4 2 4" xfId="9774"/>
    <cellStyle name="Normal 13 4 3" xfId="4095"/>
    <cellStyle name="Normal 13 4 4" xfId="6367"/>
    <cellStyle name="Normal 13 4 5" xfId="8639"/>
    <cellStyle name="Normal 13 5" xfId="1356"/>
    <cellStyle name="Normal 13 5 2" xfId="4776"/>
    <cellStyle name="Normal 13 5 3" xfId="7048"/>
    <cellStyle name="Normal 13 5 4" xfId="9320"/>
    <cellStyle name="Normal 13 6" xfId="3641"/>
    <cellStyle name="Normal 13 7" xfId="5913"/>
    <cellStyle name="Normal 13 8" xfId="8185"/>
    <cellStyle name="Normal 14" xfId="38"/>
    <cellStyle name="Normal 14 2" xfId="5743"/>
    <cellStyle name="Normal 14 3" xfId="8015"/>
    <cellStyle name="Normal 14 4" xfId="10287"/>
    <cellStyle name="Normal 14 5" xfId="3470"/>
    <cellStyle name="Normal 15" xfId="2327"/>
    <cellStyle name="Normal 2" xfId="42"/>
    <cellStyle name="Normal 2 2" xfId="55"/>
    <cellStyle name="Normal 2 2 2" xfId="2325"/>
    <cellStyle name="Normal 2 3" xfId="3472"/>
    <cellStyle name="Normal 3" xfId="51"/>
    <cellStyle name="Normal 3 10" xfId="3485"/>
    <cellStyle name="Normal 3 11" xfId="5757"/>
    <cellStyle name="Normal 3 12" xfId="8029"/>
    <cellStyle name="Normal 3 2" xfId="82"/>
    <cellStyle name="Normal 3 2 10" xfId="5785"/>
    <cellStyle name="Normal 3 2 11" xfId="8057"/>
    <cellStyle name="Normal 3 2 2" xfId="194"/>
    <cellStyle name="Normal 3 2 2 2" xfId="432"/>
    <cellStyle name="Normal 3 2 2 2 2" xfId="886"/>
    <cellStyle name="Normal 3 2 2 2 2 2" xfId="2021"/>
    <cellStyle name="Normal 3 2 2 2 2 2 2" xfId="5441"/>
    <cellStyle name="Normal 3 2 2 2 2 2 3" xfId="7713"/>
    <cellStyle name="Normal 3 2 2 2 2 2 4" xfId="9985"/>
    <cellStyle name="Normal 3 2 2 2 2 3" xfId="4306"/>
    <cellStyle name="Normal 3 2 2 2 2 4" xfId="6578"/>
    <cellStyle name="Normal 3 2 2 2 2 5" xfId="8850"/>
    <cellStyle name="Normal 3 2 2 2 3" xfId="1567"/>
    <cellStyle name="Normal 3 2 2 2 3 2" xfId="4987"/>
    <cellStyle name="Normal 3 2 2 2 3 3" xfId="7259"/>
    <cellStyle name="Normal 3 2 2 2 3 4" xfId="9531"/>
    <cellStyle name="Normal 3 2 2 2 4" xfId="3852"/>
    <cellStyle name="Normal 3 2 2 2 5" xfId="6124"/>
    <cellStyle name="Normal 3 2 2 2 6" xfId="8396"/>
    <cellStyle name="Normal 3 2 2 3" xfId="1113"/>
    <cellStyle name="Normal 3 2 2 3 2" xfId="2248"/>
    <cellStyle name="Normal 3 2 2 3 2 2" xfId="5668"/>
    <cellStyle name="Normal 3 2 2 3 2 3" xfId="7940"/>
    <cellStyle name="Normal 3 2 2 3 2 4" xfId="10212"/>
    <cellStyle name="Normal 3 2 2 3 3" xfId="4533"/>
    <cellStyle name="Normal 3 2 2 3 4" xfId="6805"/>
    <cellStyle name="Normal 3 2 2 3 5" xfId="9077"/>
    <cellStyle name="Normal 3 2 2 4" xfId="659"/>
    <cellStyle name="Normal 3 2 2 4 2" xfId="1794"/>
    <cellStyle name="Normal 3 2 2 4 2 2" xfId="5214"/>
    <cellStyle name="Normal 3 2 2 4 2 3" xfId="7486"/>
    <cellStyle name="Normal 3 2 2 4 2 4" xfId="9758"/>
    <cellStyle name="Normal 3 2 2 4 3" xfId="4079"/>
    <cellStyle name="Normal 3 2 2 4 4" xfId="6351"/>
    <cellStyle name="Normal 3 2 2 4 5" xfId="8623"/>
    <cellStyle name="Normal 3 2 2 5" xfId="1340"/>
    <cellStyle name="Normal 3 2 2 5 2" xfId="4760"/>
    <cellStyle name="Normal 3 2 2 5 3" xfId="7032"/>
    <cellStyle name="Normal 3 2 2 5 4" xfId="9304"/>
    <cellStyle name="Normal 3 2 2 6" xfId="3625"/>
    <cellStyle name="Normal 3 2 2 7" xfId="5897"/>
    <cellStyle name="Normal 3 2 2 8" xfId="8169"/>
    <cellStyle name="Normal 3 2 3" xfId="138"/>
    <cellStyle name="Normal 3 2 3 2" xfId="376"/>
    <cellStyle name="Normal 3 2 3 2 2" xfId="830"/>
    <cellStyle name="Normal 3 2 3 2 2 2" xfId="1965"/>
    <cellStyle name="Normal 3 2 3 2 2 2 2" xfId="5385"/>
    <cellStyle name="Normal 3 2 3 2 2 2 3" xfId="7657"/>
    <cellStyle name="Normal 3 2 3 2 2 2 4" xfId="9929"/>
    <cellStyle name="Normal 3 2 3 2 2 3" xfId="4250"/>
    <cellStyle name="Normal 3 2 3 2 2 4" xfId="6522"/>
    <cellStyle name="Normal 3 2 3 2 2 5" xfId="8794"/>
    <cellStyle name="Normal 3 2 3 2 3" xfId="1511"/>
    <cellStyle name="Normal 3 2 3 2 3 2" xfId="4931"/>
    <cellStyle name="Normal 3 2 3 2 3 3" xfId="7203"/>
    <cellStyle name="Normal 3 2 3 2 3 4" xfId="9475"/>
    <cellStyle name="Normal 3 2 3 2 4" xfId="3796"/>
    <cellStyle name="Normal 3 2 3 2 5" xfId="6068"/>
    <cellStyle name="Normal 3 2 3 2 6" xfId="8340"/>
    <cellStyle name="Normal 3 2 3 3" xfId="1057"/>
    <cellStyle name="Normal 3 2 3 3 2" xfId="2192"/>
    <cellStyle name="Normal 3 2 3 3 2 2" xfId="5612"/>
    <cellStyle name="Normal 3 2 3 3 2 3" xfId="7884"/>
    <cellStyle name="Normal 3 2 3 3 2 4" xfId="10156"/>
    <cellStyle name="Normal 3 2 3 3 3" xfId="4477"/>
    <cellStyle name="Normal 3 2 3 3 4" xfId="6749"/>
    <cellStyle name="Normal 3 2 3 3 5" xfId="9021"/>
    <cellStyle name="Normal 3 2 3 4" xfId="603"/>
    <cellStyle name="Normal 3 2 3 4 2" xfId="1738"/>
    <cellStyle name="Normal 3 2 3 4 2 2" xfId="5158"/>
    <cellStyle name="Normal 3 2 3 4 2 3" xfId="7430"/>
    <cellStyle name="Normal 3 2 3 4 2 4" xfId="9702"/>
    <cellStyle name="Normal 3 2 3 4 3" xfId="4023"/>
    <cellStyle name="Normal 3 2 3 4 4" xfId="6295"/>
    <cellStyle name="Normal 3 2 3 4 5" xfId="8567"/>
    <cellStyle name="Normal 3 2 3 5" xfId="1284"/>
    <cellStyle name="Normal 3 2 3 5 2" xfId="4704"/>
    <cellStyle name="Normal 3 2 3 5 3" xfId="6976"/>
    <cellStyle name="Normal 3 2 3 5 4" xfId="9248"/>
    <cellStyle name="Normal 3 2 3 6" xfId="3569"/>
    <cellStyle name="Normal 3 2 3 7" xfId="5841"/>
    <cellStyle name="Normal 3 2 3 8" xfId="8113"/>
    <cellStyle name="Normal 3 2 4" xfId="264"/>
    <cellStyle name="Normal 3 2 4 2" xfId="491"/>
    <cellStyle name="Normal 3 2 4 2 2" xfId="945"/>
    <cellStyle name="Normal 3 2 4 2 2 2" xfId="2080"/>
    <cellStyle name="Normal 3 2 4 2 2 2 2" xfId="5500"/>
    <cellStyle name="Normal 3 2 4 2 2 2 3" xfId="7772"/>
    <cellStyle name="Normal 3 2 4 2 2 2 4" xfId="10044"/>
    <cellStyle name="Normal 3 2 4 2 2 3" xfId="4365"/>
    <cellStyle name="Normal 3 2 4 2 2 4" xfId="6637"/>
    <cellStyle name="Normal 3 2 4 2 2 5" xfId="8909"/>
    <cellStyle name="Normal 3 2 4 2 3" xfId="1626"/>
    <cellStyle name="Normal 3 2 4 2 3 2" xfId="5046"/>
    <cellStyle name="Normal 3 2 4 2 3 3" xfId="7318"/>
    <cellStyle name="Normal 3 2 4 2 3 4" xfId="9590"/>
    <cellStyle name="Normal 3 2 4 2 4" xfId="3911"/>
    <cellStyle name="Normal 3 2 4 2 5" xfId="6183"/>
    <cellStyle name="Normal 3 2 4 2 6" xfId="8455"/>
    <cellStyle name="Normal 3 2 4 3" xfId="1172"/>
    <cellStyle name="Normal 3 2 4 3 2" xfId="2307"/>
    <cellStyle name="Normal 3 2 4 3 2 2" xfId="5727"/>
    <cellStyle name="Normal 3 2 4 3 2 3" xfId="7999"/>
    <cellStyle name="Normal 3 2 4 3 2 4" xfId="10271"/>
    <cellStyle name="Normal 3 2 4 3 3" xfId="4592"/>
    <cellStyle name="Normal 3 2 4 3 4" xfId="6864"/>
    <cellStyle name="Normal 3 2 4 3 5" xfId="9136"/>
    <cellStyle name="Normal 3 2 4 4" xfId="718"/>
    <cellStyle name="Normal 3 2 4 4 2" xfId="1853"/>
    <cellStyle name="Normal 3 2 4 4 2 2" xfId="5273"/>
    <cellStyle name="Normal 3 2 4 4 2 3" xfId="7545"/>
    <cellStyle name="Normal 3 2 4 4 2 4" xfId="9817"/>
    <cellStyle name="Normal 3 2 4 4 3" xfId="4138"/>
    <cellStyle name="Normal 3 2 4 4 4" xfId="6410"/>
    <cellStyle name="Normal 3 2 4 4 5" xfId="8682"/>
    <cellStyle name="Normal 3 2 4 5" xfId="1399"/>
    <cellStyle name="Normal 3 2 4 5 2" xfId="4819"/>
    <cellStyle name="Normal 3 2 4 5 3" xfId="7091"/>
    <cellStyle name="Normal 3 2 4 5 4" xfId="9363"/>
    <cellStyle name="Normal 3 2 4 6" xfId="3684"/>
    <cellStyle name="Normal 3 2 4 7" xfId="5956"/>
    <cellStyle name="Normal 3 2 4 8" xfId="8228"/>
    <cellStyle name="Normal 3 2 5" xfId="320"/>
    <cellStyle name="Normal 3 2 5 2" xfId="774"/>
    <cellStyle name="Normal 3 2 5 2 2" xfId="1909"/>
    <cellStyle name="Normal 3 2 5 2 2 2" xfId="5329"/>
    <cellStyle name="Normal 3 2 5 2 2 3" xfId="7601"/>
    <cellStyle name="Normal 3 2 5 2 2 4" xfId="9873"/>
    <cellStyle name="Normal 3 2 5 2 3" xfId="4194"/>
    <cellStyle name="Normal 3 2 5 2 4" xfId="6466"/>
    <cellStyle name="Normal 3 2 5 2 5" xfId="8738"/>
    <cellStyle name="Normal 3 2 5 3" xfId="1455"/>
    <cellStyle name="Normal 3 2 5 3 2" xfId="4875"/>
    <cellStyle name="Normal 3 2 5 3 3" xfId="7147"/>
    <cellStyle name="Normal 3 2 5 3 4" xfId="9419"/>
    <cellStyle name="Normal 3 2 5 4" xfId="3740"/>
    <cellStyle name="Normal 3 2 5 5" xfId="6012"/>
    <cellStyle name="Normal 3 2 5 6" xfId="8284"/>
    <cellStyle name="Normal 3 2 6" xfId="1001"/>
    <cellStyle name="Normal 3 2 6 2" xfId="2136"/>
    <cellStyle name="Normal 3 2 6 2 2" xfId="5556"/>
    <cellStyle name="Normal 3 2 6 2 3" xfId="7828"/>
    <cellStyle name="Normal 3 2 6 2 4" xfId="10100"/>
    <cellStyle name="Normal 3 2 6 3" xfId="4421"/>
    <cellStyle name="Normal 3 2 6 4" xfId="6693"/>
    <cellStyle name="Normal 3 2 6 5" xfId="8965"/>
    <cellStyle name="Normal 3 2 7" xfId="547"/>
    <cellStyle name="Normal 3 2 7 2" xfId="1682"/>
    <cellStyle name="Normal 3 2 7 2 2" xfId="5102"/>
    <cellStyle name="Normal 3 2 7 2 3" xfId="7374"/>
    <cellStyle name="Normal 3 2 7 2 4" xfId="9646"/>
    <cellStyle name="Normal 3 2 7 3" xfId="3967"/>
    <cellStyle name="Normal 3 2 7 4" xfId="6239"/>
    <cellStyle name="Normal 3 2 7 5" xfId="8511"/>
    <cellStyle name="Normal 3 2 8" xfId="1228"/>
    <cellStyle name="Normal 3 2 8 2" xfId="4648"/>
    <cellStyle name="Normal 3 2 8 3" xfId="6920"/>
    <cellStyle name="Normal 3 2 8 4" xfId="9192"/>
    <cellStyle name="Normal 3 2 9" xfId="3513"/>
    <cellStyle name="Normal 3 3" xfId="166"/>
    <cellStyle name="Normal 3 3 2" xfId="404"/>
    <cellStyle name="Normal 3 3 2 2" xfId="858"/>
    <cellStyle name="Normal 3 3 2 2 2" xfId="1993"/>
    <cellStyle name="Normal 3 3 2 2 2 2" xfId="5413"/>
    <cellStyle name="Normal 3 3 2 2 2 3" xfId="7685"/>
    <cellStyle name="Normal 3 3 2 2 2 4" xfId="9957"/>
    <cellStyle name="Normal 3 3 2 2 3" xfId="4278"/>
    <cellStyle name="Normal 3 3 2 2 4" xfId="6550"/>
    <cellStyle name="Normal 3 3 2 2 5" xfId="8822"/>
    <cellStyle name="Normal 3 3 2 3" xfId="1539"/>
    <cellStyle name="Normal 3 3 2 3 2" xfId="4959"/>
    <cellStyle name="Normal 3 3 2 3 3" xfId="7231"/>
    <cellStyle name="Normal 3 3 2 3 4" xfId="9503"/>
    <cellStyle name="Normal 3 3 2 4" xfId="3824"/>
    <cellStyle name="Normal 3 3 2 5" xfId="6096"/>
    <cellStyle name="Normal 3 3 2 6" xfId="8368"/>
    <cellStyle name="Normal 3 3 3" xfId="1085"/>
    <cellStyle name="Normal 3 3 3 2" xfId="2220"/>
    <cellStyle name="Normal 3 3 3 2 2" xfId="5640"/>
    <cellStyle name="Normal 3 3 3 2 3" xfId="7912"/>
    <cellStyle name="Normal 3 3 3 2 4" xfId="10184"/>
    <cellStyle name="Normal 3 3 3 3" xfId="4505"/>
    <cellStyle name="Normal 3 3 3 4" xfId="6777"/>
    <cellStyle name="Normal 3 3 3 5" xfId="9049"/>
    <cellStyle name="Normal 3 3 4" xfId="631"/>
    <cellStyle name="Normal 3 3 4 2" xfId="1766"/>
    <cellStyle name="Normal 3 3 4 2 2" xfId="5186"/>
    <cellStyle name="Normal 3 3 4 2 3" xfId="7458"/>
    <cellStyle name="Normal 3 3 4 2 4" xfId="9730"/>
    <cellStyle name="Normal 3 3 4 3" xfId="4051"/>
    <cellStyle name="Normal 3 3 4 4" xfId="6323"/>
    <cellStyle name="Normal 3 3 4 5" xfId="8595"/>
    <cellStyle name="Normal 3 3 5" xfId="1312"/>
    <cellStyle name="Normal 3 3 5 2" xfId="4732"/>
    <cellStyle name="Normal 3 3 5 3" xfId="7004"/>
    <cellStyle name="Normal 3 3 5 4" xfId="9276"/>
    <cellStyle name="Normal 3 3 6" xfId="3597"/>
    <cellStyle name="Normal 3 3 7" xfId="5869"/>
    <cellStyle name="Normal 3 3 8" xfId="8141"/>
    <cellStyle name="Normal 3 4" xfId="110"/>
    <cellStyle name="Normal 3 4 2" xfId="348"/>
    <cellStyle name="Normal 3 4 2 2" xfId="802"/>
    <cellStyle name="Normal 3 4 2 2 2" xfId="1937"/>
    <cellStyle name="Normal 3 4 2 2 2 2" xfId="5357"/>
    <cellStyle name="Normal 3 4 2 2 2 3" xfId="7629"/>
    <cellStyle name="Normal 3 4 2 2 2 4" xfId="9901"/>
    <cellStyle name="Normal 3 4 2 2 3" xfId="4222"/>
    <cellStyle name="Normal 3 4 2 2 4" xfId="6494"/>
    <cellStyle name="Normal 3 4 2 2 5" xfId="8766"/>
    <cellStyle name="Normal 3 4 2 3" xfId="1483"/>
    <cellStyle name="Normal 3 4 2 3 2" xfId="4903"/>
    <cellStyle name="Normal 3 4 2 3 3" xfId="7175"/>
    <cellStyle name="Normal 3 4 2 3 4" xfId="9447"/>
    <cellStyle name="Normal 3 4 2 4" xfId="3768"/>
    <cellStyle name="Normal 3 4 2 5" xfId="6040"/>
    <cellStyle name="Normal 3 4 2 6" xfId="8312"/>
    <cellStyle name="Normal 3 4 3" xfId="1029"/>
    <cellStyle name="Normal 3 4 3 2" xfId="2164"/>
    <cellStyle name="Normal 3 4 3 2 2" xfId="5584"/>
    <cellStyle name="Normal 3 4 3 2 3" xfId="7856"/>
    <cellStyle name="Normal 3 4 3 2 4" xfId="10128"/>
    <cellStyle name="Normal 3 4 3 3" xfId="4449"/>
    <cellStyle name="Normal 3 4 3 4" xfId="6721"/>
    <cellStyle name="Normal 3 4 3 5" xfId="8993"/>
    <cellStyle name="Normal 3 4 4" xfId="575"/>
    <cellStyle name="Normal 3 4 4 2" xfId="1710"/>
    <cellStyle name="Normal 3 4 4 2 2" xfId="5130"/>
    <cellStyle name="Normal 3 4 4 2 3" xfId="7402"/>
    <cellStyle name="Normal 3 4 4 2 4" xfId="9674"/>
    <cellStyle name="Normal 3 4 4 3" xfId="3995"/>
    <cellStyle name="Normal 3 4 4 4" xfId="6267"/>
    <cellStyle name="Normal 3 4 4 5" xfId="8539"/>
    <cellStyle name="Normal 3 4 5" xfId="1256"/>
    <cellStyle name="Normal 3 4 5 2" xfId="4676"/>
    <cellStyle name="Normal 3 4 5 3" xfId="6948"/>
    <cellStyle name="Normal 3 4 5 4" xfId="9220"/>
    <cellStyle name="Normal 3 4 6" xfId="3541"/>
    <cellStyle name="Normal 3 4 7" xfId="5813"/>
    <cellStyle name="Normal 3 4 8" xfId="8085"/>
    <cellStyle name="Normal 3 5" xfId="236"/>
    <cellStyle name="Normal 3 5 2" xfId="463"/>
    <cellStyle name="Normal 3 5 2 2" xfId="917"/>
    <cellStyle name="Normal 3 5 2 2 2" xfId="2052"/>
    <cellStyle name="Normal 3 5 2 2 2 2" xfId="5472"/>
    <cellStyle name="Normal 3 5 2 2 2 3" xfId="7744"/>
    <cellStyle name="Normal 3 5 2 2 2 4" xfId="10016"/>
    <cellStyle name="Normal 3 5 2 2 3" xfId="4337"/>
    <cellStyle name="Normal 3 5 2 2 4" xfId="6609"/>
    <cellStyle name="Normal 3 5 2 2 5" xfId="8881"/>
    <cellStyle name="Normal 3 5 2 3" xfId="1598"/>
    <cellStyle name="Normal 3 5 2 3 2" xfId="5018"/>
    <cellStyle name="Normal 3 5 2 3 3" xfId="7290"/>
    <cellStyle name="Normal 3 5 2 3 4" xfId="9562"/>
    <cellStyle name="Normal 3 5 2 4" xfId="3883"/>
    <cellStyle name="Normal 3 5 2 5" xfId="6155"/>
    <cellStyle name="Normal 3 5 2 6" xfId="8427"/>
    <cellStyle name="Normal 3 5 3" xfId="1144"/>
    <cellStyle name="Normal 3 5 3 2" xfId="2279"/>
    <cellStyle name="Normal 3 5 3 2 2" xfId="5699"/>
    <cellStyle name="Normal 3 5 3 2 3" xfId="7971"/>
    <cellStyle name="Normal 3 5 3 2 4" xfId="10243"/>
    <cellStyle name="Normal 3 5 3 3" xfId="4564"/>
    <cellStyle name="Normal 3 5 3 4" xfId="6836"/>
    <cellStyle name="Normal 3 5 3 5" xfId="9108"/>
    <cellStyle name="Normal 3 5 4" xfId="690"/>
    <cellStyle name="Normal 3 5 4 2" xfId="1825"/>
    <cellStyle name="Normal 3 5 4 2 2" xfId="5245"/>
    <cellStyle name="Normal 3 5 4 2 3" xfId="7517"/>
    <cellStyle name="Normal 3 5 4 2 4" xfId="9789"/>
    <cellStyle name="Normal 3 5 4 3" xfId="4110"/>
    <cellStyle name="Normal 3 5 4 4" xfId="6382"/>
    <cellStyle name="Normal 3 5 4 5" xfId="8654"/>
    <cellStyle name="Normal 3 5 5" xfId="1371"/>
    <cellStyle name="Normal 3 5 5 2" xfId="4791"/>
    <cellStyle name="Normal 3 5 5 3" xfId="7063"/>
    <cellStyle name="Normal 3 5 5 4" xfId="9335"/>
    <cellStyle name="Normal 3 5 6" xfId="3656"/>
    <cellStyle name="Normal 3 5 7" xfId="5928"/>
    <cellStyle name="Normal 3 5 8" xfId="8200"/>
    <cellStyle name="Normal 3 6" xfId="292"/>
    <cellStyle name="Normal 3 6 2" xfId="746"/>
    <cellStyle name="Normal 3 6 2 2" xfId="1881"/>
    <cellStyle name="Normal 3 6 2 2 2" xfId="5301"/>
    <cellStyle name="Normal 3 6 2 2 3" xfId="7573"/>
    <cellStyle name="Normal 3 6 2 2 4" xfId="9845"/>
    <cellStyle name="Normal 3 6 2 3" xfId="4166"/>
    <cellStyle name="Normal 3 6 2 4" xfId="6438"/>
    <cellStyle name="Normal 3 6 2 5" xfId="8710"/>
    <cellStyle name="Normal 3 6 3" xfId="1427"/>
    <cellStyle name="Normal 3 6 3 2" xfId="4847"/>
    <cellStyle name="Normal 3 6 3 3" xfId="7119"/>
    <cellStyle name="Normal 3 6 3 4" xfId="9391"/>
    <cellStyle name="Normal 3 6 4" xfId="3712"/>
    <cellStyle name="Normal 3 6 5" xfId="5984"/>
    <cellStyle name="Normal 3 6 6" xfId="8256"/>
    <cellStyle name="Normal 3 7" xfId="973"/>
    <cellStyle name="Normal 3 7 2" xfId="2108"/>
    <cellStyle name="Normal 3 7 2 2" xfId="5528"/>
    <cellStyle name="Normal 3 7 2 3" xfId="7800"/>
    <cellStyle name="Normal 3 7 2 4" xfId="10072"/>
    <cellStyle name="Normal 3 7 3" xfId="4393"/>
    <cellStyle name="Normal 3 7 4" xfId="6665"/>
    <cellStyle name="Normal 3 7 5" xfId="8937"/>
    <cellStyle name="Normal 3 8" xfId="519"/>
    <cellStyle name="Normal 3 8 2" xfId="1654"/>
    <cellStyle name="Normal 3 8 2 2" xfId="5074"/>
    <cellStyle name="Normal 3 8 2 3" xfId="7346"/>
    <cellStyle name="Normal 3 8 2 4" xfId="9618"/>
    <cellStyle name="Normal 3 8 3" xfId="3939"/>
    <cellStyle name="Normal 3 8 4" xfId="6211"/>
    <cellStyle name="Normal 3 8 5" xfId="8483"/>
    <cellStyle name="Normal 3 9" xfId="1200"/>
    <cellStyle name="Normal 3 9 2" xfId="4620"/>
    <cellStyle name="Normal 3 9 3" xfId="6892"/>
    <cellStyle name="Normal 3 9 4" xfId="9164"/>
    <cellStyle name="Normal 4" xfId="53"/>
    <cellStyle name="Normal 4 10" xfId="3487"/>
    <cellStyle name="Normal 4 11" xfId="5759"/>
    <cellStyle name="Normal 4 12" xfId="8031"/>
    <cellStyle name="Normal 4 2" xfId="84"/>
    <cellStyle name="Normal 4 2 10" xfId="5787"/>
    <cellStyle name="Normal 4 2 11" xfId="8059"/>
    <cellStyle name="Normal 4 2 2" xfId="196"/>
    <cellStyle name="Normal 4 2 2 2" xfId="434"/>
    <cellStyle name="Normal 4 2 2 2 2" xfId="888"/>
    <cellStyle name="Normal 4 2 2 2 2 2" xfId="2023"/>
    <cellStyle name="Normal 4 2 2 2 2 2 2" xfId="5443"/>
    <cellStyle name="Normal 4 2 2 2 2 2 3" xfId="7715"/>
    <cellStyle name="Normal 4 2 2 2 2 2 4" xfId="9987"/>
    <cellStyle name="Normal 4 2 2 2 2 3" xfId="4308"/>
    <cellStyle name="Normal 4 2 2 2 2 4" xfId="6580"/>
    <cellStyle name="Normal 4 2 2 2 2 5" xfId="8852"/>
    <cellStyle name="Normal 4 2 2 2 3" xfId="1569"/>
    <cellStyle name="Normal 4 2 2 2 3 2" xfId="4989"/>
    <cellStyle name="Normal 4 2 2 2 3 3" xfId="7261"/>
    <cellStyle name="Normal 4 2 2 2 3 4" xfId="9533"/>
    <cellStyle name="Normal 4 2 2 2 4" xfId="3854"/>
    <cellStyle name="Normal 4 2 2 2 5" xfId="6126"/>
    <cellStyle name="Normal 4 2 2 2 6" xfId="8398"/>
    <cellStyle name="Normal 4 2 2 3" xfId="1115"/>
    <cellStyle name="Normal 4 2 2 3 2" xfId="2250"/>
    <cellStyle name="Normal 4 2 2 3 2 2" xfId="5670"/>
    <cellStyle name="Normal 4 2 2 3 2 3" xfId="7942"/>
    <cellStyle name="Normal 4 2 2 3 2 4" xfId="10214"/>
    <cellStyle name="Normal 4 2 2 3 3" xfId="4535"/>
    <cellStyle name="Normal 4 2 2 3 4" xfId="6807"/>
    <cellStyle name="Normal 4 2 2 3 5" xfId="9079"/>
    <cellStyle name="Normal 4 2 2 4" xfId="661"/>
    <cellStyle name="Normal 4 2 2 4 2" xfId="1796"/>
    <cellStyle name="Normal 4 2 2 4 2 2" xfId="5216"/>
    <cellStyle name="Normal 4 2 2 4 2 3" xfId="7488"/>
    <cellStyle name="Normal 4 2 2 4 2 4" xfId="9760"/>
    <cellStyle name="Normal 4 2 2 4 3" xfId="4081"/>
    <cellStyle name="Normal 4 2 2 4 4" xfId="6353"/>
    <cellStyle name="Normal 4 2 2 4 5" xfId="8625"/>
    <cellStyle name="Normal 4 2 2 5" xfId="1342"/>
    <cellStyle name="Normal 4 2 2 5 2" xfId="4762"/>
    <cellStyle name="Normal 4 2 2 5 3" xfId="7034"/>
    <cellStyle name="Normal 4 2 2 5 4" xfId="9306"/>
    <cellStyle name="Normal 4 2 2 6" xfId="3627"/>
    <cellStyle name="Normal 4 2 2 7" xfId="5899"/>
    <cellStyle name="Normal 4 2 2 8" xfId="8171"/>
    <cellStyle name="Normal 4 2 3" xfId="140"/>
    <cellStyle name="Normal 4 2 3 2" xfId="378"/>
    <cellStyle name="Normal 4 2 3 2 2" xfId="832"/>
    <cellStyle name="Normal 4 2 3 2 2 2" xfId="1967"/>
    <cellStyle name="Normal 4 2 3 2 2 2 2" xfId="5387"/>
    <cellStyle name="Normal 4 2 3 2 2 2 3" xfId="7659"/>
    <cellStyle name="Normal 4 2 3 2 2 2 4" xfId="9931"/>
    <cellStyle name="Normal 4 2 3 2 2 3" xfId="4252"/>
    <cellStyle name="Normal 4 2 3 2 2 4" xfId="6524"/>
    <cellStyle name="Normal 4 2 3 2 2 5" xfId="8796"/>
    <cellStyle name="Normal 4 2 3 2 3" xfId="1513"/>
    <cellStyle name="Normal 4 2 3 2 3 2" xfId="4933"/>
    <cellStyle name="Normal 4 2 3 2 3 3" xfId="7205"/>
    <cellStyle name="Normal 4 2 3 2 3 4" xfId="9477"/>
    <cellStyle name="Normal 4 2 3 2 4" xfId="3798"/>
    <cellStyle name="Normal 4 2 3 2 5" xfId="6070"/>
    <cellStyle name="Normal 4 2 3 2 6" xfId="8342"/>
    <cellStyle name="Normal 4 2 3 3" xfId="1059"/>
    <cellStyle name="Normal 4 2 3 3 2" xfId="2194"/>
    <cellStyle name="Normal 4 2 3 3 2 2" xfId="5614"/>
    <cellStyle name="Normal 4 2 3 3 2 3" xfId="7886"/>
    <cellStyle name="Normal 4 2 3 3 2 4" xfId="10158"/>
    <cellStyle name="Normal 4 2 3 3 3" xfId="4479"/>
    <cellStyle name="Normal 4 2 3 3 4" xfId="6751"/>
    <cellStyle name="Normal 4 2 3 3 5" xfId="9023"/>
    <cellStyle name="Normal 4 2 3 4" xfId="605"/>
    <cellStyle name="Normal 4 2 3 4 2" xfId="1740"/>
    <cellStyle name="Normal 4 2 3 4 2 2" xfId="5160"/>
    <cellStyle name="Normal 4 2 3 4 2 3" xfId="7432"/>
    <cellStyle name="Normal 4 2 3 4 2 4" xfId="9704"/>
    <cellStyle name="Normal 4 2 3 4 3" xfId="4025"/>
    <cellStyle name="Normal 4 2 3 4 4" xfId="6297"/>
    <cellStyle name="Normal 4 2 3 4 5" xfId="8569"/>
    <cellStyle name="Normal 4 2 3 5" xfId="1286"/>
    <cellStyle name="Normal 4 2 3 5 2" xfId="4706"/>
    <cellStyle name="Normal 4 2 3 5 3" xfId="6978"/>
    <cellStyle name="Normal 4 2 3 5 4" xfId="9250"/>
    <cellStyle name="Normal 4 2 3 6" xfId="3571"/>
    <cellStyle name="Normal 4 2 3 7" xfId="5843"/>
    <cellStyle name="Normal 4 2 3 8" xfId="8115"/>
    <cellStyle name="Normal 4 2 4" xfId="266"/>
    <cellStyle name="Normal 4 2 4 2" xfId="493"/>
    <cellStyle name="Normal 4 2 4 2 2" xfId="947"/>
    <cellStyle name="Normal 4 2 4 2 2 2" xfId="2082"/>
    <cellStyle name="Normal 4 2 4 2 2 2 2" xfId="5502"/>
    <cellStyle name="Normal 4 2 4 2 2 2 3" xfId="7774"/>
    <cellStyle name="Normal 4 2 4 2 2 2 4" xfId="10046"/>
    <cellStyle name="Normal 4 2 4 2 2 3" xfId="4367"/>
    <cellStyle name="Normal 4 2 4 2 2 4" xfId="6639"/>
    <cellStyle name="Normal 4 2 4 2 2 5" xfId="8911"/>
    <cellStyle name="Normal 4 2 4 2 3" xfId="1628"/>
    <cellStyle name="Normal 4 2 4 2 3 2" xfId="5048"/>
    <cellStyle name="Normal 4 2 4 2 3 3" xfId="7320"/>
    <cellStyle name="Normal 4 2 4 2 3 4" xfId="9592"/>
    <cellStyle name="Normal 4 2 4 2 4" xfId="3913"/>
    <cellStyle name="Normal 4 2 4 2 5" xfId="6185"/>
    <cellStyle name="Normal 4 2 4 2 6" xfId="8457"/>
    <cellStyle name="Normal 4 2 4 3" xfId="1174"/>
    <cellStyle name="Normal 4 2 4 3 2" xfId="2309"/>
    <cellStyle name="Normal 4 2 4 3 2 2" xfId="5729"/>
    <cellStyle name="Normal 4 2 4 3 2 3" xfId="8001"/>
    <cellStyle name="Normal 4 2 4 3 2 4" xfId="10273"/>
    <cellStyle name="Normal 4 2 4 3 3" xfId="4594"/>
    <cellStyle name="Normal 4 2 4 3 4" xfId="6866"/>
    <cellStyle name="Normal 4 2 4 3 5" xfId="9138"/>
    <cellStyle name="Normal 4 2 4 4" xfId="720"/>
    <cellStyle name="Normal 4 2 4 4 2" xfId="1855"/>
    <cellStyle name="Normal 4 2 4 4 2 2" xfId="5275"/>
    <cellStyle name="Normal 4 2 4 4 2 3" xfId="7547"/>
    <cellStyle name="Normal 4 2 4 4 2 4" xfId="9819"/>
    <cellStyle name="Normal 4 2 4 4 3" xfId="4140"/>
    <cellStyle name="Normal 4 2 4 4 4" xfId="6412"/>
    <cellStyle name="Normal 4 2 4 4 5" xfId="8684"/>
    <cellStyle name="Normal 4 2 4 5" xfId="1401"/>
    <cellStyle name="Normal 4 2 4 5 2" xfId="4821"/>
    <cellStyle name="Normal 4 2 4 5 3" xfId="7093"/>
    <cellStyle name="Normal 4 2 4 5 4" xfId="9365"/>
    <cellStyle name="Normal 4 2 4 6" xfId="3686"/>
    <cellStyle name="Normal 4 2 4 7" xfId="5958"/>
    <cellStyle name="Normal 4 2 4 8" xfId="8230"/>
    <cellStyle name="Normal 4 2 5" xfId="322"/>
    <cellStyle name="Normal 4 2 5 2" xfId="776"/>
    <cellStyle name="Normal 4 2 5 2 2" xfId="1911"/>
    <cellStyle name="Normal 4 2 5 2 2 2" xfId="5331"/>
    <cellStyle name="Normal 4 2 5 2 2 3" xfId="7603"/>
    <cellStyle name="Normal 4 2 5 2 2 4" xfId="9875"/>
    <cellStyle name="Normal 4 2 5 2 3" xfId="4196"/>
    <cellStyle name="Normal 4 2 5 2 4" xfId="6468"/>
    <cellStyle name="Normal 4 2 5 2 5" xfId="8740"/>
    <cellStyle name="Normal 4 2 5 3" xfId="1457"/>
    <cellStyle name="Normal 4 2 5 3 2" xfId="4877"/>
    <cellStyle name="Normal 4 2 5 3 3" xfId="7149"/>
    <cellStyle name="Normal 4 2 5 3 4" xfId="9421"/>
    <cellStyle name="Normal 4 2 5 4" xfId="3742"/>
    <cellStyle name="Normal 4 2 5 5" xfId="6014"/>
    <cellStyle name="Normal 4 2 5 6" xfId="8286"/>
    <cellStyle name="Normal 4 2 6" xfId="1003"/>
    <cellStyle name="Normal 4 2 6 2" xfId="2138"/>
    <cellStyle name="Normal 4 2 6 2 2" xfId="5558"/>
    <cellStyle name="Normal 4 2 6 2 3" xfId="7830"/>
    <cellStyle name="Normal 4 2 6 2 4" xfId="10102"/>
    <cellStyle name="Normal 4 2 6 3" xfId="4423"/>
    <cellStyle name="Normal 4 2 6 4" xfId="6695"/>
    <cellStyle name="Normal 4 2 6 5" xfId="8967"/>
    <cellStyle name="Normal 4 2 7" xfId="549"/>
    <cellStyle name="Normal 4 2 7 2" xfId="1684"/>
    <cellStyle name="Normal 4 2 7 2 2" xfId="5104"/>
    <cellStyle name="Normal 4 2 7 2 3" xfId="7376"/>
    <cellStyle name="Normal 4 2 7 2 4" xfId="9648"/>
    <cellStyle name="Normal 4 2 7 3" xfId="3969"/>
    <cellStyle name="Normal 4 2 7 4" xfId="6241"/>
    <cellStyle name="Normal 4 2 7 5" xfId="8513"/>
    <cellStyle name="Normal 4 2 8" xfId="1230"/>
    <cellStyle name="Normal 4 2 8 2" xfId="4650"/>
    <cellStyle name="Normal 4 2 8 3" xfId="6922"/>
    <cellStyle name="Normal 4 2 8 4" xfId="9194"/>
    <cellStyle name="Normal 4 2 9" xfId="3515"/>
    <cellStyle name="Normal 4 3" xfId="168"/>
    <cellStyle name="Normal 4 3 2" xfId="406"/>
    <cellStyle name="Normal 4 3 2 2" xfId="860"/>
    <cellStyle name="Normal 4 3 2 2 2" xfId="1995"/>
    <cellStyle name="Normal 4 3 2 2 2 2" xfId="5415"/>
    <cellStyle name="Normal 4 3 2 2 2 3" xfId="7687"/>
    <cellStyle name="Normal 4 3 2 2 2 4" xfId="9959"/>
    <cellStyle name="Normal 4 3 2 2 3" xfId="4280"/>
    <cellStyle name="Normal 4 3 2 2 4" xfId="6552"/>
    <cellStyle name="Normal 4 3 2 2 5" xfId="8824"/>
    <cellStyle name="Normal 4 3 2 3" xfId="1541"/>
    <cellStyle name="Normal 4 3 2 3 2" xfId="4961"/>
    <cellStyle name="Normal 4 3 2 3 3" xfId="7233"/>
    <cellStyle name="Normal 4 3 2 3 4" xfId="9505"/>
    <cellStyle name="Normal 4 3 2 4" xfId="3826"/>
    <cellStyle name="Normal 4 3 2 5" xfId="6098"/>
    <cellStyle name="Normal 4 3 2 6" xfId="8370"/>
    <cellStyle name="Normal 4 3 3" xfId="1087"/>
    <cellStyle name="Normal 4 3 3 2" xfId="2222"/>
    <cellStyle name="Normal 4 3 3 2 2" xfId="5642"/>
    <cellStyle name="Normal 4 3 3 2 3" xfId="7914"/>
    <cellStyle name="Normal 4 3 3 2 4" xfId="10186"/>
    <cellStyle name="Normal 4 3 3 3" xfId="4507"/>
    <cellStyle name="Normal 4 3 3 4" xfId="6779"/>
    <cellStyle name="Normal 4 3 3 5" xfId="9051"/>
    <cellStyle name="Normal 4 3 4" xfId="633"/>
    <cellStyle name="Normal 4 3 4 2" xfId="1768"/>
    <cellStyle name="Normal 4 3 4 2 2" xfId="5188"/>
    <cellStyle name="Normal 4 3 4 2 3" xfId="7460"/>
    <cellStyle name="Normal 4 3 4 2 4" xfId="9732"/>
    <cellStyle name="Normal 4 3 4 3" xfId="4053"/>
    <cellStyle name="Normal 4 3 4 4" xfId="6325"/>
    <cellStyle name="Normal 4 3 4 5" xfId="8597"/>
    <cellStyle name="Normal 4 3 5" xfId="1314"/>
    <cellStyle name="Normal 4 3 5 2" xfId="4734"/>
    <cellStyle name="Normal 4 3 5 3" xfId="7006"/>
    <cellStyle name="Normal 4 3 5 4" xfId="9278"/>
    <cellStyle name="Normal 4 3 6" xfId="3599"/>
    <cellStyle name="Normal 4 3 7" xfId="5871"/>
    <cellStyle name="Normal 4 3 8" xfId="8143"/>
    <cellStyle name="Normal 4 4" xfId="112"/>
    <cellStyle name="Normal 4 4 2" xfId="350"/>
    <cellStyle name="Normal 4 4 2 2" xfId="804"/>
    <cellStyle name="Normal 4 4 2 2 2" xfId="1939"/>
    <cellStyle name="Normal 4 4 2 2 2 2" xfId="5359"/>
    <cellStyle name="Normal 4 4 2 2 2 3" xfId="7631"/>
    <cellStyle name="Normal 4 4 2 2 2 4" xfId="9903"/>
    <cellStyle name="Normal 4 4 2 2 3" xfId="4224"/>
    <cellStyle name="Normal 4 4 2 2 4" xfId="6496"/>
    <cellStyle name="Normal 4 4 2 2 5" xfId="8768"/>
    <cellStyle name="Normal 4 4 2 3" xfId="1485"/>
    <cellStyle name="Normal 4 4 2 3 2" xfId="4905"/>
    <cellStyle name="Normal 4 4 2 3 3" xfId="7177"/>
    <cellStyle name="Normal 4 4 2 3 4" xfId="9449"/>
    <cellStyle name="Normal 4 4 2 4" xfId="3770"/>
    <cellStyle name="Normal 4 4 2 5" xfId="6042"/>
    <cellStyle name="Normal 4 4 2 6" xfId="8314"/>
    <cellStyle name="Normal 4 4 3" xfId="1031"/>
    <cellStyle name="Normal 4 4 3 2" xfId="2166"/>
    <cellStyle name="Normal 4 4 3 2 2" xfId="5586"/>
    <cellStyle name="Normal 4 4 3 2 3" xfId="7858"/>
    <cellStyle name="Normal 4 4 3 2 4" xfId="10130"/>
    <cellStyle name="Normal 4 4 3 3" xfId="4451"/>
    <cellStyle name="Normal 4 4 3 4" xfId="6723"/>
    <cellStyle name="Normal 4 4 3 5" xfId="8995"/>
    <cellStyle name="Normal 4 4 4" xfId="577"/>
    <cellStyle name="Normal 4 4 4 2" xfId="1712"/>
    <cellStyle name="Normal 4 4 4 2 2" xfId="5132"/>
    <cellStyle name="Normal 4 4 4 2 3" xfId="7404"/>
    <cellStyle name="Normal 4 4 4 2 4" xfId="9676"/>
    <cellStyle name="Normal 4 4 4 3" xfId="3997"/>
    <cellStyle name="Normal 4 4 4 4" xfId="6269"/>
    <cellStyle name="Normal 4 4 4 5" xfId="8541"/>
    <cellStyle name="Normal 4 4 5" xfId="1258"/>
    <cellStyle name="Normal 4 4 5 2" xfId="4678"/>
    <cellStyle name="Normal 4 4 5 3" xfId="6950"/>
    <cellStyle name="Normal 4 4 5 4" xfId="9222"/>
    <cellStyle name="Normal 4 4 6" xfId="3543"/>
    <cellStyle name="Normal 4 4 7" xfId="5815"/>
    <cellStyle name="Normal 4 4 8" xfId="8087"/>
    <cellStyle name="Normal 4 5" xfId="238"/>
    <cellStyle name="Normal 4 5 2" xfId="465"/>
    <cellStyle name="Normal 4 5 2 2" xfId="919"/>
    <cellStyle name="Normal 4 5 2 2 2" xfId="2054"/>
    <cellStyle name="Normal 4 5 2 2 2 2" xfId="5474"/>
    <cellStyle name="Normal 4 5 2 2 2 3" xfId="7746"/>
    <cellStyle name="Normal 4 5 2 2 2 4" xfId="10018"/>
    <cellStyle name="Normal 4 5 2 2 3" xfId="4339"/>
    <cellStyle name="Normal 4 5 2 2 4" xfId="6611"/>
    <cellStyle name="Normal 4 5 2 2 5" xfId="8883"/>
    <cellStyle name="Normal 4 5 2 3" xfId="1600"/>
    <cellStyle name="Normal 4 5 2 3 2" xfId="5020"/>
    <cellStyle name="Normal 4 5 2 3 3" xfId="7292"/>
    <cellStyle name="Normal 4 5 2 3 4" xfId="9564"/>
    <cellStyle name="Normal 4 5 2 4" xfId="3885"/>
    <cellStyle name="Normal 4 5 2 5" xfId="6157"/>
    <cellStyle name="Normal 4 5 2 6" xfId="8429"/>
    <cellStyle name="Normal 4 5 3" xfId="1146"/>
    <cellStyle name="Normal 4 5 3 2" xfId="2281"/>
    <cellStyle name="Normal 4 5 3 2 2" xfId="5701"/>
    <cellStyle name="Normal 4 5 3 2 3" xfId="7973"/>
    <cellStyle name="Normal 4 5 3 2 4" xfId="10245"/>
    <cellStyle name="Normal 4 5 3 3" xfId="4566"/>
    <cellStyle name="Normal 4 5 3 4" xfId="6838"/>
    <cellStyle name="Normal 4 5 3 5" xfId="9110"/>
    <cellStyle name="Normal 4 5 4" xfId="692"/>
    <cellStyle name="Normal 4 5 4 2" xfId="1827"/>
    <cellStyle name="Normal 4 5 4 2 2" xfId="5247"/>
    <cellStyle name="Normal 4 5 4 2 3" xfId="7519"/>
    <cellStyle name="Normal 4 5 4 2 4" xfId="9791"/>
    <cellStyle name="Normal 4 5 4 3" xfId="4112"/>
    <cellStyle name="Normal 4 5 4 4" xfId="6384"/>
    <cellStyle name="Normal 4 5 4 5" xfId="8656"/>
    <cellStyle name="Normal 4 5 5" xfId="1373"/>
    <cellStyle name="Normal 4 5 5 2" xfId="4793"/>
    <cellStyle name="Normal 4 5 5 3" xfId="7065"/>
    <cellStyle name="Normal 4 5 5 4" xfId="9337"/>
    <cellStyle name="Normal 4 5 6" xfId="3658"/>
    <cellStyle name="Normal 4 5 7" xfId="5930"/>
    <cellStyle name="Normal 4 5 8" xfId="8202"/>
    <cellStyle name="Normal 4 6" xfId="294"/>
    <cellStyle name="Normal 4 6 2" xfId="748"/>
    <cellStyle name="Normal 4 6 2 2" xfId="1883"/>
    <cellStyle name="Normal 4 6 2 2 2" xfId="5303"/>
    <cellStyle name="Normal 4 6 2 2 3" xfId="7575"/>
    <cellStyle name="Normal 4 6 2 2 4" xfId="9847"/>
    <cellStyle name="Normal 4 6 2 3" xfId="4168"/>
    <cellStyle name="Normal 4 6 2 4" xfId="6440"/>
    <cellStyle name="Normal 4 6 2 5" xfId="8712"/>
    <cellStyle name="Normal 4 6 3" xfId="1429"/>
    <cellStyle name="Normal 4 6 3 2" xfId="4849"/>
    <cellStyle name="Normal 4 6 3 3" xfId="7121"/>
    <cellStyle name="Normal 4 6 3 4" xfId="9393"/>
    <cellStyle name="Normal 4 6 4" xfId="3714"/>
    <cellStyle name="Normal 4 6 5" xfId="5986"/>
    <cellStyle name="Normal 4 6 6" xfId="8258"/>
    <cellStyle name="Normal 4 7" xfId="975"/>
    <cellStyle name="Normal 4 7 2" xfId="2110"/>
    <cellStyle name="Normal 4 7 2 2" xfId="5530"/>
    <cellStyle name="Normal 4 7 2 3" xfId="7802"/>
    <cellStyle name="Normal 4 7 2 4" xfId="10074"/>
    <cellStyle name="Normal 4 7 3" xfId="4395"/>
    <cellStyle name="Normal 4 7 4" xfId="6667"/>
    <cellStyle name="Normal 4 7 5" xfId="8939"/>
    <cellStyle name="Normal 4 8" xfId="521"/>
    <cellStyle name="Normal 4 8 2" xfId="1656"/>
    <cellStyle name="Normal 4 8 2 2" xfId="5076"/>
    <cellStyle name="Normal 4 8 2 3" xfId="7348"/>
    <cellStyle name="Normal 4 8 2 4" xfId="9620"/>
    <cellStyle name="Normal 4 8 3" xfId="3941"/>
    <cellStyle name="Normal 4 8 4" xfId="6213"/>
    <cellStyle name="Normal 4 8 5" xfId="8485"/>
    <cellStyle name="Normal 4 9" xfId="1202"/>
    <cellStyle name="Normal 4 9 2" xfId="4622"/>
    <cellStyle name="Normal 4 9 3" xfId="6894"/>
    <cellStyle name="Normal 4 9 4" xfId="9166"/>
    <cellStyle name="Normal 5" xfId="56"/>
    <cellStyle name="Normal 5 10" xfId="3489"/>
    <cellStyle name="Normal 5 11" xfId="5761"/>
    <cellStyle name="Normal 5 12" xfId="8033"/>
    <cellStyle name="Normal 5 2" xfId="86"/>
    <cellStyle name="Normal 5 2 10" xfId="5789"/>
    <cellStyle name="Normal 5 2 11" xfId="8061"/>
    <cellStyle name="Normal 5 2 2" xfId="198"/>
    <cellStyle name="Normal 5 2 2 2" xfId="436"/>
    <cellStyle name="Normal 5 2 2 2 2" xfId="890"/>
    <cellStyle name="Normal 5 2 2 2 2 2" xfId="2025"/>
    <cellStyle name="Normal 5 2 2 2 2 2 2" xfId="5445"/>
    <cellStyle name="Normal 5 2 2 2 2 2 3" xfId="7717"/>
    <cellStyle name="Normal 5 2 2 2 2 2 4" xfId="9989"/>
    <cellStyle name="Normal 5 2 2 2 2 3" xfId="4310"/>
    <cellStyle name="Normal 5 2 2 2 2 4" xfId="6582"/>
    <cellStyle name="Normal 5 2 2 2 2 5" xfId="8854"/>
    <cellStyle name="Normal 5 2 2 2 3" xfId="1571"/>
    <cellStyle name="Normal 5 2 2 2 3 2" xfId="4991"/>
    <cellStyle name="Normal 5 2 2 2 3 3" xfId="7263"/>
    <cellStyle name="Normal 5 2 2 2 3 4" xfId="9535"/>
    <cellStyle name="Normal 5 2 2 2 4" xfId="3856"/>
    <cellStyle name="Normal 5 2 2 2 5" xfId="6128"/>
    <cellStyle name="Normal 5 2 2 2 6" xfId="8400"/>
    <cellStyle name="Normal 5 2 2 3" xfId="1117"/>
    <cellStyle name="Normal 5 2 2 3 2" xfId="2252"/>
    <cellStyle name="Normal 5 2 2 3 2 2" xfId="5672"/>
    <cellStyle name="Normal 5 2 2 3 2 3" xfId="7944"/>
    <cellStyle name="Normal 5 2 2 3 2 4" xfId="10216"/>
    <cellStyle name="Normal 5 2 2 3 3" xfId="4537"/>
    <cellStyle name="Normal 5 2 2 3 4" xfId="6809"/>
    <cellStyle name="Normal 5 2 2 3 5" xfId="9081"/>
    <cellStyle name="Normal 5 2 2 4" xfId="663"/>
    <cellStyle name="Normal 5 2 2 4 2" xfId="1798"/>
    <cellStyle name="Normal 5 2 2 4 2 2" xfId="5218"/>
    <cellStyle name="Normal 5 2 2 4 2 3" xfId="7490"/>
    <cellStyle name="Normal 5 2 2 4 2 4" xfId="9762"/>
    <cellStyle name="Normal 5 2 2 4 3" xfId="4083"/>
    <cellStyle name="Normal 5 2 2 4 4" xfId="6355"/>
    <cellStyle name="Normal 5 2 2 4 5" xfId="8627"/>
    <cellStyle name="Normal 5 2 2 5" xfId="1344"/>
    <cellStyle name="Normal 5 2 2 5 2" xfId="4764"/>
    <cellStyle name="Normal 5 2 2 5 3" xfId="7036"/>
    <cellStyle name="Normal 5 2 2 5 4" xfId="9308"/>
    <cellStyle name="Normal 5 2 2 6" xfId="3629"/>
    <cellStyle name="Normal 5 2 2 7" xfId="5901"/>
    <cellStyle name="Normal 5 2 2 8" xfId="8173"/>
    <cellStyle name="Normal 5 2 3" xfId="142"/>
    <cellStyle name="Normal 5 2 3 2" xfId="380"/>
    <cellStyle name="Normal 5 2 3 2 2" xfId="834"/>
    <cellStyle name="Normal 5 2 3 2 2 2" xfId="1969"/>
    <cellStyle name="Normal 5 2 3 2 2 2 2" xfId="5389"/>
    <cellStyle name="Normal 5 2 3 2 2 2 3" xfId="7661"/>
    <cellStyle name="Normal 5 2 3 2 2 2 4" xfId="9933"/>
    <cellStyle name="Normal 5 2 3 2 2 3" xfId="4254"/>
    <cellStyle name="Normal 5 2 3 2 2 4" xfId="6526"/>
    <cellStyle name="Normal 5 2 3 2 2 5" xfId="8798"/>
    <cellStyle name="Normal 5 2 3 2 3" xfId="1515"/>
    <cellStyle name="Normal 5 2 3 2 3 2" xfId="4935"/>
    <cellStyle name="Normal 5 2 3 2 3 3" xfId="7207"/>
    <cellStyle name="Normal 5 2 3 2 3 4" xfId="9479"/>
    <cellStyle name="Normal 5 2 3 2 4" xfId="3800"/>
    <cellStyle name="Normal 5 2 3 2 5" xfId="6072"/>
    <cellStyle name="Normal 5 2 3 2 6" xfId="8344"/>
    <cellStyle name="Normal 5 2 3 3" xfId="1061"/>
    <cellStyle name="Normal 5 2 3 3 2" xfId="2196"/>
    <cellStyle name="Normal 5 2 3 3 2 2" xfId="5616"/>
    <cellStyle name="Normal 5 2 3 3 2 3" xfId="7888"/>
    <cellStyle name="Normal 5 2 3 3 2 4" xfId="10160"/>
    <cellStyle name="Normal 5 2 3 3 3" xfId="4481"/>
    <cellStyle name="Normal 5 2 3 3 4" xfId="6753"/>
    <cellStyle name="Normal 5 2 3 3 5" xfId="9025"/>
    <cellStyle name="Normal 5 2 3 4" xfId="607"/>
    <cellStyle name="Normal 5 2 3 4 2" xfId="1742"/>
    <cellStyle name="Normal 5 2 3 4 2 2" xfId="5162"/>
    <cellStyle name="Normal 5 2 3 4 2 3" xfId="7434"/>
    <cellStyle name="Normal 5 2 3 4 2 4" xfId="9706"/>
    <cellStyle name="Normal 5 2 3 4 3" xfId="4027"/>
    <cellStyle name="Normal 5 2 3 4 4" xfId="6299"/>
    <cellStyle name="Normal 5 2 3 4 5" xfId="8571"/>
    <cellStyle name="Normal 5 2 3 5" xfId="1288"/>
    <cellStyle name="Normal 5 2 3 5 2" xfId="4708"/>
    <cellStyle name="Normal 5 2 3 5 3" xfId="6980"/>
    <cellStyle name="Normal 5 2 3 5 4" xfId="9252"/>
    <cellStyle name="Normal 5 2 3 6" xfId="3573"/>
    <cellStyle name="Normal 5 2 3 7" xfId="5845"/>
    <cellStyle name="Normal 5 2 3 8" xfId="8117"/>
    <cellStyle name="Normal 5 2 4" xfId="268"/>
    <cellStyle name="Normal 5 2 4 2" xfId="495"/>
    <cellStyle name="Normal 5 2 4 2 2" xfId="949"/>
    <cellStyle name="Normal 5 2 4 2 2 2" xfId="2084"/>
    <cellStyle name="Normal 5 2 4 2 2 2 2" xfId="5504"/>
    <cellStyle name="Normal 5 2 4 2 2 2 3" xfId="7776"/>
    <cellStyle name="Normal 5 2 4 2 2 2 4" xfId="10048"/>
    <cellStyle name="Normal 5 2 4 2 2 3" xfId="4369"/>
    <cellStyle name="Normal 5 2 4 2 2 4" xfId="6641"/>
    <cellStyle name="Normal 5 2 4 2 2 5" xfId="8913"/>
    <cellStyle name="Normal 5 2 4 2 3" xfId="1630"/>
    <cellStyle name="Normal 5 2 4 2 3 2" xfId="5050"/>
    <cellStyle name="Normal 5 2 4 2 3 3" xfId="7322"/>
    <cellStyle name="Normal 5 2 4 2 3 4" xfId="9594"/>
    <cellStyle name="Normal 5 2 4 2 4" xfId="3915"/>
    <cellStyle name="Normal 5 2 4 2 5" xfId="6187"/>
    <cellStyle name="Normal 5 2 4 2 6" xfId="8459"/>
    <cellStyle name="Normal 5 2 4 3" xfId="1176"/>
    <cellStyle name="Normal 5 2 4 3 2" xfId="2311"/>
    <cellStyle name="Normal 5 2 4 3 2 2" xfId="5731"/>
    <cellStyle name="Normal 5 2 4 3 2 3" xfId="8003"/>
    <cellStyle name="Normal 5 2 4 3 2 4" xfId="10275"/>
    <cellStyle name="Normal 5 2 4 3 3" xfId="4596"/>
    <cellStyle name="Normal 5 2 4 3 4" xfId="6868"/>
    <cellStyle name="Normal 5 2 4 3 5" xfId="9140"/>
    <cellStyle name="Normal 5 2 4 4" xfId="722"/>
    <cellStyle name="Normal 5 2 4 4 2" xfId="1857"/>
    <cellStyle name="Normal 5 2 4 4 2 2" xfId="5277"/>
    <cellStyle name="Normal 5 2 4 4 2 3" xfId="7549"/>
    <cellStyle name="Normal 5 2 4 4 2 4" xfId="9821"/>
    <cellStyle name="Normal 5 2 4 4 3" xfId="4142"/>
    <cellStyle name="Normal 5 2 4 4 4" xfId="6414"/>
    <cellStyle name="Normal 5 2 4 4 5" xfId="8686"/>
    <cellStyle name="Normal 5 2 4 5" xfId="1403"/>
    <cellStyle name="Normal 5 2 4 5 2" xfId="4823"/>
    <cellStyle name="Normal 5 2 4 5 3" xfId="7095"/>
    <cellStyle name="Normal 5 2 4 5 4" xfId="9367"/>
    <cellStyle name="Normal 5 2 4 6" xfId="3688"/>
    <cellStyle name="Normal 5 2 4 7" xfId="5960"/>
    <cellStyle name="Normal 5 2 4 8" xfId="8232"/>
    <cellStyle name="Normal 5 2 5" xfId="324"/>
    <cellStyle name="Normal 5 2 5 2" xfId="778"/>
    <cellStyle name="Normal 5 2 5 2 2" xfId="1913"/>
    <cellStyle name="Normal 5 2 5 2 2 2" xfId="5333"/>
    <cellStyle name="Normal 5 2 5 2 2 3" xfId="7605"/>
    <cellStyle name="Normal 5 2 5 2 2 4" xfId="9877"/>
    <cellStyle name="Normal 5 2 5 2 3" xfId="4198"/>
    <cellStyle name="Normal 5 2 5 2 4" xfId="6470"/>
    <cellStyle name="Normal 5 2 5 2 5" xfId="8742"/>
    <cellStyle name="Normal 5 2 5 3" xfId="1459"/>
    <cellStyle name="Normal 5 2 5 3 2" xfId="4879"/>
    <cellStyle name="Normal 5 2 5 3 3" xfId="7151"/>
    <cellStyle name="Normal 5 2 5 3 4" xfId="9423"/>
    <cellStyle name="Normal 5 2 5 4" xfId="3744"/>
    <cellStyle name="Normal 5 2 5 5" xfId="6016"/>
    <cellStyle name="Normal 5 2 5 6" xfId="8288"/>
    <cellStyle name="Normal 5 2 6" xfId="1005"/>
    <cellStyle name="Normal 5 2 6 2" xfId="2140"/>
    <cellStyle name="Normal 5 2 6 2 2" xfId="5560"/>
    <cellStyle name="Normal 5 2 6 2 3" xfId="7832"/>
    <cellStyle name="Normal 5 2 6 2 4" xfId="10104"/>
    <cellStyle name="Normal 5 2 6 3" xfId="4425"/>
    <cellStyle name="Normal 5 2 6 4" xfId="6697"/>
    <cellStyle name="Normal 5 2 6 5" xfId="8969"/>
    <cellStyle name="Normal 5 2 7" xfId="551"/>
    <cellStyle name="Normal 5 2 7 2" xfId="1686"/>
    <cellStyle name="Normal 5 2 7 2 2" xfId="5106"/>
    <cellStyle name="Normal 5 2 7 2 3" xfId="7378"/>
    <cellStyle name="Normal 5 2 7 2 4" xfId="9650"/>
    <cellStyle name="Normal 5 2 7 3" xfId="3971"/>
    <cellStyle name="Normal 5 2 7 4" xfId="6243"/>
    <cellStyle name="Normal 5 2 7 5" xfId="8515"/>
    <cellStyle name="Normal 5 2 8" xfId="1232"/>
    <cellStyle name="Normal 5 2 8 2" xfId="4652"/>
    <cellStyle name="Normal 5 2 8 3" xfId="6924"/>
    <cellStyle name="Normal 5 2 8 4" xfId="9196"/>
    <cellStyle name="Normal 5 2 9" xfId="3517"/>
    <cellStyle name="Normal 5 3" xfId="170"/>
    <cellStyle name="Normal 5 3 2" xfId="408"/>
    <cellStyle name="Normal 5 3 2 2" xfId="862"/>
    <cellStyle name="Normal 5 3 2 2 2" xfId="1997"/>
    <cellStyle name="Normal 5 3 2 2 2 2" xfId="5417"/>
    <cellStyle name="Normal 5 3 2 2 2 3" xfId="7689"/>
    <cellStyle name="Normal 5 3 2 2 2 4" xfId="9961"/>
    <cellStyle name="Normal 5 3 2 2 3" xfId="4282"/>
    <cellStyle name="Normal 5 3 2 2 4" xfId="6554"/>
    <cellStyle name="Normal 5 3 2 2 5" xfId="8826"/>
    <cellStyle name="Normal 5 3 2 3" xfId="1543"/>
    <cellStyle name="Normal 5 3 2 3 2" xfId="4963"/>
    <cellStyle name="Normal 5 3 2 3 3" xfId="7235"/>
    <cellStyle name="Normal 5 3 2 3 4" xfId="9507"/>
    <cellStyle name="Normal 5 3 2 4" xfId="3828"/>
    <cellStyle name="Normal 5 3 2 5" xfId="6100"/>
    <cellStyle name="Normal 5 3 2 6" xfId="8372"/>
    <cellStyle name="Normal 5 3 3" xfId="1089"/>
    <cellStyle name="Normal 5 3 3 2" xfId="2224"/>
    <cellStyle name="Normal 5 3 3 2 2" xfId="5644"/>
    <cellStyle name="Normal 5 3 3 2 3" xfId="7916"/>
    <cellStyle name="Normal 5 3 3 2 4" xfId="10188"/>
    <cellStyle name="Normal 5 3 3 3" xfId="4509"/>
    <cellStyle name="Normal 5 3 3 4" xfId="6781"/>
    <cellStyle name="Normal 5 3 3 5" xfId="9053"/>
    <cellStyle name="Normal 5 3 4" xfId="635"/>
    <cellStyle name="Normal 5 3 4 2" xfId="1770"/>
    <cellStyle name="Normal 5 3 4 2 2" xfId="5190"/>
    <cellStyle name="Normal 5 3 4 2 3" xfId="7462"/>
    <cellStyle name="Normal 5 3 4 2 4" xfId="9734"/>
    <cellStyle name="Normal 5 3 4 3" xfId="4055"/>
    <cellStyle name="Normal 5 3 4 4" xfId="6327"/>
    <cellStyle name="Normal 5 3 4 5" xfId="8599"/>
    <cellStyle name="Normal 5 3 5" xfId="1316"/>
    <cellStyle name="Normal 5 3 5 2" xfId="4736"/>
    <cellStyle name="Normal 5 3 5 3" xfId="7008"/>
    <cellStyle name="Normal 5 3 5 4" xfId="9280"/>
    <cellStyle name="Normal 5 3 6" xfId="3601"/>
    <cellStyle name="Normal 5 3 7" xfId="5873"/>
    <cellStyle name="Normal 5 3 8" xfId="8145"/>
    <cellStyle name="Normal 5 4" xfId="114"/>
    <cellStyle name="Normal 5 4 2" xfId="352"/>
    <cellStyle name="Normal 5 4 2 2" xfId="806"/>
    <cellStyle name="Normal 5 4 2 2 2" xfId="1941"/>
    <cellStyle name="Normal 5 4 2 2 2 2" xfId="5361"/>
    <cellStyle name="Normal 5 4 2 2 2 3" xfId="7633"/>
    <cellStyle name="Normal 5 4 2 2 2 4" xfId="9905"/>
    <cellStyle name="Normal 5 4 2 2 3" xfId="4226"/>
    <cellStyle name="Normal 5 4 2 2 4" xfId="6498"/>
    <cellStyle name="Normal 5 4 2 2 5" xfId="8770"/>
    <cellStyle name="Normal 5 4 2 3" xfId="1487"/>
    <cellStyle name="Normal 5 4 2 3 2" xfId="4907"/>
    <cellStyle name="Normal 5 4 2 3 3" xfId="7179"/>
    <cellStyle name="Normal 5 4 2 3 4" xfId="9451"/>
    <cellStyle name="Normal 5 4 2 4" xfId="3772"/>
    <cellStyle name="Normal 5 4 2 5" xfId="6044"/>
    <cellStyle name="Normal 5 4 2 6" xfId="8316"/>
    <cellStyle name="Normal 5 4 3" xfId="1033"/>
    <cellStyle name="Normal 5 4 3 2" xfId="2168"/>
    <cellStyle name="Normal 5 4 3 2 2" xfId="5588"/>
    <cellStyle name="Normal 5 4 3 2 3" xfId="7860"/>
    <cellStyle name="Normal 5 4 3 2 4" xfId="10132"/>
    <cellStyle name="Normal 5 4 3 3" xfId="4453"/>
    <cellStyle name="Normal 5 4 3 4" xfId="6725"/>
    <cellStyle name="Normal 5 4 3 5" xfId="8997"/>
    <cellStyle name="Normal 5 4 4" xfId="579"/>
    <cellStyle name="Normal 5 4 4 2" xfId="1714"/>
    <cellStyle name="Normal 5 4 4 2 2" xfId="5134"/>
    <cellStyle name="Normal 5 4 4 2 3" xfId="7406"/>
    <cellStyle name="Normal 5 4 4 2 4" xfId="9678"/>
    <cellStyle name="Normal 5 4 4 3" xfId="3999"/>
    <cellStyle name="Normal 5 4 4 4" xfId="6271"/>
    <cellStyle name="Normal 5 4 4 5" xfId="8543"/>
    <cellStyle name="Normal 5 4 5" xfId="1260"/>
    <cellStyle name="Normal 5 4 5 2" xfId="4680"/>
    <cellStyle name="Normal 5 4 5 3" xfId="6952"/>
    <cellStyle name="Normal 5 4 5 4" xfId="9224"/>
    <cellStyle name="Normal 5 4 6" xfId="3545"/>
    <cellStyle name="Normal 5 4 7" xfId="5817"/>
    <cellStyle name="Normal 5 4 8" xfId="8089"/>
    <cellStyle name="Normal 5 5" xfId="240"/>
    <cellStyle name="Normal 5 5 2" xfId="467"/>
    <cellStyle name="Normal 5 5 2 2" xfId="921"/>
    <cellStyle name="Normal 5 5 2 2 2" xfId="2056"/>
    <cellStyle name="Normal 5 5 2 2 2 2" xfId="5476"/>
    <cellStyle name="Normal 5 5 2 2 2 3" xfId="7748"/>
    <cellStyle name="Normal 5 5 2 2 2 4" xfId="10020"/>
    <cellStyle name="Normal 5 5 2 2 3" xfId="4341"/>
    <cellStyle name="Normal 5 5 2 2 4" xfId="6613"/>
    <cellStyle name="Normal 5 5 2 2 5" xfId="8885"/>
    <cellStyle name="Normal 5 5 2 3" xfId="1602"/>
    <cellStyle name="Normal 5 5 2 3 2" xfId="5022"/>
    <cellStyle name="Normal 5 5 2 3 3" xfId="7294"/>
    <cellStyle name="Normal 5 5 2 3 4" xfId="9566"/>
    <cellStyle name="Normal 5 5 2 4" xfId="3887"/>
    <cellStyle name="Normal 5 5 2 5" xfId="6159"/>
    <cellStyle name="Normal 5 5 2 6" xfId="8431"/>
    <cellStyle name="Normal 5 5 3" xfId="1148"/>
    <cellStyle name="Normal 5 5 3 2" xfId="2283"/>
    <cellStyle name="Normal 5 5 3 2 2" xfId="5703"/>
    <cellStyle name="Normal 5 5 3 2 3" xfId="7975"/>
    <cellStyle name="Normal 5 5 3 2 4" xfId="10247"/>
    <cellStyle name="Normal 5 5 3 3" xfId="4568"/>
    <cellStyle name="Normal 5 5 3 4" xfId="6840"/>
    <cellStyle name="Normal 5 5 3 5" xfId="9112"/>
    <cellStyle name="Normal 5 5 4" xfId="694"/>
    <cellStyle name="Normal 5 5 4 2" xfId="1829"/>
    <cellStyle name="Normal 5 5 4 2 2" xfId="5249"/>
    <cellStyle name="Normal 5 5 4 2 3" xfId="7521"/>
    <cellStyle name="Normal 5 5 4 2 4" xfId="9793"/>
    <cellStyle name="Normal 5 5 4 3" xfId="4114"/>
    <cellStyle name="Normal 5 5 4 4" xfId="6386"/>
    <cellStyle name="Normal 5 5 4 5" xfId="8658"/>
    <cellStyle name="Normal 5 5 5" xfId="1375"/>
    <cellStyle name="Normal 5 5 5 2" xfId="4795"/>
    <cellStyle name="Normal 5 5 5 3" xfId="7067"/>
    <cellStyle name="Normal 5 5 5 4" xfId="9339"/>
    <cellStyle name="Normal 5 5 6" xfId="3660"/>
    <cellStyle name="Normal 5 5 7" xfId="5932"/>
    <cellStyle name="Normal 5 5 8" xfId="8204"/>
    <cellStyle name="Normal 5 6" xfId="296"/>
    <cellStyle name="Normal 5 6 2" xfId="750"/>
    <cellStyle name="Normal 5 6 2 2" xfId="1885"/>
    <cellStyle name="Normal 5 6 2 2 2" xfId="5305"/>
    <cellStyle name="Normal 5 6 2 2 3" xfId="7577"/>
    <cellStyle name="Normal 5 6 2 2 4" xfId="9849"/>
    <cellStyle name="Normal 5 6 2 3" xfId="4170"/>
    <cellStyle name="Normal 5 6 2 4" xfId="6442"/>
    <cellStyle name="Normal 5 6 2 5" xfId="8714"/>
    <cellStyle name="Normal 5 6 3" xfId="1431"/>
    <cellStyle name="Normal 5 6 3 2" xfId="4851"/>
    <cellStyle name="Normal 5 6 3 3" xfId="7123"/>
    <cellStyle name="Normal 5 6 3 4" xfId="9395"/>
    <cellStyle name="Normal 5 6 4" xfId="3716"/>
    <cellStyle name="Normal 5 6 5" xfId="5988"/>
    <cellStyle name="Normal 5 6 6" xfId="8260"/>
    <cellStyle name="Normal 5 7" xfId="977"/>
    <cellStyle name="Normal 5 7 2" xfId="2112"/>
    <cellStyle name="Normal 5 7 2 2" xfId="5532"/>
    <cellStyle name="Normal 5 7 2 3" xfId="7804"/>
    <cellStyle name="Normal 5 7 2 4" xfId="10076"/>
    <cellStyle name="Normal 5 7 3" xfId="4397"/>
    <cellStyle name="Normal 5 7 4" xfId="6669"/>
    <cellStyle name="Normal 5 7 5" xfId="8941"/>
    <cellStyle name="Normal 5 8" xfId="523"/>
    <cellStyle name="Normal 5 8 2" xfId="1658"/>
    <cellStyle name="Normal 5 8 2 2" xfId="5078"/>
    <cellStyle name="Normal 5 8 2 3" xfId="7350"/>
    <cellStyle name="Normal 5 8 2 4" xfId="9622"/>
    <cellStyle name="Normal 5 8 3" xfId="3943"/>
    <cellStyle name="Normal 5 8 4" xfId="6215"/>
    <cellStyle name="Normal 5 8 5" xfId="8487"/>
    <cellStyle name="Normal 5 9" xfId="1204"/>
    <cellStyle name="Normal 5 9 2" xfId="4624"/>
    <cellStyle name="Normal 5 9 3" xfId="6896"/>
    <cellStyle name="Normal 5 9 4" xfId="9168"/>
    <cellStyle name="Normal 6" xfId="58"/>
    <cellStyle name="Normal 6 10" xfId="3491"/>
    <cellStyle name="Normal 6 11" xfId="5763"/>
    <cellStyle name="Normal 6 12" xfId="8035"/>
    <cellStyle name="Normal 6 2" xfId="88"/>
    <cellStyle name="Normal 6 2 10" xfId="5791"/>
    <cellStyle name="Normal 6 2 11" xfId="8063"/>
    <cellStyle name="Normal 6 2 2" xfId="200"/>
    <cellStyle name="Normal 6 2 2 2" xfId="438"/>
    <cellStyle name="Normal 6 2 2 2 2" xfId="892"/>
    <cellStyle name="Normal 6 2 2 2 2 2" xfId="2027"/>
    <cellStyle name="Normal 6 2 2 2 2 2 2" xfId="5447"/>
    <cellStyle name="Normal 6 2 2 2 2 2 3" xfId="7719"/>
    <cellStyle name="Normal 6 2 2 2 2 2 4" xfId="9991"/>
    <cellStyle name="Normal 6 2 2 2 2 3" xfId="4312"/>
    <cellStyle name="Normal 6 2 2 2 2 4" xfId="6584"/>
    <cellStyle name="Normal 6 2 2 2 2 5" xfId="8856"/>
    <cellStyle name="Normal 6 2 2 2 3" xfId="1573"/>
    <cellStyle name="Normal 6 2 2 2 3 2" xfId="4993"/>
    <cellStyle name="Normal 6 2 2 2 3 3" xfId="7265"/>
    <cellStyle name="Normal 6 2 2 2 3 4" xfId="9537"/>
    <cellStyle name="Normal 6 2 2 2 4" xfId="3858"/>
    <cellStyle name="Normal 6 2 2 2 5" xfId="6130"/>
    <cellStyle name="Normal 6 2 2 2 6" xfId="8402"/>
    <cellStyle name="Normal 6 2 2 3" xfId="1119"/>
    <cellStyle name="Normal 6 2 2 3 2" xfId="2254"/>
    <cellStyle name="Normal 6 2 2 3 2 2" xfId="5674"/>
    <cellStyle name="Normal 6 2 2 3 2 3" xfId="7946"/>
    <cellStyle name="Normal 6 2 2 3 2 4" xfId="10218"/>
    <cellStyle name="Normal 6 2 2 3 3" xfId="4539"/>
    <cellStyle name="Normal 6 2 2 3 4" xfId="6811"/>
    <cellStyle name="Normal 6 2 2 3 5" xfId="9083"/>
    <cellStyle name="Normal 6 2 2 4" xfId="665"/>
    <cellStyle name="Normal 6 2 2 4 2" xfId="1800"/>
    <cellStyle name="Normal 6 2 2 4 2 2" xfId="5220"/>
    <cellStyle name="Normal 6 2 2 4 2 3" xfId="7492"/>
    <cellStyle name="Normal 6 2 2 4 2 4" xfId="9764"/>
    <cellStyle name="Normal 6 2 2 4 3" xfId="4085"/>
    <cellStyle name="Normal 6 2 2 4 4" xfId="6357"/>
    <cellStyle name="Normal 6 2 2 4 5" xfId="8629"/>
    <cellStyle name="Normal 6 2 2 5" xfId="1346"/>
    <cellStyle name="Normal 6 2 2 5 2" xfId="4766"/>
    <cellStyle name="Normal 6 2 2 5 3" xfId="7038"/>
    <cellStyle name="Normal 6 2 2 5 4" xfId="9310"/>
    <cellStyle name="Normal 6 2 2 6" xfId="3631"/>
    <cellStyle name="Normal 6 2 2 7" xfId="5903"/>
    <cellStyle name="Normal 6 2 2 8" xfId="8175"/>
    <cellStyle name="Normal 6 2 3" xfId="144"/>
    <cellStyle name="Normal 6 2 3 2" xfId="382"/>
    <cellStyle name="Normal 6 2 3 2 2" xfId="836"/>
    <cellStyle name="Normal 6 2 3 2 2 2" xfId="1971"/>
    <cellStyle name="Normal 6 2 3 2 2 2 2" xfId="5391"/>
    <cellStyle name="Normal 6 2 3 2 2 2 3" xfId="7663"/>
    <cellStyle name="Normal 6 2 3 2 2 2 4" xfId="9935"/>
    <cellStyle name="Normal 6 2 3 2 2 3" xfId="4256"/>
    <cellStyle name="Normal 6 2 3 2 2 4" xfId="6528"/>
    <cellStyle name="Normal 6 2 3 2 2 5" xfId="8800"/>
    <cellStyle name="Normal 6 2 3 2 3" xfId="1517"/>
    <cellStyle name="Normal 6 2 3 2 3 2" xfId="4937"/>
    <cellStyle name="Normal 6 2 3 2 3 3" xfId="7209"/>
    <cellStyle name="Normal 6 2 3 2 3 4" xfId="9481"/>
    <cellStyle name="Normal 6 2 3 2 4" xfId="3802"/>
    <cellStyle name="Normal 6 2 3 2 5" xfId="6074"/>
    <cellStyle name="Normal 6 2 3 2 6" xfId="8346"/>
    <cellStyle name="Normal 6 2 3 3" xfId="1063"/>
    <cellStyle name="Normal 6 2 3 3 2" xfId="2198"/>
    <cellStyle name="Normal 6 2 3 3 2 2" xfId="5618"/>
    <cellStyle name="Normal 6 2 3 3 2 3" xfId="7890"/>
    <cellStyle name="Normal 6 2 3 3 2 4" xfId="10162"/>
    <cellStyle name="Normal 6 2 3 3 3" xfId="4483"/>
    <cellStyle name="Normal 6 2 3 3 4" xfId="6755"/>
    <cellStyle name="Normal 6 2 3 3 5" xfId="9027"/>
    <cellStyle name="Normal 6 2 3 4" xfId="609"/>
    <cellStyle name="Normal 6 2 3 4 2" xfId="1744"/>
    <cellStyle name="Normal 6 2 3 4 2 2" xfId="5164"/>
    <cellStyle name="Normal 6 2 3 4 2 3" xfId="7436"/>
    <cellStyle name="Normal 6 2 3 4 2 4" xfId="9708"/>
    <cellStyle name="Normal 6 2 3 4 3" xfId="4029"/>
    <cellStyle name="Normal 6 2 3 4 4" xfId="6301"/>
    <cellStyle name="Normal 6 2 3 4 5" xfId="8573"/>
    <cellStyle name="Normal 6 2 3 5" xfId="1290"/>
    <cellStyle name="Normal 6 2 3 5 2" xfId="4710"/>
    <cellStyle name="Normal 6 2 3 5 3" xfId="6982"/>
    <cellStyle name="Normal 6 2 3 5 4" xfId="9254"/>
    <cellStyle name="Normal 6 2 3 6" xfId="3575"/>
    <cellStyle name="Normal 6 2 3 7" xfId="5847"/>
    <cellStyle name="Normal 6 2 3 8" xfId="8119"/>
    <cellStyle name="Normal 6 2 4" xfId="270"/>
    <cellStyle name="Normal 6 2 4 2" xfId="497"/>
    <cellStyle name="Normal 6 2 4 2 2" xfId="951"/>
    <cellStyle name="Normal 6 2 4 2 2 2" xfId="2086"/>
    <cellStyle name="Normal 6 2 4 2 2 2 2" xfId="5506"/>
    <cellStyle name="Normal 6 2 4 2 2 2 3" xfId="7778"/>
    <cellStyle name="Normal 6 2 4 2 2 2 4" xfId="10050"/>
    <cellStyle name="Normal 6 2 4 2 2 3" xfId="4371"/>
    <cellStyle name="Normal 6 2 4 2 2 4" xfId="6643"/>
    <cellStyle name="Normal 6 2 4 2 2 5" xfId="8915"/>
    <cellStyle name="Normal 6 2 4 2 3" xfId="1632"/>
    <cellStyle name="Normal 6 2 4 2 3 2" xfId="5052"/>
    <cellStyle name="Normal 6 2 4 2 3 3" xfId="7324"/>
    <cellStyle name="Normal 6 2 4 2 3 4" xfId="9596"/>
    <cellStyle name="Normal 6 2 4 2 4" xfId="3917"/>
    <cellStyle name="Normal 6 2 4 2 5" xfId="6189"/>
    <cellStyle name="Normal 6 2 4 2 6" xfId="8461"/>
    <cellStyle name="Normal 6 2 4 3" xfId="1178"/>
    <cellStyle name="Normal 6 2 4 3 2" xfId="2313"/>
    <cellStyle name="Normal 6 2 4 3 2 2" xfId="5733"/>
    <cellStyle name="Normal 6 2 4 3 2 3" xfId="8005"/>
    <cellStyle name="Normal 6 2 4 3 2 4" xfId="10277"/>
    <cellStyle name="Normal 6 2 4 3 3" xfId="4598"/>
    <cellStyle name="Normal 6 2 4 3 4" xfId="6870"/>
    <cellStyle name="Normal 6 2 4 3 5" xfId="9142"/>
    <cellStyle name="Normal 6 2 4 4" xfId="724"/>
    <cellStyle name="Normal 6 2 4 4 2" xfId="1859"/>
    <cellStyle name="Normal 6 2 4 4 2 2" xfId="5279"/>
    <cellStyle name="Normal 6 2 4 4 2 3" xfId="7551"/>
    <cellStyle name="Normal 6 2 4 4 2 4" xfId="9823"/>
    <cellStyle name="Normal 6 2 4 4 3" xfId="4144"/>
    <cellStyle name="Normal 6 2 4 4 4" xfId="6416"/>
    <cellStyle name="Normal 6 2 4 4 5" xfId="8688"/>
    <cellStyle name="Normal 6 2 4 5" xfId="1405"/>
    <cellStyle name="Normal 6 2 4 5 2" xfId="4825"/>
    <cellStyle name="Normal 6 2 4 5 3" xfId="7097"/>
    <cellStyle name="Normal 6 2 4 5 4" xfId="9369"/>
    <cellStyle name="Normal 6 2 4 6" xfId="3690"/>
    <cellStyle name="Normal 6 2 4 7" xfId="5962"/>
    <cellStyle name="Normal 6 2 4 8" xfId="8234"/>
    <cellStyle name="Normal 6 2 5" xfId="326"/>
    <cellStyle name="Normal 6 2 5 2" xfId="780"/>
    <cellStyle name="Normal 6 2 5 2 2" xfId="1915"/>
    <cellStyle name="Normal 6 2 5 2 2 2" xfId="5335"/>
    <cellStyle name="Normal 6 2 5 2 2 3" xfId="7607"/>
    <cellStyle name="Normal 6 2 5 2 2 4" xfId="9879"/>
    <cellStyle name="Normal 6 2 5 2 3" xfId="4200"/>
    <cellStyle name="Normal 6 2 5 2 4" xfId="6472"/>
    <cellStyle name="Normal 6 2 5 2 5" xfId="8744"/>
    <cellStyle name="Normal 6 2 5 3" xfId="1461"/>
    <cellStyle name="Normal 6 2 5 3 2" xfId="4881"/>
    <cellStyle name="Normal 6 2 5 3 3" xfId="7153"/>
    <cellStyle name="Normal 6 2 5 3 4" xfId="9425"/>
    <cellStyle name="Normal 6 2 5 4" xfId="3746"/>
    <cellStyle name="Normal 6 2 5 5" xfId="6018"/>
    <cellStyle name="Normal 6 2 5 6" xfId="8290"/>
    <cellStyle name="Normal 6 2 6" xfId="1007"/>
    <cellStyle name="Normal 6 2 6 2" xfId="2142"/>
    <cellStyle name="Normal 6 2 6 2 2" xfId="5562"/>
    <cellStyle name="Normal 6 2 6 2 3" xfId="7834"/>
    <cellStyle name="Normal 6 2 6 2 4" xfId="10106"/>
    <cellStyle name="Normal 6 2 6 3" xfId="4427"/>
    <cellStyle name="Normal 6 2 6 4" xfId="6699"/>
    <cellStyle name="Normal 6 2 6 5" xfId="8971"/>
    <cellStyle name="Normal 6 2 7" xfId="553"/>
    <cellStyle name="Normal 6 2 7 2" xfId="1688"/>
    <cellStyle name="Normal 6 2 7 2 2" xfId="5108"/>
    <cellStyle name="Normal 6 2 7 2 3" xfId="7380"/>
    <cellStyle name="Normal 6 2 7 2 4" xfId="9652"/>
    <cellStyle name="Normal 6 2 7 3" xfId="3973"/>
    <cellStyle name="Normal 6 2 7 4" xfId="6245"/>
    <cellStyle name="Normal 6 2 7 5" xfId="8517"/>
    <cellStyle name="Normal 6 2 8" xfId="1234"/>
    <cellStyle name="Normal 6 2 8 2" xfId="4654"/>
    <cellStyle name="Normal 6 2 8 3" xfId="6926"/>
    <cellStyle name="Normal 6 2 8 4" xfId="9198"/>
    <cellStyle name="Normal 6 2 9" xfId="3519"/>
    <cellStyle name="Normal 6 3" xfId="172"/>
    <cellStyle name="Normal 6 3 2" xfId="410"/>
    <cellStyle name="Normal 6 3 2 2" xfId="864"/>
    <cellStyle name="Normal 6 3 2 2 2" xfId="1999"/>
    <cellStyle name="Normal 6 3 2 2 2 2" xfId="5419"/>
    <cellStyle name="Normal 6 3 2 2 2 3" xfId="7691"/>
    <cellStyle name="Normal 6 3 2 2 2 4" xfId="9963"/>
    <cellStyle name="Normal 6 3 2 2 3" xfId="4284"/>
    <cellStyle name="Normal 6 3 2 2 4" xfId="6556"/>
    <cellStyle name="Normal 6 3 2 2 5" xfId="8828"/>
    <cellStyle name="Normal 6 3 2 3" xfId="1545"/>
    <cellStyle name="Normal 6 3 2 3 2" xfId="4965"/>
    <cellStyle name="Normal 6 3 2 3 3" xfId="7237"/>
    <cellStyle name="Normal 6 3 2 3 4" xfId="9509"/>
    <cellStyle name="Normal 6 3 2 4" xfId="3830"/>
    <cellStyle name="Normal 6 3 2 5" xfId="6102"/>
    <cellStyle name="Normal 6 3 2 6" xfId="8374"/>
    <cellStyle name="Normal 6 3 3" xfId="1091"/>
    <cellStyle name="Normal 6 3 3 2" xfId="2226"/>
    <cellStyle name="Normal 6 3 3 2 2" xfId="5646"/>
    <cellStyle name="Normal 6 3 3 2 3" xfId="7918"/>
    <cellStyle name="Normal 6 3 3 2 4" xfId="10190"/>
    <cellStyle name="Normal 6 3 3 3" xfId="4511"/>
    <cellStyle name="Normal 6 3 3 4" xfId="6783"/>
    <cellStyle name="Normal 6 3 3 5" xfId="9055"/>
    <cellStyle name="Normal 6 3 4" xfId="637"/>
    <cellStyle name="Normal 6 3 4 2" xfId="1772"/>
    <cellStyle name="Normal 6 3 4 2 2" xfId="5192"/>
    <cellStyle name="Normal 6 3 4 2 3" xfId="7464"/>
    <cellStyle name="Normal 6 3 4 2 4" xfId="9736"/>
    <cellStyle name="Normal 6 3 4 3" xfId="4057"/>
    <cellStyle name="Normal 6 3 4 4" xfId="6329"/>
    <cellStyle name="Normal 6 3 4 5" xfId="8601"/>
    <cellStyle name="Normal 6 3 5" xfId="1318"/>
    <cellStyle name="Normal 6 3 5 2" xfId="4738"/>
    <cellStyle name="Normal 6 3 5 3" xfId="7010"/>
    <cellStyle name="Normal 6 3 5 4" xfId="9282"/>
    <cellStyle name="Normal 6 3 6" xfId="3603"/>
    <cellStyle name="Normal 6 3 7" xfId="5875"/>
    <cellStyle name="Normal 6 3 8" xfId="8147"/>
    <cellStyle name="Normal 6 4" xfId="116"/>
    <cellStyle name="Normal 6 4 2" xfId="354"/>
    <cellStyle name="Normal 6 4 2 2" xfId="808"/>
    <cellStyle name="Normal 6 4 2 2 2" xfId="1943"/>
    <cellStyle name="Normal 6 4 2 2 2 2" xfId="5363"/>
    <cellStyle name="Normal 6 4 2 2 2 3" xfId="7635"/>
    <cellStyle name="Normal 6 4 2 2 2 4" xfId="9907"/>
    <cellStyle name="Normal 6 4 2 2 3" xfId="4228"/>
    <cellStyle name="Normal 6 4 2 2 4" xfId="6500"/>
    <cellStyle name="Normal 6 4 2 2 5" xfId="8772"/>
    <cellStyle name="Normal 6 4 2 3" xfId="1489"/>
    <cellStyle name="Normal 6 4 2 3 2" xfId="4909"/>
    <cellStyle name="Normal 6 4 2 3 3" xfId="7181"/>
    <cellStyle name="Normal 6 4 2 3 4" xfId="9453"/>
    <cellStyle name="Normal 6 4 2 4" xfId="3774"/>
    <cellStyle name="Normal 6 4 2 5" xfId="6046"/>
    <cellStyle name="Normal 6 4 2 6" xfId="8318"/>
    <cellStyle name="Normal 6 4 3" xfId="1035"/>
    <cellStyle name="Normal 6 4 3 2" xfId="2170"/>
    <cellStyle name="Normal 6 4 3 2 2" xfId="5590"/>
    <cellStyle name="Normal 6 4 3 2 3" xfId="7862"/>
    <cellStyle name="Normal 6 4 3 2 4" xfId="10134"/>
    <cellStyle name="Normal 6 4 3 3" xfId="4455"/>
    <cellStyle name="Normal 6 4 3 4" xfId="6727"/>
    <cellStyle name="Normal 6 4 3 5" xfId="8999"/>
    <cellStyle name="Normal 6 4 4" xfId="581"/>
    <cellStyle name="Normal 6 4 4 2" xfId="1716"/>
    <cellStyle name="Normal 6 4 4 2 2" xfId="5136"/>
    <cellStyle name="Normal 6 4 4 2 3" xfId="7408"/>
    <cellStyle name="Normal 6 4 4 2 4" xfId="9680"/>
    <cellStyle name="Normal 6 4 4 3" xfId="4001"/>
    <cellStyle name="Normal 6 4 4 4" xfId="6273"/>
    <cellStyle name="Normal 6 4 4 5" xfId="8545"/>
    <cellStyle name="Normal 6 4 5" xfId="1262"/>
    <cellStyle name="Normal 6 4 5 2" xfId="4682"/>
    <cellStyle name="Normal 6 4 5 3" xfId="6954"/>
    <cellStyle name="Normal 6 4 5 4" xfId="9226"/>
    <cellStyle name="Normal 6 4 6" xfId="3547"/>
    <cellStyle name="Normal 6 4 7" xfId="5819"/>
    <cellStyle name="Normal 6 4 8" xfId="8091"/>
    <cellStyle name="Normal 6 5" xfId="242"/>
    <cellStyle name="Normal 6 5 2" xfId="469"/>
    <cellStyle name="Normal 6 5 2 2" xfId="923"/>
    <cellStyle name="Normal 6 5 2 2 2" xfId="2058"/>
    <cellStyle name="Normal 6 5 2 2 2 2" xfId="5478"/>
    <cellStyle name="Normal 6 5 2 2 2 3" xfId="7750"/>
    <cellStyle name="Normal 6 5 2 2 2 4" xfId="10022"/>
    <cellStyle name="Normal 6 5 2 2 3" xfId="4343"/>
    <cellStyle name="Normal 6 5 2 2 4" xfId="6615"/>
    <cellStyle name="Normal 6 5 2 2 5" xfId="8887"/>
    <cellStyle name="Normal 6 5 2 3" xfId="1604"/>
    <cellStyle name="Normal 6 5 2 3 2" xfId="5024"/>
    <cellStyle name="Normal 6 5 2 3 3" xfId="7296"/>
    <cellStyle name="Normal 6 5 2 3 4" xfId="9568"/>
    <cellStyle name="Normal 6 5 2 4" xfId="3889"/>
    <cellStyle name="Normal 6 5 2 5" xfId="6161"/>
    <cellStyle name="Normal 6 5 2 6" xfId="8433"/>
    <cellStyle name="Normal 6 5 3" xfId="1150"/>
    <cellStyle name="Normal 6 5 3 2" xfId="2285"/>
    <cellStyle name="Normal 6 5 3 2 2" xfId="5705"/>
    <cellStyle name="Normal 6 5 3 2 3" xfId="7977"/>
    <cellStyle name="Normal 6 5 3 2 4" xfId="10249"/>
    <cellStyle name="Normal 6 5 3 3" xfId="4570"/>
    <cellStyle name="Normal 6 5 3 4" xfId="6842"/>
    <cellStyle name="Normal 6 5 3 5" xfId="9114"/>
    <cellStyle name="Normal 6 5 4" xfId="696"/>
    <cellStyle name="Normal 6 5 4 2" xfId="1831"/>
    <cellStyle name="Normal 6 5 4 2 2" xfId="5251"/>
    <cellStyle name="Normal 6 5 4 2 3" xfId="7523"/>
    <cellStyle name="Normal 6 5 4 2 4" xfId="9795"/>
    <cellStyle name="Normal 6 5 4 3" xfId="4116"/>
    <cellStyle name="Normal 6 5 4 4" xfId="6388"/>
    <cellStyle name="Normal 6 5 4 5" xfId="8660"/>
    <cellStyle name="Normal 6 5 5" xfId="1377"/>
    <cellStyle name="Normal 6 5 5 2" xfId="4797"/>
    <cellStyle name="Normal 6 5 5 3" xfId="7069"/>
    <cellStyle name="Normal 6 5 5 4" xfId="9341"/>
    <cellStyle name="Normal 6 5 6" xfId="3662"/>
    <cellStyle name="Normal 6 5 7" xfId="5934"/>
    <cellStyle name="Normal 6 5 8" xfId="8206"/>
    <cellStyle name="Normal 6 6" xfId="298"/>
    <cellStyle name="Normal 6 6 2" xfId="752"/>
    <cellStyle name="Normal 6 6 2 2" xfId="1887"/>
    <cellStyle name="Normal 6 6 2 2 2" xfId="5307"/>
    <cellStyle name="Normal 6 6 2 2 3" xfId="7579"/>
    <cellStyle name="Normal 6 6 2 2 4" xfId="9851"/>
    <cellStyle name="Normal 6 6 2 3" xfId="4172"/>
    <cellStyle name="Normal 6 6 2 4" xfId="6444"/>
    <cellStyle name="Normal 6 6 2 5" xfId="8716"/>
    <cellStyle name="Normal 6 6 3" xfId="1433"/>
    <cellStyle name="Normal 6 6 3 2" xfId="4853"/>
    <cellStyle name="Normal 6 6 3 3" xfId="7125"/>
    <cellStyle name="Normal 6 6 3 4" xfId="9397"/>
    <cellStyle name="Normal 6 6 4" xfId="3718"/>
    <cellStyle name="Normal 6 6 5" xfId="5990"/>
    <cellStyle name="Normal 6 6 6" xfId="8262"/>
    <cellStyle name="Normal 6 7" xfId="979"/>
    <cellStyle name="Normal 6 7 2" xfId="2114"/>
    <cellStyle name="Normal 6 7 2 2" xfId="5534"/>
    <cellStyle name="Normal 6 7 2 3" xfId="7806"/>
    <cellStyle name="Normal 6 7 2 4" xfId="10078"/>
    <cellStyle name="Normal 6 7 3" xfId="4399"/>
    <cellStyle name="Normal 6 7 4" xfId="6671"/>
    <cellStyle name="Normal 6 7 5" xfId="8943"/>
    <cellStyle name="Normal 6 8" xfId="525"/>
    <cellStyle name="Normal 6 8 2" xfId="1660"/>
    <cellStyle name="Normal 6 8 2 2" xfId="5080"/>
    <cellStyle name="Normal 6 8 2 3" xfId="7352"/>
    <cellStyle name="Normal 6 8 2 4" xfId="9624"/>
    <cellStyle name="Normal 6 8 3" xfId="3945"/>
    <cellStyle name="Normal 6 8 4" xfId="6217"/>
    <cellStyle name="Normal 6 8 5" xfId="8489"/>
    <cellStyle name="Normal 6 9" xfId="1206"/>
    <cellStyle name="Normal 6 9 2" xfId="4626"/>
    <cellStyle name="Normal 6 9 3" xfId="6898"/>
    <cellStyle name="Normal 6 9 4" xfId="9170"/>
    <cellStyle name="Normal 7" xfId="60"/>
    <cellStyle name="Normal 7 10" xfId="3493"/>
    <cellStyle name="Normal 7 11" xfId="5765"/>
    <cellStyle name="Normal 7 12" xfId="8037"/>
    <cellStyle name="Normal 7 2" xfId="90"/>
    <cellStyle name="Normal 7 2 10" xfId="5793"/>
    <cellStyle name="Normal 7 2 11" xfId="8065"/>
    <cellStyle name="Normal 7 2 2" xfId="202"/>
    <cellStyle name="Normal 7 2 2 2" xfId="440"/>
    <cellStyle name="Normal 7 2 2 2 2" xfId="894"/>
    <cellStyle name="Normal 7 2 2 2 2 2" xfId="2029"/>
    <cellStyle name="Normal 7 2 2 2 2 2 2" xfId="5449"/>
    <cellStyle name="Normal 7 2 2 2 2 2 3" xfId="7721"/>
    <cellStyle name="Normal 7 2 2 2 2 2 4" xfId="9993"/>
    <cellStyle name="Normal 7 2 2 2 2 3" xfId="4314"/>
    <cellStyle name="Normal 7 2 2 2 2 4" xfId="6586"/>
    <cellStyle name="Normal 7 2 2 2 2 5" xfId="8858"/>
    <cellStyle name="Normal 7 2 2 2 3" xfId="1575"/>
    <cellStyle name="Normal 7 2 2 2 3 2" xfId="4995"/>
    <cellStyle name="Normal 7 2 2 2 3 3" xfId="7267"/>
    <cellStyle name="Normal 7 2 2 2 3 4" xfId="9539"/>
    <cellStyle name="Normal 7 2 2 2 4" xfId="3860"/>
    <cellStyle name="Normal 7 2 2 2 5" xfId="6132"/>
    <cellStyle name="Normal 7 2 2 2 6" xfId="8404"/>
    <cellStyle name="Normal 7 2 2 3" xfId="1121"/>
    <cellStyle name="Normal 7 2 2 3 2" xfId="2256"/>
    <cellStyle name="Normal 7 2 2 3 2 2" xfId="5676"/>
    <cellStyle name="Normal 7 2 2 3 2 3" xfId="7948"/>
    <cellStyle name="Normal 7 2 2 3 2 4" xfId="10220"/>
    <cellStyle name="Normal 7 2 2 3 3" xfId="4541"/>
    <cellStyle name="Normal 7 2 2 3 4" xfId="6813"/>
    <cellStyle name="Normal 7 2 2 3 5" xfId="9085"/>
    <cellStyle name="Normal 7 2 2 4" xfId="667"/>
    <cellStyle name="Normal 7 2 2 4 2" xfId="1802"/>
    <cellStyle name="Normal 7 2 2 4 2 2" xfId="5222"/>
    <cellStyle name="Normal 7 2 2 4 2 3" xfId="7494"/>
    <cellStyle name="Normal 7 2 2 4 2 4" xfId="9766"/>
    <cellStyle name="Normal 7 2 2 4 3" xfId="4087"/>
    <cellStyle name="Normal 7 2 2 4 4" xfId="6359"/>
    <cellStyle name="Normal 7 2 2 4 5" xfId="8631"/>
    <cellStyle name="Normal 7 2 2 5" xfId="1348"/>
    <cellStyle name="Normal 7 2 2 5 2" xfId="4768"/>
    <cellStyle name="Normal 7 2 2 5 3" xfId="7040"/>
    <cellStyle name="Normal 7 2 2 5 4" xfId="9312"/>
    <cellStyle name="Normal 7 2 2 6" xfId="3633"/>
    <cellStyle name="Normal 7 2 2 7" xfId="5905"/>
    <cellStyle name="Normal 7 2 2 8" xfId="8177"/>
    <cellStyle name="Normal 7 2 3" xfId="146"/>
    <cellStyle name="Normal 7 2 3 2" xfId="384"/>
    <cellStyle name="Normal 7 2 3 2 2" xfId="838"/>
    <cellStyle name="Normal 7 2 3 2 2 2" xfId="1973"/>
    <cellStyle name="Normal 7 2 3 2 2 2 2" xfId="5393"/>
    <cellStyle name="Normal 7 2 3 2 2 2 3" xfId="7665"/>
    <cellStyle name="Normal 7 2 3 2 2 2 4" xfId="9937"/>
    <cellStyle name="Normal 7 2 3 2 2 3" xfId="4258"/>
    <cellStyle name="Normal 7 2 3 2 2 4" xfId="6530"/>
    <cellStyle name="Normal 7 2 3 2 2 5" xfId="8802"/>
    <cellStyle name="Normal 7 2 3 2 3" xfId="1519"/>
    <cellStyle name="Normal 7 2 3 2 3 2" xfId="4939"/>
    <cellStyle name="Normal 7 2 3 2 3 3" xfId="7211"/>
    <cellStyle name="Normal 7 2 3 2 3 4" xfId="9483"/>
    <cellStyle name="Normal 7 2 3 2 4" xfId="3804"/>
    <cellStyle name="Normal 7 2 3 2 5" xfId="6076"/>
    <cellStyle name="Normal 7 2 3 2 6" xfId="8348"/>
    <cellStyle name="Normal 7 2 3 3" xfId="1065"/>
    <cellStyle name="Normal 7 2 3 3 2" xfId="2200"/>
    <cellStyle name="Normal 7 2 3 3 2 2" xfId="5620"/>
    <cellStyle name="Normal 7 2 3 3 2 3" xfId="7892"/>
    <cellStyle name="Normal 7 2 3 3 2 4" xfId="10164"/>
    <cellStyle name="Normal 7 2 3 3 3" xfId="4485"/>
    <cellStyle name="Normal 7 2 3 3 4" xfId="6757"/>
    <cellStyle name="Normal 7 2 3 3 5" xfId="9029"/>
    <cellStyle name="Normal 7 2 3 4" xfId="611"/>
    <cellStyle name="Normal 7 2 3 4 2" xfId="1746"/>
    <cellStyle name="Normal 7 2 3 4 2 2" xfId="5166"/>
    <cellStyle name="Normal 7 2 3 4 2 3" xfId="7438"/>
    <cellStyle name="Normal 7 2 3 4 2 4" xfId="9710"/>
    <cellStyle name="Normal 7 2 3 4 3" xfId="4031"/>
    <cellStyle name="Normal 7 2 3 4 4" xfId="6303"/>
    <cellStyle name="Normal 7 2 3 4 5" xfId="8575"/>
    <cellStyle name="Normal 7 2 3 5" xfId="1292"/>
    <cellStyle name="Normal 7 2 3 5 2" xfId="4712"/>
    <cellStyle name="Normal 7 2 3 5 3" xfId="6984"/>
    <cellStyle name="Normal 7 2 3 5 4" xfId="9256"/>
    <cellStyle name="Normal 7 2 3 6" xfId="3577"/>
    <cellStyle name="Normal 7 2 3 7" xfId="5849"/>
    <cellStyle name="Normal 7 2 3 8" xfId="8121"/>
    <cellStyle name="Normal 7 2 4" xfId="272"/>
    <cellStyle name="Normal 7 2 4 2" xfId="499"/>
    <cellStyle name="Normal 7 2 4 2 2" xfId="953"/>
    <cellStyle name="Normal 7 2 4 2 2 2" xfId="2088"/>
    <cellStyle name="Normal 7 2 4 2 2 2 2" xfId="5508"/>
    <cellStyle name="Normal 7 2 4 2 2 2 3" xfId="7780"/>
    <cellStyle name="Normal 7 2 4 2 2 2 4" xfId="10052"/>
    <cellStyle name="Normal 7 2 4 2 2 3" xfId="4373"/>
    <cellStyle name="Normal 7 2 4 2 2 4" xfId="6645"/>
    <cellStyle name="Normal 7 2 4 2 2 5" xfId="8917"/>
    <cellStyle name="Normal 7 2 4 2 3" xfId="1634"/>
    <cellStyle name="Normal 7 2 4 2 3 2" xfId="5054"/>
    <cellStyle name="Normal 7 2 4 2 3 3" xfId="7326"/>
    <cellStyle name="Normal 7 2 4 2 3 4" xfId="9598"/>
    <cellStyle name="Normal 7 2 4 2 4" xfId="3919"/>
    <cellStyle name="Normal 7 2 4 2 5" xfId="6191"/>
    <cellStyle name="Normal 7 2 4 2 6" xfId="8463"/>
    <cellStyle name="Normal 7 2 4 3" xfId="1180"/>
    <cellStyle name="Normal 7 2 4 3 2" xfId="2315"/>
    <cellStyle name="Normal 7 2 4 3 2 2" xfId="5735"/>
    <cellStyle name="Normal 7 2 4 3 2 3" xfId="8007"/>
    <cellStyle name="Normal 7 2 4 3 2 4" xfId="10279"/>
    <cellStyle name="Normal 7 2 4 3 3" xfId="4600"/>
    <cellStyle name="Normal 7 2 4 3 4" xfId="6872"/>
    <cellStyle name="Normal 7 2 4 3 5" xfId="9144"/>
    <cellStyle name="Normal 7 2 4 4" xfId="726"/>
    <cellStyle name="Normal 7 2 4 4 2" xfId="1861"/>
    <cellStyle name="Normal 7 2 4 4 2 2" xfId="5281"/>
    <cellStyle name="Normal 7 2 4 4 2 3" xfId="7553"/>
    <cellStyle name="Normal 7 2 4 4 2 4" xfId="9825"/>
    <cellStyle name="Normal 7 2 4 4 3" xfId="4146"/>
    <cellStyle name="Normal 7 2 4 4 4" xfId="6418"/>
    <cellStyle name="Normal 7 2 4 4 5" xfId="8690"/>
    <cellStyle name="Normal 7 2 4 5" xfId="1407"/>
    <cellStyle name="Normal 7 2 4 5 2" xfId="4827"/>
    <cellStyle name="Normal 7 2 4 5 3" xfId="7099"/>
    <cellStyle name="Normal 7 2 4 5 4" xfId="9371"/>
    <cellStyle name="Normal 7 2 4 6" xfId="3692"/>
    <cellStyle name="Normal 7 2 4 7" xfId="5964"/>
    <cellStyle name="Normal 7 2 4 8" xfId="8236"/>
    <cellStyle name="Normal 7 2 5" xfId="328"/>
    <cellStyle name="Normal 7 2 5 2" xfId="782"/>
    <cellStyle name="Normal 7 2 5 2 2" xfId="1917"/>
    <cellStyle name="Normal 7 2 5 2 2 2" xfId="5337"/>
    <cellStyle name="Normal 7 2 5 2 2 3" xfId="7609"/>
    <cellStyle name="Normal 7 2 5 2 2 4" xfId="9881"/>
    <cellStyle name="Normal 7 2 5 2 3" xfId="4202"/>
    <cellStyle name="Normal 7 2 5 2 4" xfId="6474"/>
    <cellStyle name="Normal 7 2 5 2 5" xfId="8746"/>
    <cellStyle name="Normal 7 2 5 3" xfId="1463"/>
    <cellStyle name="Normal 7 2 5 3 2" xfId="4883"/>
    <cellStyle name="Normal 7 2 5 3 3" xfId="7155"/>
    <cellStyle name="Normal 7 2 5 3 4" xfId="9427"/>
    <cellStyle name="Normal 7 2 5 4" xfId="3748"/>
    <cellStyle name="Normal 7 2 5 5" xfId="6020"/>
    <cellStyle name="Normal 7 2 5 6" xfId="8292"/>
    <cellStyle name="Normal 7 2 6" xfId="1009"/>
    <cellStyle name="Normal 7 2 6 2" xfId="2144"/>
    <cellStyle name="Normal 7 2 6 2 2" xfId="5564"/>
    <cellStyle name="Normal 7 2 6 2 3" xfId="7836"/>
    <cellStyle name="Normal 7 2 6 2 4" xfId="10108"/>
    <cellStyle name="Normal 7 2 6 3" xfId="4429"/>
    <cellStyle name="Normal 7 2 6 4" xfId="6701"/>
    <cellStyle name="Normal 7 2 6 5" xfId="8973"/>
    <cellStyle name="Normal 7 2 7" xfId="555"/>
    <cellStyle name="Normal 7 2 7 2" xfId="1690"/>
    <cellStyle name="Normal 7 2 7 2 2" xfId="5110"/>
    <cellStyle name="Normal 7 2 7 2 3" xfId="7382"/>
    <cellStyle name="Normal 7 2 7 2 4" xfId="9654"/>
    <cellStyle name="Normal 7 2 7 3" xfId="3975"/>
    <cellStyle name="Normal 7 2 7 4" xfId="6247"/>
    <cellStyle name="Normal 7 2 7 5" xfId="8519"/>
    <cellStyle name="Normal 7 2 8" xfId="1236"/>
    <cellStyle name="Normal 7 2 8 2" xfId="4656"/>
    <cellStyle name="Normal 7 2 8 3" xfId="6928"/>
    <cellStyle name="Normal 7 2 8 4" xfId="9200"/>
    <cellStyle name="Normal 7 2 9" xfId="3521"/>
    <cellStyle name="Normal 7 3" xfId="174"/>
    <cellStyle name="Normal 7 3 2" xfId="412"/>
    <cellStyle name="Normal 7 3 2 2" xfId="866"/>
    <cellStyle name="Normal 7 3 2 2 2" xfId="2001"/>
    <cellStyle name="Normal 7 3 2 2 2 2" xfId="5421"/>
    <cellStyle name="Normal 7 3 2 2 2 3" xfId="7693"/>
    <cellStyle name="Normal 7 3 2 2 2 4" xfId="9965"/>
    <cellStyle name="Normal 7 3 2 2 3" xfId="4286"/>
    <cellStyle name="Normal 7 3 2 2 4" xfId="6558"/>
    <cellStyle name="Normal 7 3 2 2 5" xfId="8830"/>
    <cellStyle name="Normal 7 3 2 3" xfId="1547"/>
    <cellStyle name="Normal 7 3 2 3 2" xfId="4967"/>
    <cellStyle name="Normal 7 3 2 3 3" xfId="7239"/>
    <cellStyle name="Normal 7 3 2 3 4" xfId="9511"/>
    <cellStyle name="Normal 7 3 2 4" xfId="3832"/>
    <cellStyle name="Normal 7 3 2 5" xfId="6104"/>
    <cellStyle name="Normal 7 3 2 6" xfId="8376"/>
    <cellStyle name="Normal 7 3 3" xfId="1093"/>
    <cellStyle name="Normal 7 3 3 2" xfId="2228"/>
    <cellStyle name="Normal 7 3 3 2 2" xfId="5648"/>
    <cellStyle name="Normal 7 3 3 2 3" xfId="7920"/>
    <cellStyle name="Normal 7 3 3 2 4" xfId="10192"/>
    <cellStyle name="Normal 7 3 3 3" xfId="4513"/>
    <cellStyle name="Normal 7 3 3 4" xfId="6785"/>
    <cellStyle name="Normal 7 3 3 5" xfId="9057"/>
    <cellStyle name="Normal 7 3 4" xfId="639"/>
    <cellStyle name="Normal 7 3 4 2" xfId="1774"/>
    <cellStyle name="Normal 7 3 4 2 2" xfId="5194"/>
    <cellStyle name="Normal 7 3 4 2 3" xfId="7466"/>
    <cellStyle name="Normal 7 3 4 2 4" xfId="9738"/>
    <cellStyle name="Normal 7 3 4 3" xfId="4059"/>
    <cellStyle name="Normal 7 3 4 4" xfId="6331"/>
    <cellStyle name="Normal 7 3 4 5" xfId="8603"/>
    <cellStyle name="Normal 7 3 5" xfId="1320"/>
    <cellStyle name="Normal 7 3 5 2" xfId="4740"/>
    <cellStyle name="Normal 7 3 5 3" xfId="7012"/>
    <cellStyle name="Normal 7 3 5 4" xfId="9284"/>
    <cellStyle name="Normal 7 3 6" xfId="3605"/>
    <cellStyle name="Normal 7 3 7" xfId="5877"/>
    <cellStyle name="Normal 7 3 8" xfId="8149"/>
    <cellStyle name="Normal 7 4" xfId="118"/>
    <cellStyle name="Normal 7 4 2" xfId="356"/>
    <cellStyle name="Normal 7 4 2 2" xfId="810"/>
    <cellStyle name="Normal 7 4 2 2 2" xfId="1945"/>
    <cellStyle name="Normal 7 4 2 2 2 2" xfId="5365"/>
    <cellStyle name="Normal 7 4 2 2 2 3" xfId="7637"/>
    <cellStyle name="Normal 7 4 2 2 2 4" xfId="9909"/>
    <cellStyle name="Normal 7 4 2 2 3" xfId="4230"/>
    <cellStyle name="Normal 7 4 2 2 4" xfId="6502"/>
    <cellStyle name="Normal 7 4 2 2 5" xfId="8774"/>
    <cellStyle name="Normal 7 4 2 3" xfId="1491"/>
    <cellStyle name="Normal 7 4 2 3 2" xfId="4911"/>
    <cellStyle name="Normal 7 4 2 3 3" xfId="7183"/>
    <cellStyle name="Normal 7 4 2 3 4" xfId="9455"/>
    <cellStyle name="Normal 7 4 2 4" xfId="3776"/>
    <cellStyle name="Normal 7 4 2 5" xfId="6048"/>
    <cellStyle name="Normal 7 4 2 6" xfId="8320"/>
    <cellStyle name="Normal 7 4 3" xfId="1037"/>
    <cellStyle name="Normal 7 4 3 2" xfId="2172"/>
    <cellStyle name="Normal 7 4 3 2 2" xfId="5592"/>
    <cellStyle name="Normal 7 4 3 2 3" xfId="7864"/>
    <cellStyle name="Normal 7 4 3 2 4" xfId="10136"/>
    <cellStyle name="Normal 7 4 3 3" xfId="4457"/>
    <cellStyle name="Normal 7 4 3 4" xfId="6729"/>
    <cellStyle name="Normal 7 4 3 5" xfId="9001"/>
    <cellStyle name="Normal 7 4 4" xfId="583"/>
    <cellStyle name="Normal 7 4 4 2" xfId="1718"/>
    <cellStyle name="Normal 7 4 4 2 2" xfId="5138"/>
    <cellStyle name="Normal 7 4 4 2 3" xfId="7410"/>
    <cellStyle name="Normal 7 4 4 2 4" xfId="9682"/>
    <cellStyle name="Normal 7 4 4 3" xfId="4003"/>
    <cellStyle name="Normal 7 4 4 4" xfId="6275"/>
    <cellStyle name="Normal 7 4 4 5" xfId="8547"/>
    <cellStyle name="Normal 7 4 5" xfId="1264"/>
    <cellStyle name="Normal 7 4 5 2" xfId="4684"/>
    <cellStyle name="Normal 7 4 5 3" xfId="6956"/>
    <cellStyle name="Normal 7 4 5 4" xfId="9228"/>
    <cellStyle name="Normal 7 4 6" xfId="3549"/>
    <cellStyle name="Normal 7 4 7" xfId="5821"/>
    <cellStyle name="Normal 7 4 8" xfId="8093"/>
    <cellStyle name="Normal 7 5" xfId="244"/>
    <cellStyle name="Normal 7 5 2" xfId="471"/>
    <cellStyle name="Normal 7 5 2 2" xfId="925"/>
    <cellStyle name="Normal 7 5 2 2 2" xfId="2060"/>
    <cellStyle name="Normal 7 5 2 2 2 2" xfId="5480"/>
    <cellStyle name="Normal 7 5 2 2 2 3" xfId="7752"/>
    <cellStyle name="Normal 7 5 2 2 2 4" xfId="10024"/>
    <cellStyle name="Normal 7 5 2 2 3" xfId="4345"/>
    <cellStyle name="Normal 7 5 2 2 4" xfId="6617"/>
    <cellStyle name="Normal 7 5 2 2 5" xfId="8889"/>
    <cellStyle name="Normal 7 5 2 3" xfId="1606"/>
    <cellStyle name="Normal 7 5 2 3 2" xfId="5026"/>
    <cellStyle name="Normal 7 5 2 3 3" xfId="7298"/>
    <cellStyle name="Normal 7 5 2 3 4" xfId="9570"/>
    <cellStyle name="Normal 7 5 2 4" xfId="3891"/>
    <cellStyle name="Normal 7 5 2 5" xfId="6163"/>
    <cellStyle name="Normal 7 5 2 6" xfId="8435"/>
    <cellStyle name="Normal 7 5 3" xfId="1152"/>
    <cellStyle name="Normal 7 5 3 2" xfId="2287"/>
    <cellStyle name="Normal 7 5 3 2 2" xfId="5707"/>
    <cellStyle name="Normal 7 5 3 2 3" xfId="7979"/>
    <cellStyle name="Normal 7 5 3 2 4" xfId="10251"/>
    <cellStyle name="Normal 7 5 3 3" xfId="4572"/>
    <cellStyle name="Normal 7 5 3 4" xfId="6844"/>
    <cellStyle name="Normal 7 5 3 5" xfId="9116"/>
    <cellStyle name="Normal 7 5 4" xfId="698"/>
    <cellStyle name="Normal 7 5 4 2" xfId="1833"/>
    <cellStyle name="Normal 7 5 4 2 2" xfId="5253"/>
    <cellStyle name="Normal 7 5 4 2 3" xfId="7525"/>
    <cellStyle name="Normal 7 5 4 2 4" xfId="9797"/>
    <cellStyle name="Normal 7 5 4 3" xfId="4118"/>
    <cellStyle name="Normal 7 5 4 4" xfId="6390"/>
    <cellStyle name="Normal 7 5 4 5" xfId="8662"/>
    <cellStyle name="Normal 7 5 5" xfId="1379"/>
    <cellStyle name="Normal 7 5 5 2" xfId="4799"/>
    <cellStyle name="Normal 7 5 5 3" xfId="7071"/>
    <cellStyle name="Normal 7 5 5 4" xfId="9343"/>
    <cellStyle name="Normal 7 5 6" xfId="3664"/>
    <cellStyle name="Normal 7 5 7" xfId="5936"/>
    <cellStyle name="Normal 7 5 8" xfId="8208"/>
    <cellStyle name="Normal 7 6" xfId="300"/>
    <cellStyle name="Normal 7 6 2" xfId="754"/>
    <cellStyle name="Normal 7 6 2 2" xfId="1889"/>
    <cellStyle name="Normal 7 6 2 2 2" xfId="5309"/>
    <cellStyle name="Normal 7 6 2 2 3" xfId="7581"/>
    <cellStyle name="Normal 7 6 2 2 4" xfId="9853"/>
    <cellStyle name="Normal 7 6 2 3" xfId="4174"/>
    <cellStyle name="Normal 7 6 2 4" xfId="6446"/>
    <cellStyle name="Normal 7 6 2 5" xfId="8718"/>
    <cellStyle name="Normal 7 6 3" xfId="1435"/>
    <cellStyle name="Normal 7 6 3 2" xfId="4855"/>
    <cellStyle name="Normal 7 6 3 3" xfId="7127"/>
    <cellStyle name="Normal 7 6 3 4" xfId="9399"/>
    <cellStyle name="Normal 7 6 4" xfId="3720"/>
    <cellStyle name="Normal 7 6 5" xfId="5992"/>
    <cellStyle name="Normal 7 6 6" xfId="8264"/>
    <cellStyle name="Normal 7 7" xfId="981"/>
    <cellStyle name="Normal 7 7 2" xfId="2116"/>
    <cellStyle name="Normal 7 7 2 2" xfId="5536"/>
    <cellStyle name="Normal 7 7 2 3" xfId="7808"/>
    <cellStyle name="Normal 7 7 2 4" xfId="10080"/>
    <cellStyle name="Normal 7 7 3" xfId="4401"/>
    <cellStyle name="Normal 7 7 4" xfId="6673"/>
    <cellStyle name="Normal 7 7 5" xfId="8945"/>
    <cellStyle name="Normal 7 8" xfId="527"/>
    <cellStyle name="Normal 7 8 2" xfId="1662"/>
    <cellStyle name="Normal 7 8 2 2" xfId="5082"/>
    <cellStyle name="Normal 7 8 2 3" xfId="7354"/>
    <cellStyle name="Normal 7 8 2 4" xfId="9626"/>
    <cellStyle name="Normal 7 8 3" xfId="3947"/>
    <cellStyle name="Normal 7 8 4" xfId="6219"/>
    <cellStyle name="Normal 7 8 5" xfId="8491"/>
    <cellStyle name="Normal 7 9" xfId="1208"/>
    <cellStyle name="Normal 7 9 2" xfId="4628"/>
    <cellStyle name="Normal 7 9 3" xfId="6900"/>
    <cellStyle name="Normal 7 9 4" xfId="9172"/>
    <cellStyle name="Normal 8" xfId="62"/>
    <cellStyle name="Normal 8 10" xfId="3495"/>
    <cellStyle name="Normal 8 11" xfId="5767"/>
    <cellStyle name="Normal 8 12" xfId="8039"/>
    <cellStyle name="Normal 8 2" xfId="92"/>
    <cellStyle name="Normal 8 2 10" xfId="5795"/>
    <cellStyle name="Normal 8 2 11" xfId="8067"/>
    <cellStyle name="Normal 8 2 2" xfId="204"/>
    <cellStyle name="Normal 8 2 2 2" xfId="442"/>
    <cellStyle name="Normal 8 2 2 2 2" xfId="896"/>
    <cellStyle name="Normal 8 2 2 2 2 2" xfId="2031"/>
    <cellStyle name="Normal 8 2 2 2 2 2 2" xfId="5451"/>
    <cellStyle name="Normal 8 2 2 2 2 2 3" xfId="7723"/>
    <cellStyle name="Normal 8 2 2 2 2 2 4" xfId="9995"/>
    <cellStyle name="Normal 8 2 2 2 2 3" xfId="4316"/>
    <cellStyle name="Normal 8 2 2 2 2 4" xfId="6588"/>
    <cellStyle name="Normal 8 2 2 2 2 5" xfId="8860"/>
    <cellStyle name="Normal 8 2 2 2 3" xfId="1577"/>
    <cellStyle name="Normal 8 2 2 2 3 2" xfId="4997"/>
    <cellStyle name="Normal 8 2 2 2 3 3" xfId="7269"/>
    <cellStyle name="Normal 8 2 2 2 3 4" xfId="9541"/>
    <cellStyle name="Normal 8 2 2 2 4" xfId="3862"/>
    <cellStyle name="Normal 8 2 2 2 5" xfId="6134"/>
    <cellStyle name="Normal 8 2 2 2 6" xfId="8406"/>
    <cellStyle name="Normal 8 2 2 3" xfId="1123"/>
    <cellStyle name="Normal 8 2 2 3 2" xfId="2258"/>
    <cellStyle name="Normal 8 2 2 3 2 2" xfId="5678"/>
    <cellStyle name="Normal 8 2 2 3 2 3" xfId="7950"/>
    <cellStyle name="Normal 8 2 2 3 2 4" xfId="10222"/>
    <cellStyle name="Normal 8 2 2 3 3" xfId="4543"/>
    <cellStyle name="Normal 8 2 2 3 4" xfId="6815"/>
    <cellStyle name="Normal 8 2 2 3 5" xfId="9087"/>
    <cellStyle name="Normal 8 2 2 4" xfId="669"/>
    <cellStyle name="Normal 8 2 2 4 2" xfId="1804"/>
    <cellStyle name="Normal 8 2 2 4 2 2" xfId="5224"/>
    <cellStyle name="Normal 8 2 2 4 2 3" xfId="7496"/>
    <cellStyle name="Normal 8 2 2 4 2 4" xfId="9768"/>
    <cellStyle name="Normal 8 2 2 4 3" xfId="4089"/>
    <cellStyle name="Normal 8 2 2 4 4" xfId="6361"/>
    <cellStyle name="Normal 8 2 2 4 5" xfId="8633"/>
    <cellStyle name="Normal 8 2 2 5" xfId="1350"/>
    <cellStyle name="Normal 8 2 2 5 2" xfId="4770"/>
    <cellStyle name="Normal 8 2 2 5 3" xfId="7042"/>
    <cellStyle name="Normal 8 2 2 5 4" xfId="9314"/>
    <cellStyle name="Normal 8 2 2 6" xfId="3635"/>
    <cellStyle name="Normal 8 2 2 7" xfId="5907"/>
    <cellStyle name="Normal 8 2 2 8" xfId="8179"/>
    <cellStyle name="Normal 8 2 3" xfId="148"/>
    <cellStyle name="Normal 8 2 3 2" xfId="386"/>
    <cellStyle name="Normal 8 2 3 2 2" xfId="840"/>
    <cellStyle name="Normal 8 2 3 2 2 2" xfId="1975"/>
    <cellStyle name="Normal 8 2 3 2 2 2 2" xfId="5395"/>
    <cellStyle name="Normal 8 2 3 2 2 2 3" xfId="7667"/>
    <cellStyle name="Normal 8 2 3 2 2 2 4" xfId="9939"/>
    <cellStyle name="Normal 8 2 3 2 2 3" xfId="4260"/>
    <cellStyle name="Normal 8 2 3 2 2 4" xfId="6532"/>
    <cellStyle name="Normal 8 2 3 2 2 5" xfId="8804"/>
    <cellStyle name="Normal 8 2 3 2 3" xfId="1521"/>
    <cellStyle name="Normal 8 2 3 2 3 2" xfId="4941"/>
    <cellStyle name="Normal 8 2 3 2 3 3" xfId="7213"/>
    <cellStyle name="Normal 8 2 3 2 3 4" xfId="9485"/>
    <cellStyle name="Normal 8 2 3 2 4" xfId="3806"/>
    <cellStyle name="Normal 8 2 3 2 5" xfId="6078"/>
    <cellStyle name="Normal 8 2 3 2 6" xfId="8350"/>
    <cellStyle name="Normal 8 2 3 3" xfId="1067"/>
    <cellStyle name="Normal 8 2 3 3 2" xfId="2202"/>
    <cellStyle name="Normal 8 2 3 3 2 2" xfId="5622"/>
    <cellStyle name="Normal 8 2 3 3 2 3" xfId="7894"/>
    <cellStyle name="Normal 8 2 3 3 2 4" xfId="10166"/>
    <cellStyle name="Normal 8 2 3 3 3" xfId="4487"/>
    <cellStyle name="Normal 8 2 3 3 4" xfId="6759"/>
    <cellStyle name="Normal 8 2 3 3 5" xfId="9031"/>
    <cellStyle name="Normal 8 2 3 4" xfId="613"/>
    <cellStyle name="Normal 8 2 3 4 2" xfId="1748"/>
    <cellStyle name="Normal 8 2 3 4 2 2" xfId="5168"/>
    <cellStyle name="Normal 8 2 3 4 2 3" xfId="7440"/>
    <cellStyle name="Normal 8 2 3 4 2 4" xfId="9712"/>
    <cellStyle name="Normal 8 2 3 4 3" xfId="4033"/>
    <cellStyle name="Normal 8 2 3 4 4" xfId="6305"/>
    <cellStyle name="Normal 8 2 3 4 5" xfId="8577"/>
    <cellStyle name="Normal 8 2 3 5" xfId="1294"/>
    <cellStyle name="Normal 8 2 3 5 2" xfId="4714"/>
    <cellStyle name="Normal 8 2 3 5 3" xfId="6986"/>
    <cellStyle name="Normal 8 2 3 5 4" xfId="9258"/>
    <cellStyle name="Normal 8 2 3 6" xfId="3579"/>
    <cellStyle name="Normal 8 2 3 7" xfId="5851"/>
    <cellStyle name="Normal 8 2 3 8" xfId="8123"/>
    <cellStyle name="Normal 8 2 4" xfId="274"/>
    <cellStyle name="Normal 8 2 4 2" xfId="501"/>
    <cellStyle name="Normal 8 2 4 2 2" xfId="955"/>
    <cellStyle name="Normal 8 2 4 2 2 2" xfId="2090"/>
    <cellStyle name="Normal 8 2 4 2 2 2 2" xfId="5510"/>
    <cellStyle name="Normal 8 2 4 2 2 2 3" xfId="7782"/>
    <cellStyle name="Normal 8 2 4 2 2 2 4" xfId="10054"/>
    <cellStyle name="Normal 8 2 4 2 2 3" xfId="4375"/>
    <cellStyle name="Normal 8 2 4 2 2 4" xfId="6647"/>
    <cellStyle name="Normal 8 2 4 2 2 5" xfId="8919"/>
    <cellStyle name="Normal 8 2 4 2 3" xfId="1636"/>
    <cellStyle name="Normal 8 2 4 2 3 2" xfId="5056"/>
    <cellStyle name="Normal 8 2 4 2 3 3" xfId="7328"/>
    <cellStyle name="Normal 8 2 4 2 3 4" xfId="9600"/>
    <cellStyle name="Normal 8 2 4 2 4" xfId="3921"/>
    <cellStyle name="Normal 8 2 4 2 5" xfId="6193"/>
    <cellStyle name="Normal 8 2 4 2 6" xfId="8465"/>
    <cellStyle name="Normal 8 2 4 3" xfId="1182"/>
    <cellStyle name="Normal 8 2 4 3 2" xfId="2317"/>
    <cellStyle name="Normal 8 2 4 3 2 2" xfId="5737"/>
    <cellStyle name="Normal 8 2 4 3 2 3" xfId="8009"/>
    <cellStyle name="Normal 8 2 4 3 2 4" xfId="10281"/>
    <cellStyle name="Normal 8 2 4 3 3" xfId="4602"/>
    <cellStyle name="Normal 8 2 4 3 4" xfId="6874"/>
    <cellStyle name="Normal 8 2 4 3 5" xfId="9146"/>
    <cellStyle name="Normal 8 2 4 4" xfId="728"/>
    <cellStyle name="Normal 8 2 4 4 2" xfId="1863"/>
    <cellStyle name="Normal 8 2 4 4 2 2" xfId="5283"/>
    <cellStyle name="Normal 8 2 4 4 2 3" xfId="7555"/>
    <cellStyle name="Normal 8 2 4 4 2 4" xfId="9827"/>
    <cellStyle name="Normal 8 2 4 4 3" xfId="4148"/>
    <cellStyle name="Normal 8 2 4 4 4" xfId="6420"/>
    <cellStyle name="Normal 8 2 4 4 5" xfId="8692"/>
    <cellStyle name="Normal 8 2 4 5" xfId="1409"/>
    <cellStyle name="Normal 8 2 4 5 2" xfId="4829"/>
    <cellStyle name="Normal 8 2 4 5 3" xfId="7101"/>
    <cellStyle name="Normal 8 2 4 5 4" xfId="9373"/>
    <cellStyle name="Normal 8 2 4 6" xfId="3694"/>
    <cellStyle name="Normal 8 2 4 7" xfId="5966"/>
    <cellStyle name="Normal 8 2 4 8" xfId="8238"/>
    <cellStyle name="Normal 8 2 5" xfId="330"/>
    <cellStyle name="Normal 8 2 5 2" xfId="784"/>
    <cellStyle name="Normal 8 2 5 2 2" xfId="1919"/>
    <cellStyle name="Normal 8 2 5 2 2 2" xfId="5339"/>
    <cellStyle name="Normal 8 2 5 2 2 3" xfId="7611"/>
    <cellStyle name="Normal 8 2 5 2 2 4" xfId="9883"/>
    <cellStyle name="Normal 8 2 5 2 3" xfId="4204"/>
    <cellStyle name="Normal 8 2 5 2 4" xfId="6476"/>
    <cellStyle name="Normal 8 2 5 2 5" xfId="8748"/>
    <cellStyle name="Normal 8 2 5 3" xfId="1465"/>
    <cellStyle name="Normal 8 2 5 3 2" xfId="4885"/>
    <cellStyle name="Normal 8 2 5 3 3" xfId="7157"/>
    <cellStyle name="Normal 8 2 5 3 4" xfId="9429"/>
    <cellStyle name="Normal 8 2 5 4" xfId="3750"/>
    <cellStyle name="Normal 8 2 5 5" xfId="6022"/>
    <cellStyle name="Normal 8 2 5 6" xfId="8294"/>
    <cellStyle name="Normal 8 2 6" xfId="1011"/>
    <cellStyle name="Normal 8 2 6 2" xfId="2146"/>
    <cellStyle name="Normal 8 2 6 2 2" xfId="5566"/>
    <cellStyle name="Normal 8 2 6 2 3" xfId="7838"/>
    <cellStyle name="Normal 8 2 6 2 4" xfId="10110"/>
    <cellStyle name="Normal 8 2 6 3" xfId="4431"/>
    <cellStyle name="Normal 8 2 6 4" xfId="6703"/>
    <cellStyle name="Normal 8 2 6 5" xfId="8975"/>
    <cellStyle name="Normal 8 2 7" xfId="557"/>
    <cellStyle name="Normal 8 2 7 2" xfId="1692"/>
    <cellStyle name="Normal 8 2 7 2 2" xfId="5112"/>
    <cellStyle name="Normal 8 2 7 2 3" xfId="7384"/>
    <cellStyle name="Normal 8 2 7 2 4" xfId="9656"/>
    <cellStyle name="Normal 8 2 7 3" xfId="3977"/>
    <cellStyle name="Normal 8 2 7 4" xfId="6249"/>
    <cellStyle name="Normal 8 2 7 5" xfId="8521"/>
    <cellStyle name="Normal 8 2 8" xfId="1238"/>
    <cellStyle name="Normal 8 2 8 2" xfId="4658"/>
    <cellStyle name="Normal 8 2 8 3" xfId="6930"/>
    <cellStyle name="Normal 8 2 8 4" xfId="9202"/>
    <cellStyle name="Normal 8 2 9" xfId="3523"/>
    <cellStyle name="Normal 8 3" xfId="176"/>
    <cellStyle name="Normal 8 3 2" xfId="414"/>
    <cellStyle name="Normal 8 3 2 2" xfId="868"/>
    <cellStyle name="Normal 8 3 2 2 2" xfId="2003"/>
    <cellStyle name="Normal 8 3 2 2 2 2" xfId="5423"/>
    <cellStyle name="Normal 8 3 2 2 2 3" xfId="7695"/>
    <cellStyle name="Normal 8 3 2 2 2 4" xfId="9967"/>
    <cellStyle name="Normal 8 3 2 2 3" xfId="4288"/>
    <cellStyle name="Normal 8 3 2 2 4" xfId="6560"/>
    <cellStyle name="Normal 8 3 2 2 5" xfId="8832"/>
    <cellStyle name="Normal 8 3 2 3" xfId="1549"/>
    <cellStyle name="Normal 8 3 2 3 2" xfId="4969"/>
    <cellStyle name="Normal 8 3 2 3 3" xfId="7241"/>
    <cellStyle name="Normal 8 3 2 3 4" xfId="9513"/>
    <cellStyle name="Normal 8 3 2 4" xfId="3834"/>
    <cellStyle name="Normal 8 3 2 5" xfId="6106"/>
    <cellStyle name="Normal 8 3 2 6" xfId="8378"/>
    <cellStyle name="Normal 8 3 3" xfId="1095"/>
    <cellStyle name="Normal 8 3 3 2" xfId="2230"/>
    <cellStyle name="Normal 8 3 3 2 2" xfId="5650"/>
    <cellStyle name="Normal 8 3 3 2 3" xfId="7922"/>
    <cellStyle name="Normal 8 3 3 2 4" xfId="10194"/>
    <cellStyle name="Normal 8 3 3 3" xfId="4515"/>
    <cellStyle name="Normal 8 3 3 4" xfId="6787"/>
    <cellStyle name="Normal 8 3 3 5" xfId="9059"/>
    <cellStyle name="Normal 8 3 4" xfId="641"/>
    <cellStyle name="Normal 8 3 4 2" xfId="1776"/>
    <cellStyle name="Normal 8 3 4 2 2" xfId="5196"/>
    <cellStyle name="Normal 8 3 4 2 3" xfId="7468"/>
    <cellStyle name="Normal 8 3 4 2 4" xfId="9740"/>
    <cellStyle name="Normal 8 3 4 3" xfId="4061"/>
    <cellStyle name="Normal 8 3 4 4" xfId="6333"/>
    <cellStyle name="Normal 8 3 4 5" xfId="8605"/>
    <cellStyle name="Normal 8 3 5" xfId="1322"/>
    <cellStyle name="Normal 8 3 5 2" xfId="4742"/>
    <cellStyle name="Normal 8 3 5 3" xfId="7014"/>
    <cellStyle name="Normal 8 3 5 4" xfId="9286"/>
    <cellStyle name="Normal 8 3 6" xfId="3607"/>
    <cellStyle name="Normal 8 3 7" xfId="5879"/>
    <cellStyle name="Normal 8 3 8" xfId="8151"/>
    <cellStyle name="Normal 8 4" xfId="120"/>
    <cellStyle name="Normal 8 4 2" xfId="358"/>
    <cellStyle name="Normal 8 4 2 2" xfId="812"/>
    <cellStyle name="Normal 8 4 2 2 2" xfId="1947"/>
    <cellStyle name="Normal 8 4 2 2 2 2" xfId="5367"/>
    <cellStyle name="Normal 8 4 2 2 2 3" xfId="7639"/>
    <cellStyle name="Normal 8 4 2 2 2 4" xfId="9911"/>
    <cellStyle name="Normal 8 4 2 2 3" xfId="4232"/>
    <cellStyle name="Normal 8 4 2 2 4" xfId="6504"/>
    <cellStyle name="Normal 8 4 2 2 5" xfId="8776"/>
    <cellStyle name="Normal 8 4 2 3" xfId="1493"/>
    <cellStyle name="Normal 8 4 2 3 2" xfId="4913"/>
    <cellStyle name="Normal 8 4 2 3 3" xfId="7185"/>
    <cellStyle name="Normal 8 4 2 3 4" xfId="9457"/>
    <cellStyle name="Normal 8 4 2 4" xfId="3778"/>
    <cellStyle name="Normal 8 4 2 5" xfId="6050"/>
    <cellStyle name="Normal 8 4 2 6" xfId="8322"/>
    <cellStyle name="Normal 8 4 3" xfId="1039"/>
    <cellStyle name="Normal 8 4 3 2" xfId="2174"/>
    <cellStyle name="Normal 8 4 3 2 2" xfId="5594"/>
    <cellStyle name="Normal 8 4 3 2 3" xfId="7866"/>
    <cellStyle name="Normal 8 4 3 2 4" xfId="10138"/>
    <cellStyle name="Normal 8 4 3 3" xfId="4459"/>
    <cellStyle name="Normal 8 4 3 4" xfId="6731"/>
    <cellStyle name="Normal 8 4 3 5" xfId="9003"/>
    <cellStyle name="Normal 8 4 4" xfId="585"/>
    <cellStyle name="Normal 8 4 4 2" xfId="1720"/>
    <cellStyle name="Normal 8 4 4 2 2" xfId="5140"/>
    <cellStyle name="Normal 8 4 4 2 3" xfId="7412"/>
    <cellStyle name="Normal 8 4 4 2 4" xfId="9684"/>
    <cellStyle name="Normal 8 4 4 3" xfId="4005"/>
    <cellStyle name="Normal 8 4 4 4" xfId="6277"/>
    <cellStyle name="Normal 8 4 4 5" xfId="8549"/>
    <cellStyle name="Normal 8 4 5" xfId="1266"/>
    <cellStyle name="Normal 8 4 5 2" xfId="4686"/>
    <cellStyle name="Normal 8 4 5 3" xfId="6958"/>
    <cellStyle name="Normal 8 4 5 4" xfId="9230"/>
    <cellStyle name="Normal 8 4 6" xfId="3551"/>
    <cellStyle name="Normal 8 4 7" xfId="5823"/>
    <cellStyle name="Normal 8 4 8" xfId="8095"/>
    <cellStyle name="Normal 8 5" xfId="246"/>
    <cellStyle name="Normal 8 5 2" xfId="473"/>
    <cellStyle name="Normal 8 5 2 2" xfId="927"/>
    <cellStyle name="Normal 8 5 2 2 2" xfId="2062"/>
    <cellStyle name="Normal 8 5 2 2 2 2" xfId="5482"/>
    <cellStyle name="Normal 8 5 2 2 2 3" xfId="7754"/>
    <cellStyle name="Normal 8 5 2 2 2 4" xfId="10026"/>
    <cellStyle name="Normal 8 5 2 2 3" xfId="4347"/>
    <cellStyle name="Normal 8 5 2 2 4" xfId="6619"/>
    <cellStyle name="Normal 8 5 2 2 5" xfId="8891"/>
    <cellStyle name="Normal 8 5 2 3" xfId="1608"/>
    <cellStyle name="Normal 8 5 2 3 2" xfId="5028"/>
    <cellStyle name="Normal 8 5 2 3 3" xfId="7300"/>
    <cellStyle name="Normal 8 5 2 3 4" xfId="9572"/>
    <cellStyle name="Normal 8 5 2 4" xfId="3893"/>
    <cellStyle name="Normal 8 5 2 5" xfId="6165"/>
    <cellStyle name="Normal 8 5 2 6" xfId="8437"/>
    <cellStyle name="Normal 8 5 3" xfId="1154"/>
    <cellStyle name="Normal 8 5 3 2" xfId="2289"/>
    <cellStyle name="Normal 8 5 3 2 2" xfId="5709"/>
    <cellStyle name="Normal 8 5 3 2 3" xfId="7981"/>
    <cellStyle name="Normal 8 5 3 2 4" xfId="10253"/>
    <cellStyle name="Normal 8 5 3 3" xfId="4574"/>
    <cellStyle name="Normal 8 5 3 4" xfId="6846"/>
    <cellStyle name="Normal 8 5 3 5" xfId="9118"/>
    <cellStyle name="Normal 8 5 4" xfId="700"/>
    <cellStyle name="Normal 8 5 4 2" xfId="1835"/>
    <cellStyle name="Normal 8 5 4 2 2" xfId="5255"/>
    <cellStyle name="Normal 8 5 4 2 3" xfId="7527"/>
    <cellStyle name="Normal 8 5 4 2 4" xfId="9799"/>
    <cellStyle name="Normal 8 5 4 3" xfId="4120"/>
    <cellStyle name="Normal 8 5 4 4" xfId="6392"/>
    <cellStyle name="Normal 8 5 4 5" xfId="8664"/>
    <cellStyle name="Normal 8 5 5" xfId="1381"/>
    <cellStyle name="Normal 8 5 5 2" xfId="4801"/>
    <cellStyle name="Normal 8 5 5 3" xfId="7073"/>
    <cellStyle name="Normal 8 5 5 4" xfId="9345"/>
    <cellStyle name="Normal 8 5 6" xfId="3666"/>
    <cellStyle name="Normal 8 5 7" xfId="5938"/>
    <cellStyle name="Normal 8 5 8" xfId="8210"/>
    <cellStyle name="Normal 8 6" xfId="302"/>
    <cellStyle name="Normal 8 6 2" xfId="756"/>
    <cellStyle name="Normal 8 6 2 2" xfId="1891"/>
    <cellStyle name="Normal 8 6 2 2 2" xfId="5311"/>
    <cellStyle name="Normal 8 6 2 2 3" xfId="7583"/>
    <cellStyle name="Normal 8 6 2 2 4" xfId="9855"/>
    <cellStyle name="Normal 8 6 2 3" xfId="4176"/>
    <cellStyle name="Normal 8 6 2 4" xfId="6448"/>
    <cellStyle name="Normal 8 6 2 5" xfId="8720"/>
    <cellStyle name="Normal 8 6 3" xfId="1437"/>
    <cellStyle name="Normal 8 6 3 2" xfId="4857"/>
    <cellStyle name="Normal 8 6 3 3" xfId="7129"/>
    <cellStyle name="Normal 8 6 3 4" xfId="9401"/>
    <cellStyle name="Normal 8 6 4" xfId="3722"/>
    <cellStyle name="Normal 8 6 5" xfId="5994"/>
    <cellStyle name="Normal 8 6 6" xfId="8266"/>
    <cellStyle name="Normal 8 7" xfId="983"/>
    <cellStyle name="Normal 8 7 2" xfId="2118"/>
    <cellStyle name="Normal 8 7 2 2" xfId="5538"/>
    <cellStyle name="Normal 8 7 2 3" xfId="7810"/>
    <cellStyle name="Normal 8 7 2 4" xfId="10082"/>
    <cellStyle name="Normal 8 7 3" xfId="4403"/>
    <cellStyle name="Normal 8 7 4" xfId="6675"/>
    <cellStyle name="Normal 8 7 5" xfId="8947"/>
    <cellStyle name="Normal 8 8" xfId="529"/>
    <cellStyle name="Normal 8 8 2" xfId="1664"/>
    <cellStyle name="Normal 8 8 2 2" xfId="5084"/>
    <cellStyle name="Normal 8 8 2 3" xfId="7356"/>
    <cellStyle name="Normal 8 8 2 4" xfId="9628"/>
    <cellStyle name="Normal 8 8 3" xfId="3949"/>
    <cellStyle name="Normal 8 8 4" xfId="6221"/>
    <cellStyle name="Normal 8 8 5" xfId="8493"/>
    <cellStyle name="Normal 8 9" xfId="1210"/>
    <cellStyle name="Normal 8 9 2" xfId="4630"/>
    <cellStyle name="Normal 8 9 3" xfId="6902"/>
    <cellStyle name="Normal 8 9 4" xfId="9174"/>
    <cellStyle name="Normal 9" xfId="64"/>
    <cellStyle name="Normal 9 10" xfId="3497"/>
    <cellStyle name="Normal 9 11" xfId="5769"/>
    <cellStyle name="Normal 9 12" xfId="8041"/>
    <cellStyle name="Normal 9 2" xfId="94"/>
    <cellStyle name="Normal 9 2 10" xfId="5797"/>
    <cellStyle name="Normal 9 2 11" xfId="8069"/>
    <cellStyle name="Normal 9 2 2" xfId="206"/>
    <cellStyle name="Normal 9 2 2 2" xfId="444"/>
    <cellStyle name="Normal 9 2 2 2 2" xfId="898"/>
    <cellStyle name="Normal 9 2 2 2 2 2" xfId="2033"/>
    <cellStyle name="Normal 9 2 2 2 2 2 2" xfId="5453"/>
    <cellStyle name="Normal 9 2 2 2 2 2 3" xfId="7725"/>
    <cellStyle name="Normal 9 2 2 2 2 2 4" xfId="9997"/>
    <cellStyle name="Normal 9 2 2 2 2 3" xfId="4318"/>
    <cellStyle name="Normal 9 2 2 2 2 4" xfId="6590"/>
    <cellStyle name="Normal 9 2 2 2 2 5" xfId="8862"/>
    <cellStyle name="Normal 9 2 2 2 3" xfId="1579"/>
    <cellStyle name="Normal 9 2 2 2 3 2" xfId="4999"/>
    <cellStyle name="Normal 9 2 2 2 3 3" xfId="7271"/>
    <cellStyle name="Normal 9 2 2 2 3 4" xfId="9543"/>
    <cellStyle name="Normal 9 2 2 2 4" xfId="3864"/>
    <cellStyle name="Normal 9 2 2 2 5" xfId="6136"/>
    <cellStyle name="Normal 9 2 2 2 6" xfId="8408"/>
    <cellStyle name="Normal 9 2 2 3" xfId="1125"/>
    <cellStyle name="Normal 9 2 2 3 2" xfId="2260"/>
    <cellStyle name="Normal 9 2 2 3 2 2" xfId="5680"/>
    <cellStyle name="Normal 9 2 2 3 2 3" xfId="7952"/>
    <cellStyle name="Normal 9 2 2 3 2 4" xfId="10224"/>
    <cellStyle name="Normal 9 2 2 3 3" xfId="4545"/>
    <cellStyle name="Normal 9 2 2 3 4" xfId="6817"/>
    <cellStyle name="Normal 9 2 2 3 5" xfId="9089"/>
    <cellStyle name="Normal 9 2 2 4" xfId="671"/>
    <cellStyle name="Normal 9 2 2 4 2" xfId="1806"/>
    <cellStyle name="Normal 9 2 2 4 2 2" xfId="5226"/>
    <cellStyle name="Normal 9 2 2 4 2 3" xfId="7498"/>
    <cellStyle name="Normal 9 2 2 4 2 4" xfId="9770"/>
    <cellStyle name="Normal 9 2 2 4 3" xfId="4091"/>
    <cellStyle name="Normal 9 2 2 4 4" xfId="6363"/>
    <cellStyle name="Normal 9 2 2 4 5" xfId="8635"/>
    <cellStyle name="Normal 9 2 2 5" xfId="1352"/>
    <cellStyle name="Normal 9 2 2 5 2" xfId="4772"/>
    <cellStyle name="Normal 9 2 2 5 3" xfId="7044"/>
    <cellStyle name="Normal 9 2 2 5 4" xfId="9316"/>
    <cellStyle name="Normal 9 2 2 6" xfId="3637"/>
    <cellStyle name="Normal 9 2 2 7" xfId="5909"/>
    <cellStyle name="Normal 9 2 2 8" xfId="8181"/>
    <cellStyle name="Normal 9 2 3" xfId="150"/>
    <cellStyle name="Normal 9 2 3 2" xfId="388"/>
    <cellStyle name="Normal 9 2 3 2 2" xfId="842"/>
    <cellStyle name="Normal 9 2 3 2 2 2" xfId="1977"/>
    <cellStyle name="Normal 9 2 3 2 2 2 2" xfId="5397"/>
    <cellStyle name="Normal 9 2 3 2 2 2 3" xfId="7669"/>
    <cellStyle name="Normal 9 2 3 2 2 2 4" xfId="9941"/>
    <cellStyle name="Normal 9 2 3 2 2 3" xfId="4262"/>
    <cellStyle name="Normal 9 2 3 2 2 4" xfId="6534"/>
    <cellStyle name="Normal 9 2 3 2 2 5" xfId="8806"/>
    <cellStyle name="Normal 9 2 3 2 3" xfId="1523"/>
    <cellStyle name="Normal 9 2 3 2 3 2" xfId="4943"/>
    <cellStyle name="Normal 9 2 3 2 3 3" xfId="7215"/>
    <cellStyle name="Normal 9 2 3 2 3 4" xfId="9487"/>
    <cellStyle name="Normal 9 2 3 2 4" xfId="3808"/>
    <cellStyle name="Normal 9 2 3 2 5" xfId="6080"/>
    <cellStyle name="Normal 9 2 3 2 6" xfId="8352"/>
    <cellStyle name="Normal 9 2 3 3" xfId="1069"/>
    <cellStyle name="Normal 9 2 3 3 2" xfId="2204"/>
    <cellStyle name="Normal 9 2 3 3 2 2" xfId="5624"/>
    <cellStyle name="Normal 9 2 3 3 2 3" xfId="7896"/>
    <cellStyle name="Normal 9 2 3 3 2 4" xfId="10168"/>
    <cellStyle name="Normal 9 2 3 3 3" xfId="4489"/>
    <cellStyle name="Normal 9 2 3 3 4" xfId="6761"/>
    <cellStyle name="Normal 9 2 3 3 5" xfId="9033"/>
    <cellStyle name="Normal 9 2 3 4" xfId="615"/>
    <cellStyle name="Normal 9 2 3 4 2" xfId="1750"/>
    <cellStyle name="Normal 9 2 3 4 2 2" xfId="5170"/>
    <cellStyle name="Normal 9 2 3 4 2 3" xfId="7442"/>
    <cellStyle name="Normal 9 2 3 4 2 4" xfId="9714"/>
    <cellStyle name="Normal 9 2 3 4 3" xfId="4035"/>
    <cellStyle name="Normal 9 2 3 4 4" xfId="6307"/>
    <cellStyle name="Normal 9 2 3 4 5" xfId="8579"/>
    <cellStyle name="Normal 9 2 3 5" xfId="1296"/>
    <cellStyle name="Normal 9 2 3 5 2" xfId="4716"/>
    <cellStyle name="Normal 9 2 3 5 3" xfId="6988"/>
    <cellStyle name="Normal 9 2 3 5 4" xfId="9260"/>
    <cellStyle name="Normal 9 2 3 6" xfId="3581"/>
    <cellStyle name="Normal 9 2 3 7" xfId="5853"/>
    <cellStyle name="Normal 9 2 3 8" xfId="8125"/>
    <cellStyle name="Normal 9 2 4" xfId="276"/>
    <cellStyle name="Normal 9 2 4 2" xfId="503"/>
    <cellStyle name="Normal 9 2 4 2 2" xfId="957"/>
    <cellStyle name="Normal 9 2 4 2 2 2" xfId="2092"/>
    <cellStyle name="Normal 9 2 4 2 2 2 2" xfId="5512"/>
    <cellStyle name="Normal 9 2 4 2 2 2 3" xfId="7784"/>
    <cellStyle name="Normal 9 2 4 2 2 2 4" xfId="10056"/>
    <cellStyle name="Normal 9 2 4 2 2 3" xfId="4377"/>
    <cellStyle name="Normal 9 2 4 2 2 4" xfId="6649"/>
    <cellStyle name="Normal 9 2 4 2 2 5" xfId="8921"/>
    <cellStyle name="Normal 9 2 4 2 3" xfId="1638"/>
    <cellStyle name="Normal 9 2 4 2 3 2" xfId="5058"/>
    <cellStyle name="Normal 9 2 4 2 3 3" xfId="7330"/>
    <cellStyle name="Normal 9 2 4 2 3 4" xfId="9602"/>
    <cellStyle name="Normal 9 2 4 2 4" xfId="3923"/>
    <cellStyle name="Normal 9 2 4 2 5" xfId="6195"/>
    <cellStyle name="Normal 9 2 4 2 6" xfId="8467"/>
    <cellStyle name="Normal 9 2 4 3" xfId="1184"/>
    <cellStyle name="Normal 9 2 4 3 2" xfId="2319"/>
    <cellStyle name="Normal 9 2 4 3 2 2" xfId="5739"/>
    <cellStyle name="Normal 9 2 4 3 2 3" xfId="8011"/>
    <cellStyle name="Normal 9 2 4 3 2 4" xfId="10283"/>
    <cellStyle name="Normal 9 2 4 3 3" xfId="4604"/>
    <cellStyle name="Normal 9 2 4 3 4" xfId="6876"/>
    <cellStyle name="Normal 9 2 4 3 5" xfId="9148"/>
    <cellStyle name="Normal 9 2 4 4" xfId="730"/>
    <cellStyle name="Normal 9 2 4 4 2" xfId="1865"/>
    <cellStyle name="Normal 9 2 4 4 2 2" xfId="5285"/>
    <cellStyle name="Normal 9 2 4 4 2 3" xfId="7557"/>
    <cellStyle name="Normal 9 2 4 4 2 4" xfId="9829"/>
    <cellStyle name="Normal 9 2 4 4 3" xfId="4150"/>
    <cellStyle name="Normal 9 2 4 4 4" xfId="6422"/>
    <cellStyle name="Normal 9 2 4 4 5" xfId="8694"/>
    <cellStyle name="Normal 9 2 4 5" xfId="1411"/>
    <cellStyle name="Normal 9 2 4 5 2" xfId="4831"/>
    <cellStyle name="Normal 9 2 4 5 3" xfId="7103"/>
    <cellStyle name="Normal 9 2 4 5 4" xfId="9375"/>
    <cellStyle name="Normal 9 2 4 6" xfId="3696"/>
    <cellStyle name="Normal 9 2 4 7" xfId="5968"/>
    <cellStyle name="Normal 9 2 4 8" xfId="8240"/>
    <cellStyle name="Normal 9 2 5" xfId="332"/>
    <cellStyle name="Normal 9 2 5 2" xfId="786"/>
    <cellStyle name="Normal 9 2 5 2 2" xfId="1921"/>
    <cellStyle name="Normal 9 2 5 2 2 2" xfId="5341"/>
    <cellStyle name="Normal 9 2 5 2 2 3" xfId="7613"/>
    <cellStyle name="Normal 9 2 5 2 2 4" xfId="9885"/>
    <cellStyle name="Normal 9 2 5 2 3" xfId="4206"/>
    <cellStyle name="Normal 9 2 5 2 4" xfId="6478"/>
    <cellStyle name="Normal 9 2 5 2 5" xfId="8750"/>
    <cellStyle name="Normal 9 2 5 3" xfId="1467"/>
    <cellStyle name="Normal 9 2 5 3 2" xfId="4887"/>
    <cellStyle name="Normal 9 2 5 3 3" xfId="7159"/>
    <cellStyle name="Normal 9 2 5 3 4" xfId="9431"/>
    <cellStyle name="Normal 9 2 5 4" xfId="3752"/>
    <cellStyle name="Normal 9 2 5 5" xfId="6024"/>
    <cellStyle name="Normal 9 2 5 6" xfId="8296"/>
    <cellStyle name="Normal 9 2 6" xfId="1013"/>
    <cellStyle name="Normal 9 2 6 2" xfId="2148"/>
    <cellStyle name="Normal 9 2 6 2 2" xfId="5568"/>
    <cellStyle name="Normal 9 2 6 2 3" xfId="7840"/>
    <cellStyle name="Normal 9 2 6 2 4" xfId="10112"/>
    <cellStyle name="Normal 9 2 6 3" xfId="4433"/>
    <cellStyle name="Normal 9 2 6 4" xfId="6705"/>
    <cellStyle name="Normal 9 2 6 5" xfId="8977"/>
    <cellStyle name="Normal 9 2 7" xfId="559"/>
    <cellStyle name="Normal 9 2 7 2" xfId="1694"/>
    <cellStyle name="Normal 9 2 7 2 2" xfId="5114"/>
    <cellStyle name="Normal 9 2 7 2 3" xfId="7386"/>
    <cellStyle name="Normal 9 2 7 2 4" xfId="9658"/>
    <cellStyle name="Normal 9 2 7 3" xfId="3979"/>
    <cellStyle name="Normal 9 2 7 4" xfId="6251"/>
    <cellStyle name="Normal 9 2 7 5" xfId="8523"/>
    <cellStyle name="Normal 9 2 8" xfId="1240"/>
    <cellStyle name="Normal 9 2 8 2" xfId="4660"/>
    <cellStyle name="Normal 9 2 8 3" xfId="6932"/>
    <cellStyle name="Normal 9 2 8 4" xfId="9204"/>
    <cellStyle name="Normal 9 2 9" xfId="3525"/>
    <cellStyle name="Normal 9 3" xfId="178"/>
    <cellStyle name="Normal 9 3 2" xfId="416"/>
    <cellStyle name="Normal 9 3 2 2" xfId="870"/>
    <cellStyle name="Normal 9 3 2 2 2" xfId="2005"/>
    <cellStyle name="Normal 9 3 2 2 2 2" xfId="5425"/>
    <cellStyle name="Normal 9 3 2 2 2 3" xfId="7697"/>
    <cellStyle name="Normal 9 3 2 2 2 4" xfId="9969"/>
    <cellStyle name="Normal 9 3 2 2 3" xfId="4290"/>
    <cellStyle name="Normal 9 3 2 2 4" xfId="6562"/>
    <cellStyle name="Normal 9 3 2 2 5" xfId="8834"/>
    <cellStyle name="Normal 9 3 2 3" xfId="1551"/>
    <cellStyle name="Normal 9 3 2 3 2" xfId="4971"/>
    <cellStyle name="Normal 9 3 2 3 3" xfId="7243"/>
    <cellStyle name="Normal 9 3 2 3 4" xfId="9515"/>
    <cellStyle name="Normal 9 3 2 4" xfId="3836"/>
    <cellStyle name="Normal 9 3 2 5" xfId="6108"/>
    <cellStyle name="Normal 9 3 2 6" xfId="8380"/>
    <cellStyle name="Normal 9 3 3" xfId="1097"/>
    <cellStyle name="Normal 9 3 3 2" xfId="2232"/>
    <cellStyle name="Normal 9 3 3 2 2" xfId="5652"/>
    <cellStyle name="Normal 9 3 3 2 3" xfId="7924"/>
    <cellStyle name="Normal 9 3 3 2 4" xfId="10196"/>
    <cellStyle name="Normal 9 3 3 3" xfId="4517"/>
    <cellStyle name="Normal 9 3 3 4" xfId="6789"/>
    <cellStyle name="Normal 9 3 3 5" xfId="9061"/>
    <cellStyle name="Normal 9 3 4" xfId="643"/>
    <cellStyle name="Normal 9 3 4 2" xfId="1778"/>
    <cellStyle name="Normal 9 3 4 2 2" xfId="5198"/>
    <cellStyle name="Normal 9 3 4 2 3" xfId="7470"/>
    <cellStyle name="Normal 9 3 4 2 4" xfId="9742"/>
    <cellStyle name="Normal 9 3 4 3" xfId="4063"/>
    <cellStyle name="Normal 9 3 4 4" xfId="6335"/>
    <cellStyle name="Normal 9 3 4 5" xfId="8607"/>
    <cellStyle name="Normal 9 3 5" xfId="1324"/>
    <cellStyle name="Normal 9 3 5 2" xfId="4744"/>
    <cellStyle name="Normal 9 3 5 3" xfId="7016"/>
    <cellStyle name="Normal 9 3 5 4" xfId="9288"/>
    <cellStyle name="Normal 9 3 6" xfId="3609"/>
    <cellStyle name="Normal 9 3 7" xfId="5881"/>
    <cellStyle name="Normal 9 3 8" xfId="8153"/>
    <cellStyle name="Normal 9 4" xfId="122"/>
    <cellStyle name="Normal 9 4 2" xfId="360"/>
    <cellStyle name="Normal 9 4 2 2" xfId="814"/>
    <cellStyle name="Normal 9 4 2 2 2" xfId="1949"/>
    <cellStyle name="Normal 9 4 2 2 2 2" xfId="5369"/>
    <cellStyle name="Normal 9 4 2 2 2 3" xfId="7641"/>
    <cellStyle name="Normal 9 4 2 2 2 4" xfId="9913"/>
    <cellStyle name="Normal 9 4 2 2 3" xfId="4234"/>
    <cellStyle name="Normal 9 4 2 2 4" xfId="6506"/>
    <cellStyle name="Normal 9 4 2 2 5" xfId="8778"/>
    <cellStyle name="Normal 9 4 2 3" xfId="1495"/>
    <cellStyle name="Normal 9 4 2 3 2" xfId="4915"/>
    <cellStyle name="Normal 9 4 2 3 3" xfId="7187"/>
    <cellStyle name="Normal 9 4 2 3 4" xfId="9459"/>
    <cellStyle name="Normal 9 4 2 4" xfId="3780"/>
    <cellStyle name="Normal 9 4 2 5" xfId="6052"/>
    <cellStyle name="Normal 9 4 2 6" xfId="8324"/>
    <cellStyle name="Normal 9 4 3" xfId="1041"/>
    <cellStyle name="Normal 9 4 3 2" xfId="2176"/>
    <cellStyle name="Normal 9 4 3 2 2" xfId="5596"/>
    <cellStyle name="Normal 9 4 3 2 3" xfId="7868"/>
    <cellStyle name="Normal 9 4 3 2 4" xfId="10140"/>
    <cellStyle name="Normal 9 4 3 3" xfId="4461"/>
    <cellStyle name="Normal 9 4 3 4" xfId="6733"/>
    <cellStyle name="Normal 9 4 3 5" xfId="9005"/>
    <cellStyle name="Normal 9 4 4" xfId="587"/>
    <cellStyle name="Normal 9 4 4 2" xfId="1722"/>
    <cellStyle name="Normal 9 4 4 2 2" xfId="5142"/>
    <cellStyle name="Normal 9 4 4 2 3" xfId="7414"/>
    <cellStyle name="Normal 9 4 4 2 4" xfId="9686"/>
    <cellStyle name="Normal 9 4 4 3" xfId="4007"/>
    <cellStyle name="Normal 9 4 4 4" xfId="6279"/>
    <cellStyle name="Normal 9 4 4 5" xfId="8551"/>
    <cellStyle name="Normal 9 4 5" xfId="1268"/>
    <cellStyle name="Normal 9 4 5 2" xfId="4688"/>
    <cellStyle name="Normal 9 4 5 3" xfId="6960"/>
    <cellStyle name="Normal 9 4 5 4" xfId="9232"/>
    <cellStyle name="Normal 9 4 6" xfId="3553"/>
    <cellStyle name="Normal 9 4 7" xfId="5825"/>
    <cellStyle name="Normal 9 4 8" xfId="8097"/>
    <cellStyle name="Normal 9 5" xfId="248"/>
    <cellStyle name="Normal 9 5 2" xfId="475"/>
    <cellStyle name="Normal 9 5 2 2" xfId="929"/>
    <cellStyle name="Normal 9 5 2 2 2" xfId="2064"/>
    <cellStyle name="Normal 9 5 2 2 2 2" xfId="5484"/>
    <cellStyle name="Normal 9 5 2 2 2 3" xfId="7756"/>
    <cellStyle name="Normal 9 5 2 2 2 4" xfId="10028"/>
    <cellStyle name="Normal 9 5 2 2 3" xfId="4349"/>
    <cellStyle name="Normal 9 5 2 2 4" xfId="6621"/>
    <cellStyle name="Normal 9 5 2 2 5" xfId="8893"/>
    <cellStyle name="Normal 9 5 2 3" xfId="1610"/>
    <cellStyle name="Normal 9 5 2 3 2" xfId="5030"/>
    <cellStyle name="Normal 9 5 2 3 3" xfId="7302"/>
    <cellStyle name="Normal 9 5 2 3 4" xfId="9574"/>
    <cellStyle name="Normal 9 5 2 4" xfId="3895"/>
    <cellStyle name="Normal 9 5 2 5" xfId="6167"/>
    <cellStyle name="Normal 9 5 2 6" xfId="8439"/>
    <cellStyle name="Normal 9 5 3" xfId="1156"/>
    <cellStyle name="Normal 9 5 3 2" xfId="2291"/>
    <cellStyle name="Normal 9 5 3 2 2" xfId="5711"/>
    <cellStyle name="Normal 9 5 3 2 3" xfId="7983"/>
    <cellStyle name="Normal 9 5 3 2 4" xfId="10255"/>
    <cellStyle name="Normal 9 5 3 3" xfId="4576"/>
    <cellStyle name="Normal 9 5 3 4" xfId="6848"/>
    <cellStyle name="Normal 9 5 3 5" xfId="9120"/>
    <cellStyle name="Normal 9 5 4" xfId="702"/>
    <cellStyle name="Normal 9 5 4 2" xfId="1837"/>
    <cellStyle name="Normal 9 5 4 2 2" xfId="5257"/>
    <cellStyle name="Normal 9 5 4 2 3" xfId="7529"/>
    <cellStyle name="Normal 9 5 4 2 4" xfId="9801"/>
    <cellStyle name="Normal 9 5 4 3" xfId="4122"/>
    <cellStyle name="Normal 9 5 4 4" xfId="6394"/>
    <cellStyle name="Normal 9 5 4 5" xfId="8666"/>
    <cellStyle name="Normal 9 5 5" xfId="1383"/>
    <cellStyle name="Normal 9 5 5 2" xfId="4803"/>
    <cellStyle name="Normal 9 5 5 3" xfId="7075"/>
    <cellStyle name="Normal 9 5 5 4" xfId="9347"/>
    <cellStyle name="Normal 9 5 6" xfId="3668"/>
    <cellStyle name="Normal 9 5 7" xfId="5940"/>
    <cellStyle name="Normal 9 5 8" xfId="8212"/>
    <cellStyle name="Normal 9 6" xfId="304"/>
    <cellStyle name="Normal 9 6 2" xfId="758"/>
    <cellStyle name="Normal 9 6 2 2" xfId="1893"/>
    <cellStyle name="Normal 9 6 2 2 2" xfId="5313"/>
    <cellStyle name="Normal 9 6 2 2 3" xfId="7585"/>
    <cellStyle name="Normal 9 6 2 2 4" xfId="9857"/>
    <cellStyle name="Normal 9 6 2 3" xfId="4178"/>
    <cellStyle name="Normal 9 6 2 4" xfId="6450"/>
    <cellStyle name="Normal 9 6 2 5" xfId="8722"/>
    <cellStyle name="Normal 9 6 3" xfId="1439"/>
    <cellStyle name="Normal 9 6 3 2" xfId="4859"/>
    <cellStyle name="Normal 9 6 3 3" xfId="7131"/>
    <cellStyle name="Normal 9 6 3 4" xfId="9403"/>
    <cellStyle name="Normal 9 6 4" xfId="3724"/>
    <cellStyle name="Normal 9 6 5" xfId="5996"/>
    <cellStyle name="Normal 9 6 6" xfId="8268"/>
    <cellStyle name="Normal 9 7" xfId="985"/>
    <cellStyle name="Normal 9 7 2" xfId="2120"/>
    <cellStyle name="Normal 9 7 2 2" xfId="5540"/>
    <cellStyle name="Normal 9 7 2 3" xfId="7812"/>
    <cellStyle name="Normal 9 7 2 4" xfId="10084"/>
    <cellStyle name="Normal 9 7 3" xfId="4405"/>
    <cellStyle name="Normal 9 7 4" xfId="6677"/>
    <cellStyle name="Normal 9 7 5" xfId="8949"/>
    <cellStyle name="Normal 9 8" xfId="531"/>
    <cellStyle name="Normal 9 8 2" xfId="1666"/>
    <cellStyle name="Normal 9 8 2 2" xfId="5086"/>
    <cellStyle name="Normal 9 8 2 3" xfId="7358"/>
    <cellStyle name="Normal 9 8 2 4" xfId="9630"/>
    <cellStyle name="Normal 9 8 3" xfId="3951"/>
    <cellStyle name="Normal 9 8 4" xfId="6223"/>
    <cellStyle name="Normal 9 8 5" xfId="8495"/>
    <cellStyle name="Normal 9 9" xfId="1212"/>
    <cellStyle name="Normal 9 9 2" xfId="4632"/>
    <cellStyle name="Normal 9 9 3" xfId="6904"/>
    <cellStyle name="Normal 9 9 4" xfId="9176"/>
    <cellStyle name="Note 2" xfId="52"/>
    <cellStyle name="Note 2 10" xfId="3486"/>
    <cellStyle name="Note 2 11" xfId="5758"/>
    <cellStyle name="Note 2 12" xfId="8030"/>
    <cellStyle name="Note 2 2" xfId="83"/>
    <cellStyle name="Note 2 2 10" xfId="5786"/>
    <cellStyle name="Note 2 2 11" xfId="8058"/>
    <cellStyle name="Note 2 2 2" xfId="195"/>
    <cellStyle name="Note 2 2 2 2" xfId="433"/>
    <cellStyle name="Note 2 2 2 2 2" xfId="887"/>
    <cellStyle name="Note 2 2 2 2 2 2" xfId="2022"/>
    <cellStyle name="Note 2 2 2 2 2 2 2" xfId="5442"/>
    <cellStyle name="Note 2 2 2 2 2 2 3" xfId="7714"/>
    <cellStyle name="Note 2 2 2 2 2 2 4" xfId="9986"/>
    <cellStyle name="Note 2 2 2 2 2 3" xfId="4307"/>
    <cellStyle name="Note 2 2 2 2 2 4" xfId="6579"/>
    <cellStyle name="Note 2 2 2 2 2 5" xfId="8851"/>
    <cellStyle name="Note 2 2 2 2 3" xfId="1568"/>
    <cellStyle name="Note 2 2 2 2 3 2" xfId="4988"/>
    <cellStyle name="Note 2 2 2 2 3 3" xfId="7260"/>
    <cellStyle name="Note 2 2 2 2 3 4" xfId="9532"/>
    <cellStyle name="Note 2 2 2 2 4" xfId="3853"/>
    <cellStyle name="Note 2 2 2 2 5" xfId="6125"/>
    <cellStyle name="Note 2 2 2 2 6" xfId="8397"/>
    <cellStyle name="Note 2 2 2 3" xfId="1114"/>
    <cellStyle name="Note 2 2 2 3 2" xfId="2249"/>
    <cellStyle name="Note 2 2 2 3 2 2" xfId="5669"/>
    <cellStyle name="Note 2 2 2 3 2 3" xfId="7941"/>
    <cellStyle name="Note 2 2 2 3 2 4" xfId="10213"/>
    <cellStyle name="Note 2 2 2 3 3" xfId="4534"/>
    <cellStyle name="Note 2 2 2 3 4" xfId="6806"/>
    <cellStyle name="Note 2 2 2 3 5" xfId="9078"/>
    <cellStyle name="Note 2 2 2 4" xfId="660"/>
    <cellStyle name="Note 2 2 2 4 2" xfId="1795"/>
    <cellStyle name="Note 2 2 2 4 2 2" xfId="5215"/>
    <cellStyle name="Note 2 2 2 4 2 3" xfId="7487"/>
    <cellStyle name="Note 2 2 2 4 2 4" xfId="9759"/>
    <cellStyle name="Note 2 2 2 4 3" xfId="4080"/>
    <cellStyle name="Note 2 2 2 4 4" xfId="6352"/>
    <cellStyle name="Note 2 2 2 4 5" xfId="8624"/>
    <cellStyle name="Note 2 2 2 5" xfId="1341"/>
    <cellStyle name="Note 2 2 2 5 2" xfId="4761"/>
    <cellStyle name="Note 2 2 2 5 3" xfId="7033"/>
    <cellStyle name="Note 2 2 2 5 4" xfId="9305"/>
    <cellStyle name="Note 2 2 2 6" xfId="3626"/>
    <cellStyle name="Note 2 2 2 7" xfId="5898"/>
    <cellStyle name="Note 2 2 2 8" xfId="8170"/>
    <cellStyle name="Note 2 2 3" xfId="139"/>
    <cellStyle name="Note 2 2 3 2" xfId="377"/>
    <cellStyle name="Note 2 2 3 2 2" xfId="831"/>
    <cellStyle name="Note 2 2 3 2 2 2" xfId="1966"/>
    <cellStyle name="Note 2 2 3 2 2 2 2" xfId="5386"/>
    <cellStyle name="Note 2 2 3 2 2 2 3" xfId="7658"/>
    <cellStyle name="Note 2 2 3 2 2 2 4" xfId="9930"/>
    <cellStyle name="Note 2 2 3 2 2 3" xfId="4251"/>
    <cellStyle name="Note 2 2 3 2 2 4" xfId="6523"/>
    <cellStyle name="Note 2 2 3 2 2 5" xfId="8795"/>
    <cellStyle name="Note 2 2 3 2 3" xfId="1512"/>
    <cellStyle name="Note 2 2 3 2 3 2" xfId="4932"/>
    <cellStyle name="Note 2 2 3 2 3 3" xfId="7204"/>
    <cellStyle name="Note 2 2 3 2 3 4" xfId="9476"/>
    <cellStyle name="Note 2 2 3 2 4" xfId="3797"/>
    <cellStyle name="Note 2 2 3 2 5" xfId="6069"/>
    <cellStyle name="Note 2 2 3 2 6" xfId="8341"/>
    <cellStyle name="Note 2 2 3 3" xfId="1058"/>
    <cellStyle name="Note 2 2 3 3 2" xfId="2193"/>
    <cellStyle name="Note 2 2 3 3 2 2" xfId="5613"/>
    <cellStyle name="Note 2 2 3 3 2 3" xfId="7885"/>
    <cellStyle name="Note 2 2 3 3 2 4" xfId="10157"/>
    <cellStyle name="Note 2 2 3 3 3" xfId="4478"/>
    <cellStyle name="Note 2 2 3 3 4" xfId="6750"/>
    <cellStyle name="Note 2 2 3 3 5" xfId="9022"/>
    <cellStyle name="Note 2 2 3 4" xfId="604"/>
    <cellStyle name="Note 2 2 3 4 2" xfId="1739"/>
    <cellStyle name="Note 2 2 3 4 2 2" xfId="5159"/>
    <cellStyle name="Note 2 2 3 4 2 3" xfId="7431"/>
    <cellStyle name="Note 2 2 3 4 2 4" xfId="9703"/>
    <cellStyle name="Note 2 2 3 4 3" xfId="4024"/>
    <cellStyle name="Note 2 2 3 4 4" xfId="6296"/>
    <cellStyle name="Note 2 2 3 4 5" xfId="8568"/>
    <cellStyle name="Note 2 2 3 5" xfId="1285"/>
    <cellStyle name="Note 2 2 3 5 2" xfId="4705"/>
    <cellStyle name="Note 2 2 3 5 3" xfId="6977"/>
    <cellStyle name="Note 2 2 3 5 4" xfId="9249"/>
    <cellStyle name="Note 2 2 3 6" xfId="3570"/>
    <cellStyle name="Note 2 2 3 7" xfId="5842"/>
    <cellStyle name="Note 2 2 3 8" xfId="8114"/>
    <cellStyle name="Note 2 2 4" xfId="265"/>
    <cellStyle name="Note 2 2 4 2" xfId="492"/>
    <cellStyle name="Note 2 2 4 2 2" xfId="946"/>
    <cellStyle name="Note 2 2 4 2 2 2" xfId="2081"/>
    <cellStyle name="Note 2 2 4 2 2 2 2" xfId="5501"/>
    <cellStyle name="Note 2 2 4 2 2 2 3" xfId="7773"/>
    <cellStyle name="Note 2 2 4 2 2 2 4" xfId="10045"/>
    <cellStyle name="Note 2 2 4 2 2 3" xfId="4366"/>
    <cellStyle name="Note 2 2 4 2 2 4" xfId="6638"/>
    <cellStyle name="Note 2 2 4 2 2 5" xfId="8910"/>
    <cellStyle name="Note 2 2 4 2 3" xfId="1627"/>
    <cellStyle name="Note 2 2 4 2 3 2" xfId="5047"/>
    <cellStyle name="Note 2 2 4 2 3 3" xfId="7319"/>
    <cellStyle name="Note 2 2 4 2 3 4" xfId="9591"/>
    <cellStyle name="Note 2 2 4 2 4" xfId="3912"/>
    <cellStyle name="Note 2 2 4 2 5" xfId="6184"/>
    <cellStyle name="Note 2 2 4 2 6" xfId="8456"/>
    <cellStyle name="Note 2 2 4 3" xfId="1173"/>
    <cellStyle name="Note 2 2 4 3 2" xfId="2308"/>
    <cellStyle name="Note 2 2 4 3 2 2" xfId="5728"/>
    <cellStyle name="Note 2 2 4 3 2 3" xfId="8000"/>
    <cellStyle name="Note 2 2 4 3 2 4" xfId="10272"/>
    <cellStyle name="Note 2 2 4 3 3" xfId="4593"/>
    <cellStyle name="Note 2 2 4 3 4" xfId="6865"/>
    <cellStyle name="Note 2 2 4 3 5" xfId="9137"/>
    <cellStyle name="Note 2 2 4 4" xfId="719"/>
    <cellStyle name="Note 2 2 4 4 2" xfId="1854"/>
    <cellStyle name="Note 2 2 4 4 2 2" xfId="5274"/>
    <cellStyle name="Note 2 2 4 4 2 3" xfId="7546"/>
    <cellStyle name="Note 2 2 4 4 2 4" xfId="9818"/>
    <cellStyle name="Note 2 2 4 4 3" xfId="4139"/>
    <cellStyle name="Note 2 2 4 4 4" xfId="6411"/>
    <cellStyle name="Note 2 2 4 4 5" xfId="8683"/>
    <cellStyle name="Note 2 2 4 5" xfId="1400"/>
    <cellStyle name="Note 2 2 4 5 2" xfId="4820"/>
    <cellStyle name="Note 2 2 4 5 3" xfId="7092"/>
    <cellStyle name="Note 2 2 4 5 4" xfId="9364"/>
    <cellStyle name="Note 2 2 4 6" xfId="3685"/>
    <cellStyle name="Note 2 2 4 7" xfId="5957"/>
    <cellStyle name="Note 2 2 4 8" xfId="8229"/>
    <cellStyle name="Note 2 2 5" xfId="321"/>
    <cellStyle name="Note 2 2 5 2" xfId="775"/>
    <cellStyle name="Note 2 2 5 2 2" xfId="1910"/>
    <cellStyle name="Note 2 2 5 2 2 2" xfId="5330"/>
    <cellStyle name="Note 2 2 5 2 2 3" xfId="7602"/>
    <cellStyle name="Note 2 2 5 2 2 4" xfId="9874"/>
    <cellStyle name="Note 2 2 5 2 3" xfId="4195"/>
    <cellStyle name="Note 2 2 5 2 4" xfId="6467"/>
    <cellStyle name="Note 2 2 5 2 5" xfId="8739"/>
    <cellStyle name="Note 2 2 5 3" xfId="1456"/>
    <cellStyle name="Note 2 2 5 3 2" xfId="4876"/>
    <cellStyle name="Note 2 2 5 3 3" xfId="7148"/>
    <cellStyle name="Note 2 2 5 3 4" xfId="9420"/>
    <cellStyle name="Note 2 2 5 4" xfId="3741"/>
    <cellStyle name="Note 2 2 5 5" xfId="6013"/>
    <cellStyle name="Note 2 2 5 6" xfId="8285"/>
    <cellStyle name="Note 2 2 6" xfId="1002"/>
    <cellStyle name="Note 2 2 6 2" xfId="2137"/>
    <cellStyle name="Note 2 2 6 2 2" xfId="5557"/>
    <cellStyle name="Note 2 2 6 2 3" xfId="7829"/>
    <cellStyle name="Note 2 2 6 2 4" xfId="10101"/>
    <cellStyle name="Note 2 2 6 3" xfId="4422"/>
    <cellStyle name="Note 2 2 6 4" xfId="6694"/>
    <cellStyle name="Note 2 2 6 5" xfId="8966"/>
    <cellStyle name="Note 2 2 7" xfId="548"/>
    <cellStyle name="Note 2 2 7 2" xfId="1683"/>
    <cellStyle name="Note 2 2 7 2 2" xfId="5103"/>
    <cellStyle name="Note 2 2 7 2 3" xfId="7375"/>
    <cellStyle name="Note 2 2 7 2 4" xfId="9647"/>
    <cellStyle name="Note 2 2 7 3" xfId="3968"/>
    <cellStyle name="Note 2 2 7 4" xfId="6240"/>
    <cellStyle name="Note 2 2 7 5" xfId="8512"/>
    <cellStyle name="Note 2 2 8" xfId="1229"/>
    <cellStyle name="Note 2 2 8 2" xfId="4649"/>
    <cellStyle name="Note 2 2 8 3" xfId="6921"/>
    <cellStyle name="Note 2 2 8 4" xfId="9193"/>
    <cellStyle name="Note 2 2 9" xfId="3514"/>
    <cellStyle name="Note 2 3" xfId="167"/>
    <cellStyle name="Note 2 3 2" xfId="405"/>
    <cellStyle name="Note 2 3 2 2" xfId="859"/>
    <cellStyle name="Note 2 3 2 2 2" xfId="1994"/>
    <cellStyle name="Note 2 3 2 2 2 2" xfId="5414"/>
    <cellStyle name="Note 2 3 2 2 2 3" xfId="7686"/>
    <cellStyle name="Note 2 3 2 2 2 4" xfId="9958"/>
    <cellStyle name="Note 2 3 2 2 3" xfId="4279"/>
    <cellStyle name="Note 2 3 2 2 4" xfId="6551"/>
    <cellStyle name="Note 2 3 2 2 5" xfId="8823"/>
    <cellStyle name="Note 2 3 2 3" xfId="1540"/>
    <cellStyle name="Note 2 3 2 3 2" xfId="4960"/>
    <cellStyle name="Note 2 3 2 3 3" xfId="7232"/>
    <cellStyle name="Note 2 3 2 3 4" xfId="9504"/>
    <cellStyle name="Note 2 3 2 4" xfId="3825"/>
    <cellStyle name="Note 2 3 2 5" xfId="6097"/>
    <cellStyle name="Note 2 3 2 6" xfId="8369"/>
    <cellStyle name="Note 2 3 3" xfId="1086"/>
    <cellStyle name="Note 2 3 3 2" xfId="2221"/>
    <cellStyle name="Note 2 3 3 2 2" xfId="5641"/>
    <cellStyle name="Note 2 3 3 2 3" xfId="7913"/>
    <cellStyle name="Note 2 3 3 2 4" xfId="10185"/>
    <cellStyle name="Note 2 3 3 3" xfId="4506"/>
    <cellStyle name="Note 2 3 3 4" xfId="6778"/>
    <cellStyle name="Note 2 3 3 5" xfId="9050"/>
    <cellStyle name="Note 2 3 4" xfId="632"/>
    <cellStyle name="Note 2 3 4 2" xfId="1767"/>
    <cellStyle name="Note 2 3 4 2 2" xfId="5187"/>
    <cellStyle name="Note 2 3 4 2 3" xfId="7459"/>
    <cellStyle name="Note 2 3 4 2 4" xfId="9731"/>
    <cellStyle name="Note 2 3 4 3" xfId="4052"/>
    <cellStyle name="Note 2 3 4 4" xfId="6324"/>
    <cellStyle name="Note 2 3 4 5" xfId="8596"/>
    <cellStyle name="Note 2 3 5" xfId="1313"/>
    <cellStyle name="Note 2 3 5 2" xfId="4733"/>
    <cellStyle name="Note 2 3 5 3" xfId="7005"/>
    <cellStyle name="Note 2 3 5 4" xfId="9277"/>
    <cellStyle name="Note 2 3 6" xfId="3598"/>
    <cellStyle name="Note 2 3 7" xfId="5870"/>
    <cellStyle name="Note 2 3 8" xfId="8142"/>
    <cellStyle name="Note 2 4" xfId="111"/>
    <cellStyle name="Note 2 4 2" xfId="349"/>
    <cellStyle name="Note 2 4 2 2" xfId="803"/>
    <cellStyle name="Note 2 4 2 2 2" xfId="1938"/>
    <cellStyle name="Note 2 4 2 2 2 2" xfId="5358"/>
    <cellStyle name="Note 2 4 2 2 2 3" xfId="7630"/>
    <cellStyle name="Note 2 4 2 2 2 4" xfId="9902"/>
    <cellStyle name="Note 2 4 2 2 3" xfId="4223"/>
    <cellStyle name="Note 2 4 2 2 4" xfId="6495"/>
    <cellStyle name="Note 2 4 2 2 5" xfId="8767"/>
    <cellStyle name="Note 2 4 2 3" xfId="1484"/>
    <cellStyle name="Note 2 4 2 3 2" xfId="4904"/>
    <cellStyle name="Note 2 4 2 3 3" xfId="7176"/>
    <cellStyle name="Note 2 4 2 3 4" xfId="9448"/>
    <cellStyle name="Note 2 4 2 4" xfId="3769"/>
    <cellStyle name="Note 2 4 2 5" xfId="6041"/>
    <cellStyle name="Note 2 4 2 6" xfId="8313"/>
    <cellStyle name="Note 2 4 3" xfId="1030"/>
    <cellStyle name="Note 2 4 3 2" xfId="2165"/>
    <cellStyle name="Note 2 4 3 2 2" xfId="5585"/>
    <cellStyle name="Note 2 4 3 2 3" xfId="7857"/>
    <cellStyle name="Note 2 4 3 2 4" xfId="10129"/>
    <cellStyle name="Note 2 4 3 3" xfId="4450"/>
    <cellStyle name="Note 2 4 3 4" xfId="6722"/>
    <cellStyle name="Note 2 4 3 5" xfId="8994"/>
    <cellStyle name="Note 2 4 4" xfId="576"/>
    <cellStyle name="Note 2 4 4 2" xfId="1711"/>
    <cellStyle name="Note 2 4 4 2 2" xfId="5131"/>
    <cellStyle name="Note 2 4 4 2 3" xfId="7403"/>
    <cellStyle name="Note 2 4 4 2 4" xfId="9675"/>
    <cellStyle name="Note 2 4 4 3" xfId="3996"/>
    <cellStyle name="Note 2 4 4 4" xfId="6268"/>
    <cellStyle name="Note 2 4 4 5" xfId="8540"/>
    <cellStyle name="Note 2 4 5" xfId="1257"/>
    <cellStyle name="Note 2 4 5 2" xfId="4677"/>
    <cellStyle name="Note 2 4 5 3" xfId="6949"/>
    <cellStyle name="Note 2 4 5 4" xfId="9221"/>
    <cellStyle name="Note 2 4 6" xfId="3542"/>
    <cellStyle name="Note 2 4 7" xfId="5814"/>
    <cellStyle name="Note 2 4 8" xfId="8086"/>
    <cellStyle name="Note 2 5" xfId="237"/>
    <cellStyle name="Note 2 5 2" xfId="464"/>
    <cellStyle name="Note 2 5 2 2" xfId="918"/>
    <cellStyle name="Note 2 5 2 2 2" xfId="2053"/>
    <cellStyle name="Note 2 5 2 2 2 2" xfId="5473"/>
    <cellStyle name="Note 2 5 2 2 2 3" xfId="7745"/>
    <cellStyle name="Note 2 5 2 2 2 4" xfId="10017"/>
    <cellStyle name="Note 2 5 2 2 3" xfId="4338"/>
    <cellStyle name="Note 2 5 2 2 4" xfId="6610"/>
    <cellStyle name="Note 2 5 2 2 5" xfId="8882"/>
    <cellStyle name="Note 2 5 2 3" xfId="1599"/>
    <cellStyle name="Note 2 5 2 3 2" xfId="5019"/>
    <cellStyle name="Note 2 5 2 3 3" xfId="7291"/>
    <cellStyle name="Note 2 5 2 3 4" xfId="9563"/>
    <cellStyle name="Note 2 5 2 4" xfId="3884"/>
    <cellStyle name="Note 2 5 2 5" xfId="6156"/>
    <cellStyle name="Note 2 5 2 6" xfId="8428"/>
    <cellStyle name="Note 2 5 3" xfId="1145"/>
    <cellStyle name="Note 2 5 3 2" xfId="2280"/>
    <cellStyle name="Note 2 5 3 2 2" xfId="5700"/>
    <cellStyle name="Note 2 5 3 2 3" xfId="7972"/>
    <cellStyle name="Note 2 5 3 2 4" xfId="10244"/>
    <cellStyle name="Note 2 5 3 3" xfId="4565"/>
    <cellStyle name="Note 2 5 3 4" xfId="6837"/>
    <cellStyle name="Note 2 5 3 5" xfId="9109"/>
    <cellStyle name="Note 2 5 4" xfId="691"/>
    <cellStyle name="Note 2 5 4 2" xfId="1826"/>
    <cellStyle name="Note 2 5 4 2 2" xfId="5246"/>
    <cellStyle name="Note 2 5 4 2 3" xfId="7518"/>
    <cellStyle name="Note 2 5 4 2 4" xfId="9790"/>
    <cellStyle name="Note 2 5 4 3" xfId="4111"/>
    <cellStyle name="Note 2 5 4 4" xfId="6383"/>
    <cellStyle name="Note 2 5 4 5" xfId="8655"/>
    <cellStyle name="Note 2 5 5" xfId="1372"/>
    <cellStyle name="Note 2 5 5 2" xfId="4792"/>
    <cellStyle name="Note 2 5 5 3" xfId="7064"/>
    <cellStyle name="Note 2 5 5 4" xfId="9336"/>
    <cellStyle name="Note 2 5 6" xfId="3657"/>
    <cellStyle name="Note 2 5 7" xfId="5929"/>
    <cellStyle name="Note 2 5 8" xfId="8201"/>
    <cellStyle name="Note 2 6" xfId="293"/>
    <cellStyle name="Note 2 6 2" xfId="747"/>
    <cellStyle name="Note 2 6 2 2" xfId="1882"/>
    <cellStyle name="Note 2 6 2 2 2" xfId="5302"/>
    <cellStyle name="Note 2 6 2 2 3" xfId="7574"/>
    <cellStyle name="Note 2 6 2 2 4" xfId="9846"/>
    <cellStyle name="Note 2 6 2 3" xfId="4167"/>
    <cellStyle name="Note 2 6 2 4" xfId="6439"/>
    <cellStyle name="Note 2 6 2 5" xfId="8711"/>
    <cellStyle name="Note 2 6 3" xfId="1428"/>
    <cellStyle name="Note 2 6 3 2" xfId="4848"/>
    <cellStyle name="Note 2 6 3 3" xfId="7120"/>
    <cellStyle name="Note 2 6 3 4" xfId="9392"/>
    <cellStyle name="Note 2 6 4" xfId="3713"/>
    <cellStyle name="Note 2 6 5" xfId="5985"/>
    <cellStyle name="Note 2 6 6" xfId="8257"/>
    <cellStyle name="Note 2 7" xfId="974"/>
    <cellStyle name="Note 2 7 2" xfId="2109"/>
    <cellStyle name="Note 2 7 2 2" xfId="5529"/>
    <cellStyle name="Note 2 7 2 3" xfId="7801"/>
    <cellStyle name="Note 2 7 2 4" xfId="10073"/>
    <cellStyle name="Note 2 7 3" xfId="4394"/>
    <cellStyle name="Note 2 7 4" xfId="6666"/>
    <cellStyle name="Note 2 7 5" xfId="8938"/>
    <cellStyle name="Note 2 8" xfId="520"/>
    <cellStyle name="Note 2 8 2" xfId="1655"/>
    <cellStyle name="Note 2 8 2 2" xfId="5075"/>
    <cellStyle name="Note 2 8 2 3" xfId="7347"/>
    <cellStyle name="Note 2 8 2 4" xfId="9619"/>
    <cellStyle name="Note 2 8 3" xfId="3940"/>
    <cellStyle name="Note 2 8 4" xfId="6212"/>
    <cellStyle name="Note 2 8 5" xfId="8484"/>
    <cellStyle name="Note 2 9" xfId="1201"/>
    <cellStyle name="Note 2 9 2" xfId="4621"/>
    <cellStyle name="Note 2 9 3" xfId="6893"/>
    <cellStyle name="Note 2 9 4" xfId="9165"/>
    <cellStyle name="Output" xfId="13" builtinId="21" customBuiltin="1"/>
    <cellStyle name="Percent" xfId="6" builtinId="5"/>
    <cellStyle name="Percent 2" xfId="227"/>
    <cellStyle name="Percent 2 2" xfId="2326"/>
    <cellStyle name="Percent 2 2 2" xfId="2942"/>
    <cellStyle name="Percent 3" xfId="212"/>
    <cellStyle name="Percent 3 2" xfId="450"/>
    <cellStyle name="Percent 3 2 2" xfId="904"/>
    <cellStyle name="Percent 3 2 2 2" xfId="2039"/>
    <cellStyle name="Percent 3 2 2 2 2" xfId="5459"/>
    <cellStyle name="Percent 3 2 2 2 3" xfId="7731"/>
    <cellStyle name="Percent 3 2 2 2 4" xfId="10003"/>
    <cellStyle name="Percent 3 2 2 3" xfId="4324"/>
    <cellStyle name="Percent 3 2 2 4" xfId="6596"/>
    <cellStyle name="Percent 3 2 2 5" xfId="8868"/>
    <cellStyle name="Percent 3 2 3" xfId="1585"/>
    <cellStyle name="Percent 3 2 3 2" xfId="5005"/>
    <cellStyle name="Percent 3 2 3 3" xfId="7277"/>
    <cellStyle name="Percent 3 2 3 4" xfId="9549"/>
    <cellStyle name="Percent 3 2 4" xfId="3870"/>
    <cellStyle name="Percent 3 2 5" xfId="6142"/>
    <cellStyle name="Percent 3 2 6" xfId="8414"/>
    <cellStyle name="Percent 3 3" xfId="1131"/>
    <cellStyle name="Percent 3 3 2" xfId="2266"/>
    <cellStyle name="Percent 3 3 2 2" xfId="5686"/>
    <cellStyle name="Percent 3 3 2 3" xfId="7958"/>
    <cellStyle name="Percent 3 3 2 4" xfId="10230"/>
    <cellStyle name="Percent 3 3 3" xfId="4551"/>
    <cellStyle name="Percent 3 3 4" xfId="6823"/>
    <cellStyle name="Percent 3 3 5" xfId="9095"/>
    <cellStyle name="Percent 3 4" xfId="677"/>
    <cellStyle name="Percent 3 4 2" xfId="1812"/>
    <cellStyle name="Percent 3 4 2 2" xfId="5232"/>
    <cellStyle name="Percent 3 4 2 3" xfId="7504"/>
    <cellStyle name="Percent 3 4 2 4" xfId="9776"/>
    <cellStyle name="Percent 3 4 3" xfId="4097"/>
    <cellStyle name="Percent 3 4 4" xfId="6369"/>
    <cellStyle name="Percent 3 4 5" xfId="8641"/>
    <cellStyle name="Percent 3 5" xfId="1358"/>
    <cellStyle name="Percent 3 5 2" xfId="4778"/>
    <cellStyle name="Percent 3 5 3" xfId="7050"/>
    <cellStyle name="Percent 3 5 4" xfId="9322"/>
    <cellStyle name="Percent 3 6" xfId="3643"/>
    <cellStyle name="Percent 3 7" xfId="5915"/>
    <cellStyle name="Percent 3 8" xfId="8187"/>
    <cellStyle name="Percent 4" xfId="40"/>
    <cellStyle name="Percent 5" xfId="2893"/>
    <cellStyle name="Title 2" xfId="228"/>
    <cellStyle name="Title 3" xfId="43"/>
    <cellStyle name="Total" xfId="19" builtinId="25" customBuiltin="1"/>
    <cellStyle name="Warning Text" xfId="17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chartsheet" Target="chartsheets/sheet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4.xml"/><Relationship Id="rId5" Type="http://schemas.openxmlformats.org/officeDocument/2006/relationships/worksheet" Target="worksheets/sheet3.xml"/><Relationship Id="rId10" Type="http://schemas.openxmlformats.org/officeDocument/2006/relationships/calcChain" Target="calcChain.xml"/><Relationship Id="rId4" Type="http://schemas.openxmlformats.org/officeDocument/2006/relationships/chartsheet" Target="chartsheets/sheet2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PERCENTAGE MARKET SHARE TO TOTAL NET ASSET VALUE (NAV) </a:t>
            </a:r>
          </a:p>
          <a:p>
            <a:pPr>
              <a:defRPr/>
            </a:pPr>
            <a:r>
              <a:rPr lang="en-US"/>
              <a:t>AS AT 16TH JULY, 2021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'Market Share'!$F$6</c:f>
              <c:strCache>
                <c:ptCount val="1"/>
                <c:pt idx="0">
                  <c:v>NET ASSET VALUE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9F1-4D3F-AFC0-2F3DDA5A1E07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9F1-4D3F-AFC0-2F3DDA5A1E07}"/>
              </c:ext>
            </c:extLst>
          </c:dPt>
          <c:dPt>
            <c:idx val="2"/>
            <c:bubble3D val="0"/>
            <c:explosion val="1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19F1-4D3F-AFC0-2F3DDA5A1E07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19F1-4D3F-AFC0-2F3DDA5A1E07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19F1-4D3F-AFC0-2F3DDA5A1E07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19F1-4D3F-AFC0-2F3DDA5A1E07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1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1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19F1-4D3F-AFC0-2F3DDA5A1E0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2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'Market Share'!$E$7:$E$13</c:f>
              <c:strCache>
                <c:ptCount val="7"/>
                <c:pt idx="0">
                  <c:v>ETHICAL FUNDS</c:v>
                </c:pt>
                <c:pt idx="1">
                  <c:v>MIXED FUNDS</c:v>
                </c:pt>
                <c:pt idx="2">
                  <c:v>FIXED INCOME FUNDS</c:v>
                </c:pt>
                <c:pt idx="3">
                  <c:v>EQUITY BASED FUNDS</c:v>
                </c:pt>
                <c:pt idx="4">
                  <c:v>REAL ESTATE FUNDS</c:v>
                </c:pt>
                <c:pt idx="5">
                  <c:v>MONEY MARKET FUNDS</c:v>
                </c:pt>
                <c:pt idx="6">
                  <c:v>BOND FUNDS</c:v>
                </c:pt>
              </c:strCache>
            </c:strRef>
          </c:cat>
          <c:val>
            <c:numRef>
              <c:f>'Market Share'!$F$7:$F$13</c:f>
              <c:numCache>
                <c:formatCode>General</c:formatCode>
                <c:ptCount val="7"/>
                <c:pt idx="0" formatCode="#,##0.00">
                  <c:v>12157267575.015984</c:v>
                </c:pt>
                <c:pt idx="1">
                  <c:v>29015430731.900002</c:v>
                </c:pt>
                <c:pt idx="2" formatCode="#,##0.00">
                  <c:v>445337854955.06866</c:v>
                </c:pt>
                <c:pt idx="3" formatCode="#,##0.00">
                  <c:v>15012657517.560001</c:v>
                </c:pt>
                <c:pt idx="4" formatCode="#,##0.00">
                  <c:v>50853477891.900002</c:v>
                </c:pt>
                <c:pt idx="5" formatCode="#,##0.00">
                  <c:v>481336393819.54895</c:v>
                </c:pt>
                <c:pt idx="6" formatCode="#,##0.00">
                  <c:v>235541302671.42651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50-4CDF-8992-FA03030AE655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n-US" sz="3600" b="1" i="0" u="none" strike="noStrike" baseline="0">
                <a:solidFill>
                  <a:srgbClr val="000000"/>
                </a:solidFill>
                <a:latin typeface="Century Gothic"/>
              </a:rPr>
              <a:t>MOVEMENT IN TOTAL NAV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n-US" sz="1600" b="1" i="0" u="none" strike="noStrike" baseline="0">
                <a:solidFill>
                  <a:srgbClr val="000000"/>
                </a:solidFill>
                <a:latin typeface="Century Gothic"/>
              </a:rPr>
              <a:t>(Eight (8) Weeks Ending July 16, 2021)</a:t>
            </a:r>
          </a:p>
        </c:rich>
      </c:tx>
      <c:layout>
        <c:manualLayout>
          <c:xMode val="edge"/>
          <c:yMode val="edge"/>
          <c:x val="0.18551411842750423"/>
          <c:y val="1.58191875032262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863373538552729"/>
          <c:y val="0.16834325370345671"/>
          <c:w val="0.87803104745715665"/>
          <c:h val="0.76936516711716696"/>
        </c:manualLayout>
      </c:layout>
      <c:lineChart>
        <c:grouping val="standard"/>
        <c:varyColors val="0"/>
        <c:ser>
          <c:idx val="0"/>
          <c:order val="0"/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44344</c:v>
                </c:pt>
                <c:pt idx="1">
                  <c:v>44351</c:v>
                </c:pt>
                <c:pt idx="2">
                  <c:v>44358</c:v>
                </c:pt>
                <c:pt idx="3">
                  <c:v>44365</c:v>
                </c:pt>
                <c:pt idx="4">
                  <c:v>44372</c:v>
                </c:pt>
                <c:pt idx="5">
                  <c:v>44379</c:v>
                </c:pt>
                <c:pt idx="6">
                  <c:v>44386</c:v>
                </c:pt>
                <c:pt idx="7">
                  <c:v>44393</c:v>
                </c:pt>
              </c:numCache>
            </c:numRef>
          </c:cat>
          <c:val>
            <c:numRef>
              <c:f>'NAV Trend'!$C$9:$J$9</c:f>
              <c:numCache>
                <c:formatCode>_(* #,##0.00_);_(* \(#,##0.00\);_(* "-"??_);_(@_)</c:formatCode>
                <c:ptCount val="8"/>
                <c:pt idx="0">
                  <c:v>1321611652579.2729</c:v>
                </c:pt>
                <c:pt idx="1">
                  <c:v>1308590940011.543</c:v>
                </c:pt>
                <c:pt idx="2">
                  <c:v>1303575574220.2813</c:v>
                </c:pt>
                <c:pt idx="3">
                  <c:v>1287601653865.6008</c:v>
                </c:pt>
                <c:pt idx="4">
                  <c:v>1281928049348.3359</c:v>
                </c:pt>
                <c:pt idx="5">
                  <c:v>1273920222256.7163</c:v>
                </c:pt>
                <c:pt idx="6">
                  <c:v>1271869056842.6748</c:v>
                </c:pt>
                <c:pt idx="7">
                  <c:v>1269254385162.4199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C7-45D2-A5D0-F58F2599C7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22378111"/>
        <c:axId val="1"/>
      </c:lineChart>
      <c:catAx>
        <c:axId val="1222378111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&quot;N&quot;\ #0.00,,,\ &quot;bn&quot;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n-US"/>
          </a:p>
        </c:txPr>
        <c:crossAx val="1222378111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entury Gothic"/>
          <a:ea typeface="Century Gothic"/>
          <a:cs typeface="Century Gothic"/>
        </a:defRPr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n-US" sz="2400" b="1" i="0" u="none" strike="noStrike" baseline="0">
                <a:solidFill>
                  <a:srgbClr val="000000"/>
                </a:solidFill>
                <a:latin typeface="Century Gothic"/>
              </a:rPr>
              <a:t>MOVEMENT IN NAV BY CLASS OF FUND</a:t>
            </a:r>
            <a:endParaRPr lang="en-US" sz="2800" b="1" i="0" u="none" strike="noStrike" baseline="0">
              <a:solidFill>
                <a:srgbClr val="000000"/>
              </a:solidFill>
              <a:latin typeface="Century Gothic"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n-US" sz="1400" b="1" i="0" u="none" strike="noStrike" baseline="0">
                <a:solidFill>
                  <a:srgbClr val="000000"/>
                </a:solidFill>
                <a:latin typeface="Century Gothic"/>
              </a:rPr>
              <a:t>(Eight (8) Weeks Ending July 16, 2021)</a:t>
            </a:r>
            <a:r>
              <a:rPr lang="en-US" sz="1800" b="1" i="0" u="none" strike="noStrike" baseline="0">
                <a:solidFill>
                  <a:srgbClr val="000000"/>
                </a:solidFill>
                <a:latin typeface="Century Gothic"/>
              </a:rPr>
              <a:t> </a:t>
            </a:r>
            <a:r>
              <a:rPr lang="en-US" sz="2000" b="1" i="0" u="none" strike="noStrike" baseline="0">
                <a:solidFill>
                  <a:srgbClr val="000000"/>
                </a:solidFill>
                <a:latin typeface="Century Gothic"/>
              </a:rPr>
              <a:t> </a:t>
            </a:r>
          </a:p>
        </c:rich>
      </c:tx>
      <c:layout>
        <c:manualLayout>
          <c:xMode val="edge"/>
          <c:yMode val="edge"/>
          <c:x val="0.20084813985407787"/>
          <c:y val="1.4782329443045622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322007937877779"/>
          <c:y val="0.15325228160435544"/>
          <c:w val="0.78102643741975963"/>
          <c:h val="0.62964374598152484"/>
        </c:manualLayout>
      </c:layout>
      <c:lineChart>
        <c:grouping val="standard"/>
        <c:varyColors val="0"/>
        <c:ser>
          <c:idx val="1"/>
          <c:order val="0"/>
          <c:marker>
            <c:symbol val="none"/>
          </c:marker>
          <c:dLbls>
            <c:numFmt formatCode="#0.00,,,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44344</c:v>
                </c:pt>
                <c:pt idx="1">
                  <c:v>44351</c:v>
                </c:pt>
                <c:pt idx="2">
                  <c:v>44358</c:v>
                </c:pt>
                <c:pt idx="3">
                  <c:v>44365</c:v>
                </c:pt>
                <c:pt idx="4">
                  <c:v>44372</c:v>
                </c:pt>
                <c:pt idx="5">
                  <c:v>44379</c:v>
                </c:pt>
                <c:pt idx="6">
                  <c:v>44386</c:v>
                </c:pt>
                <c:pt idx="7">
                  <c:v>44393</c:v>
                </c:pt>
              </c:numCache>
            </c:numRef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8676-4F12-AFF6-6C33611C2177}"/>
            </c:ext>
          </c:extLst>
        </c:ser>
        <c:ser>
          <c:idx val="2"/>
          <c:order val="1"/>
          <c:tx>
            <c:strRef>
              <c:f>'NAV Trend'!$B$2</c:f>
              <c:strCache>
                <c:ptCount val="1"/>
                <c:pt idx="0">
                  <c:v>ETHICAL FUNDS</c:v>
                </c:pt>
              </c:strCache>
            </c:strRef>
          </c:tx>
          <c:marker>
            <c:symbol val="none"/>
          </c:marker>
          <c:dLbls>
            <c:numFmt formatCode="#0.00,,,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44344</c:v>
                </c:pt>
                <c:pt idx="1">
                  <c:v>44351</c:v>
                </c:pt>
                <c:pt idx="2">
                  <c:v>44358</c:v>
                </c:pt>
                <c:pt idx="3">
                  <c:v>44365</c:v>
                </c:pt>
                <c:pt idx="4">
                  <c:v>44372</c:v>
                </c:pt>
                <c:pt idx="5">
                  <c:v>44379</c:v>
                </c:pt>
                <c:pt idx="6">
                  <c:v>44386</c:v>
                </c:pt>
                <c:pt idx="7">
                  <c:v>44393</c:v>
                </c:pt>
              </c:numCache>
            </c:numRef>
          </c:cat>
          <c:val>
            <c:numRef>
              <c:f>'NAV Trend'!$C$2:$J$2</c:f>
              <c:numCache>
                <c:formatCode>#,##0.00</c:formatCode>
                <c:ptCount val="8"/>
                <c:pt idx="0">
                  <c:v>12025479382.379999</c:v>
                </c:pt>
                <c:pt idx="1">
                  <c:v>11983520113.686577</c:v>
                </c:pt>
                <c:pt idx="2">
                  <c:v>11837865464.026423</c:v>
                </c:pt>
                <c:pt idx="3">
                  <c:v>11631992386.925907</c:v>
                </c:pt>
                <c:pt idx="4">
                  <c:v>11458166250.695719</c:v>
                </c:pt>
                <c:pt idx="5">
                  <c:v>12578465029.407524</c:v>
                </c:pt>
                <c:pt idx="6">
                  <c:v>12447197716.010809</c:v>
                </c:pt>
                <c:pt idx="7">
                  <c:v>12157267575.015984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676-4F12-AFF6-6C33611C2177}"/>
            </c:ext>
          </c:extLst>
        </c:ser>
        <c:ser>
          <c:idx val="3"/>
          <c:order val="2"/>
          <c:tx>
            <c:strRef>
              <c:f>'NAV Trend'!$B$3</c:f>
              <c:strCache>
                <c:ptCount val="1"/>
                <c:pt idx="0">
                  <c:v>MIXED/BALANCED FUNDS</c:v>
                </c:pt>
              </c:strCache>
            </c:strRef>
          </c:tx>
          <c:marker>
            <c:symbol val="none"/>
          </c:marker>
          <c:dLbls>
            <c:numFmt formatCode="#0.00,,,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44344</c:v>
                </c:pt>
                <c:pt idx="1">
                  <c:v>44351</c:v>
                </c:pt>
                <c:pt idx="2">
                  <c:v>44358</c:v>
                </c:pt>
                <c:pt idx="3">
                  <c:v>44365</c:v>
                </c:pt>
                <c:pt idx="4">
                  <c:v>44372</c:v>
                </c:pt>
                <c:pt idx="5">
                  <c:v>44379</c:v>
                </c:pt>
                <c:pt idx="6">
                  <c:v>44386</c:v>
                </c:pt>
                <c:pt idx="7">
                  <c:v>44393</c:v>
                </c:pt>
              </c:numCache>
            </c:numRef>
          </c:cat>
          <c:val>
            <c:numRef>
              <c:f>'NAV Trend'!$C$3:$J$3</c:f>
              <c:numCache>
                <c:formatCode>_(* #,##0.00_);_(* \(#,##0.00\);_(* "-"??_);_(@_)</c:formatCode>
                <c:ptCount val="8"/>
                <c:pt idx="0">
                  <c:v>30753136171.739998</c:v>
                </c:pt>
                <c:pt idx="1">
                  <c:v>28732633001.037762</c:v>
                </c:pt>
                <c:pt idx="2">
                  <c:v>29060330282.149998</c:v>
                </c:pt>
                <c:pt idx="3">
                  <c:v>29034018551.799995</c:v>
                </c:pt>
                <c:pt idx="4">
                  <c:v>28446848790.600002</c:v>
                </c:pt>
                <c:pt idx="5">
                  <c:v>28806894707.309998</c:v>
                </c:pt>
                <c:pt idx="6">
                  <c:v>28943512920.520004</c:v>
                </c:pt>
                <c:pt idx="7">
                  <c:v>29015430731.900002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676-4F12-AFF6-6C33611C2177}"/>
            </c:ext>
          </c:extLst>
        </c:ser>
        <c:ser>
          <c:idx val="5"/>
          <c:order val="4"/>
          <c:tx>
            <c:strRef>
              <c:f>'NAV Trend'!$B$5</c:f>
              <c:strCache>
                <c:ptCount val="1"/>
                <c:pt idx="0">
                  <c:v>EQUITY BASED FUNDS</c:v>
                </c:pt>
              </c:strCache>
            </c:strRef>
          </c:tx>
          <c:spPr>
            <a:ln>
              <a:tailEnd type="triangle"/>
            </a:ln>
          </c:spPr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FFFFFF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44344</c:v>
                </c:pt>
                <c:pt idx="1">
                  <c:v>44351</c:v>
                </c:pt>
                <c:pt idx="2">
                  <c:v>44358</c:v>
                </c:pt>
                <c:pt idx="3">
                  <c:v>44365</c:v>
                </c:pt>
                <c:pt idx="4">
                  <c:v>44372</c:v>
                </c:pt>
                <c:pt idx="5">
                  <c:v>44379</c:v>
                </c:pt>
                <c:pt idx="6">
                  <c:v>44386</c:v>
                </c:pt>
                <c:pt idx="7">
                  <c:v>44393</c:v>
                </c:pt>
              </c:numCache>
            </c:numRef>
          </c:cat>
          <c:val>
            <c:numRef>
              <c:f>'NAV Trend'!$C$5:$J$5</c:f>
              <c:numCache>
                <c:formatCode>#,##0.00</c:formatCode>
                <c:ptCount val="8"/>
                <c:pt idx="0">
                  <c:v>14697948470.990002</c:v>
                </c:pt>
                <c:pt idx="1">
                  <c:v>14850896645.41</c:v>
                </c:pt>
                <c:pt idx="2">
                  <c:v>15100301201.859999</c:v>
                </c:pt>
                <c:pt idx="3">
                  <c:v>15010766217.84</c:v>
                </c:pt>
                <c:pt idx="4">
                  <c:v>14915859543.049999</c:v>
                </c:pt>
                <c:pt idx="5">
                  <c:v>15092191477.120001</c:v>
                </c:pt>
                <c:pt idx="6">
                  <c:v>15021890816.76</c:v>
                </c:pt>
                <c:pt idx="7">
                  <c:v>15012657517.560001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676-4F12-AFF6-6C33611C2177}"/>
            </c:ext>
          </c:extLst>
        </c:ser>
        <c:ser>
          <c:idx val="6"/>
          <c:order val="5"/>
          <c:tx>
            <c:strRef>
              <c:f>'NAV Trend'!$B$6</c:f>
              <c:strCache>
                <c:ptCount val="1"/>
                <c:pt idx="0">
                  <c:v>REAL ESTATE FUNDS</c:v>
                </c:pt>
              </c:strCache>
            </c:strRef>
          </c:tx>
          <c:spPr>
            <a:ln>
              <a:tailEnd type="diamond"/>
            </a:ln>
          </c:spPr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FFFFFF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44344</c:v>
                </c:pt>
                <c:pt idx="1">
                  <c:v>44351</c:v>
                </c:pt>
                <c:pt idx="2">
                  <c:v>44358</c:v>
                </c:pt>
                <c:pt idx="3">
                  <c:v>44365</c:v>
                </c:pt>
                <c:pt idx="4">
                  <c:v>44372</c:v>
                </c:pt>
                <c:pt idx="5">
                  <c:v>44379</c:v>
                </c:pt>
                <c:pt idx="6">
                  <c:v>44386</c:v>
                </c:pt>
                <c:pt idx="7">
                  <c:v>44393</c:v>
                </c:pt>
              </c:numCache>
            </c:numRef>
          </c:cat>
          <c:val>
            <c:numRef>
              <c:f>'NAV Trend'!$C$6:$J$6</c:f>
              <c:numCache>
                <c:formatCode>#,##0.00</c:formatCode>
                <c:ptCount val="8"/>
                <c:pt idx="0">
                  <c:v>49727917013.981079</c:v>
                </c:pt>
                <c:pt idx="1">
                  <c:v>49739045723.34108</c:v>
                </c:pt>
                <c:pt idx="2">
                  <c:v>49757863653.061081</c:v>
                </c:pt>
                <c:pt idx="3">
                  <c:v>49767162113.861076</c:v>
                </c:pt>
                <c:pt idx="4">
                  <c:v>49770858981.061081</c:v>
                </c:pt>
                <c:pt idx="5">
                  <c:v>49786909507.401077</c:v>
                </c:pt>
                <c:pt idx="6">
                  <c:v>50815035001.089996</c:v>
                </c:pt>
                <c:pt idx="7">
                  <c:v>50853477891.900002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676-4F12-AFF6-6C33611C2177}"/>
            </c:ext>
          </c:extLst>
        </c:ser>
        <c:ser>
          <c:idx val="7"/>
          <c:order val="6"/>
          <c:tx>
            <c:strRef>
              <c:f>'NAV Trend'!$B$7</c:f>
              <c:strCache>
                <c:ptCount val="1"/>
                <c:pt idx="0">
                  <c:v>MONEY MARKET FUNDS</c:v>
                </c:pt>
              </c:strCache>
            </c:strRef>
          </c:tx>
          <c:spPr>
            <a:ln>
              <a:headEnd type="oval"/>
            </a:ln>
          </c:spPr>
          <c:marker>
            <c:symbol val="none"/>
          </c:marker>
          <c:dLbls>
            <c:numFmt formatCode="#0.00,,," sourceLinked="0"/>
            <c:spPr>
              <a:solidFill>
                <a:schemeClr val="bg1">
                  <a:lumMod val="5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FFFFFF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44344</c:v>
                </c:pt>
                <c:pt idx="1">
                  <c:v>44351</c:v>
                </c:pt>
                <c:pt idx="2">
                  <c:v>44358</c:v>
                </c:pt>
                <c:pt idx="3">
                  <c:v>44365</c:v>
                </c:pt>
                <c:pt idx="4">
                  <c:v>44372</c:v>
                </c:pt>
                <c:pt idx="5">
                  <c:v>44379</c:v>
                </c:pt>
                <c:pt idx="6">
                  <c:v>44386</c:v>
                </c:pt>
                <c:pt idx="7">
                  <c:v>44393</c:v>
                </c:pt>
              </c:numCache>
            </c:numRef>
          </c:cat>
          <c:val>
            <c:numRef>
              <c:f>'NAV Trend'!$C$7:$J$7</c:f>
              <c:numCache>
                <c:formatCode>#,##0.00</c:formatCode>
                <c:ptCount val="8"/>
                <c:pt idx="0">
                  <c:v>501946848384.21179</c:v>
                </c:pt>
                <c:pt idx="1">
                  <c:v>502195240193.08795</c:v>
                </c:pt>
                <c:pt idx="2">
                  <c:v>501813826861.20276</c:v>
                </c:pt>
                <c:pt idx="3">
                  <c:v>489812631106.65686</c:v>
                </c:pt>
                <c:pt idx="4">
                  <c:v>486990523595.61725</c:v>
                </c:pt>
                <c:pt idx="5">
                  <c:v>480202118256.41742</c:v>
                </c:pt>
                <c:pt idx="6">
                  <c:v>479513324678.64954</c:v>
                </c:pt>
                <c:pt idx="7">
                  <c:v>481336393819.54895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676-4F12-AFF6-6C33611C21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22378911"/>
        <c:axId val="1"/>
      </c:lineChart>
      <c:lineChart>
        <c:grouping val="standard"/>
        <c:varyColors val="0"/>
        <c:ser>
          <c:idx val="4"/>
          <c:order val="3"/>
          <c:tx>
            <c:strRef>
              <c:f>'NAV Trend'!$B$4</c:f>
              <c:strCache>
                <c:ptCount val="1"/>
                <c:pt idx="0">
                  <c:v>FIXED INCOME FUNDS</c:v>
                </c:pt>
              </c:strCache>
            </c:strRef>
          </c:tx>
          <c:spPr>
            <a:ln>
              <a:headEnd type="oval"/>
              <a:tailEnd type="oval"/>
            </a:ln>
          </c:spPr>
          <c:marker>
            <c:symbol val="none"/>
          </c:marker>
          <c:dLbls>
            <c:numFmt formatCode="#0.00,,,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Trend'!$C$1:$D$1</c:f>
              <c:numCache>
                <c:formatCode>d\-mmm</c:formatCode>
                <c:ptCount val="2"/>
                <c:pt idx="0">
                  <c:v>44344</c:v>
                </c:pt>
                <c:pt idx="1">
                  <c:v>44351</c:v>
                </c:pt>
              </c:numCache>
            </c:numRef>
          </c:cat>
          <c:val>
            <c:numRef>
              <c:f>'NAV Trend'!$C$4:$J$4</c:f>
              <c:numCache>
                <c:formatCode>#,##0.00</c:formatCode>
                <c:ptCount val="8"/>
                <c:pt idx="0">
                  <c:v>457937696684.54016</c:v>
                </c:pt>
                <c:pt idx="1">
                  <c:v>446584299195.1875</c:v>
                </c:pt>
                <c:pt idx="2">
                  <c:v>442884955463.2851</c:v>
                </c:pt>
                <c:pt idx="3">
                  <c:v>439618097870.117</c:v>
                </c:pt>
                <c:pt idx="4">
                  <c:v>439766168917.76257</c:v>
                </c:pt>
                <c:pt idx="5">
                  <c:v>449754244700.12366</c:v>
                </c:pt>
                <c:pt idx="6">
                  <c:v>448850035849.367</c:v>
                </c:pt>
                <c:pt idx="7">
                  <c:v>445337854955.06866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676-4F12-AFF6-6C33611C2177}"/>
            </c:ext>
          </c:extLst>
        </c:ser>
        <c:ser>
          <c:idx val="0"/>
          <c:order val="7"/>
          <c:tx>
            <c:strRef>
              <c:f>'NAV Trend'!$B$8</c:f>
              <c:strCache>
                <c:ptCount val="1"/>
                <c:pt idx="0">
                  <c:v>BOND FUNDS</c:v>
                </c:pt>
              </c:strCache>
            </c:strRef>
          </c:tx>
          <c:marker>
            <c:symbol val="none"/>
          </c:marker>
          <c:val>
            <c:numRef>
              <c:f>'NAV Trend'!$C$8:$J$8</c:f>
              <c:numCache>
                <c:formatCode>#,##0.00</c:formatCode>
                <c:ptCount val="8"/>
                <c:pt idx="0">
                  <c:v>254522626471.43002</c:v>
                </c:pt>
                <c:pt idx="1">
                  <c:v>254505305139.79208</c:v>
                </c:pt>
                <c:pt idx="2">
                  <c:v>253120431294.69586</c:v>
                </c:pt>
                <c:pt idx="3">
                  <c:v>252726985618.3999</c:v>
                </c:pt>
                <c:pt idx="4">
                  <c:v>250579623269.54941</c:v>
                </c:pt>
                <c:pt idx="5">
                  <c:v>237699398578.93661</c:v>
                </c:pt>
                <c:pt idx="6">
                  <c:v>236278059860.27734</c:v>
                </c:pt>
                <c:pt idx="7">
                  <c:v>235541302671.42651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676-4F12-AFF6-6C33611C21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222378911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&quot;N&quot;\ #0.00,,,\ &quot;bn&quot;" sourceLinked="0"/>
        <c:majorTickMark val="none"/>
        <c:minorTickMark val="none"/>
        <c:tickLblPos val="low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n-US"/>
          </a:p>
        </c:txPr>
        <c:crossAx val="1222378911"/>
        <c:crosses val="autoZero"/>
        <c:crossBetween val="midCat"/>
      </c:valAx>
      <c:dateAx>
        <c:axId val="3"/>
        <c:scaling>
          <c:orientation val="minMax"/>
        </c:scaling>
        <c:delete val="1"/>
        <c:axPos val="b"/>
        <c:numFmt formatCode="d\-mmm" sourceLinked="1"/>
        <c:majorTickMark val="out"/>
        <c:minorTickMark val="none"/>
        <c:tickLblPos val="nextTo"/>
        <c:crossAx val="4"/>
        <c:crosses val="autoZero"/>
        <c:auto val="1"/>
        <c:lblOffset val="100"/>
        <c:baseTimeUnit val="days"/>
      </c:dateAx>
      <c:valAx>
        <c:axId val="4"/>
        <c:scaling>
          <c:orientation val="minMax"/>
        </c:scaling>
        <c:delete val="0"/>
        <c:axPos val="r"/>
        <c:numFmt formatCode="#,##0.00" sourceLinked="1"/>
        <c:majorTickMark val="none"/>
        <c:minorTickMark val="none"/>
        <c:tickLblPos val="none"/>
        <c:crossAx val="3"/>
        <c:crosses val="max"/>
        <c:crossBetween val="midCat"/>
      </c:valAx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5.6999549065177429E-2"/>
          <c:y val="0.87118157957528031"/>
          <c:w val="0.77402777296009806"/>
          <c:h val="7.3529308836395413E-2"/>
        </c:manualLayout>
      </c:layout>
      <c:overlay val="0"/>
      <c:txPr>
        <a:bodyPr/>
        <a:lstStyle/>
        <a:p>
          <a:pPr>
            <a:defRPr sz="845" b="1" i="0" u="none" strike="noStrike" baseline="0">
              <a:solidFill>
                <a:srgbClr val="000000"/>
              </a:solidFill>
              <a:latin typeface="Century Gothic"/>
              <a:ea typeface="Century Gothic"/>
              <a:cs typeface="Century Gothic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entury Gothic"/>
          <a:ea typeface="Century Gothic"/>
          <a:cs typeface="Century Gothic"/>
        </a:defRPr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5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66" workbookViewId="0" zoomToFit="1"/>
  </sheetViews>
  <pageMargins left="0.7" right="0.7" top="0.75" bottom="0.75" header="0.3" footer="0.3"/>
  <pageSetup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66" workbookViewId="0" zoomToFit="1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fbncam.com/" TargetMode="External"/><Relationship Id="rId1" Type="http://schemas.openxmlformats.org/officeDocument/2006/relationships/hyperlink" Target="http://www.fbnquest.com/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74</xdr:row>
      <xdr:rowOff>0</xdr:rowOff>
    </xdr:from>
    <xdr:to>
      <xdr:col>14</xdr:col>
      <xdr:colOff>990600</xdr:colOff>
      <xdr:row>78</xdr:row>
      <xdr:rowOff>66676</xdr:rowOff>
    </xdr:to>
    <xdr:sp macro="" textlink="">
      <xdr:nvSpPr>
        <xdr:cNvPr id="437690" name="yiv9484210167Picture 1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918C9F0E-0E1C-4AA2-B680-7D704715FB55}"/>
            </a:ext>
          </a:extLst>
        </xdr:cNvPr>
        <xdr:cNvSpPr>
          <a:spLocks noChangeAspect="1" noChangeArrowheads="1"/>
        </xdr:cNvSpPr>
      </xdr:nvSpPr>
      <xdr:spPr bwMode="auto">
        <a:xfrm>
          <a:off x="12230100" y="10591800"/>
          <a:ext cx="9906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98</xdr:row>
      <xdr:rowOff>0</xdr:rowOff>
    </xdr:from>
    <xdr:to>
      <xdr:col>13</xdr:col>
      <xdr:colOff>304800</xdr:colOff>
      <xdr:row>99</xdr:row>
      <xdr:rowOff>142873</xdr:rowOff>
    </xdr:to>
    <xdr:sp macro="" textlink="">
      <xdr:nvSpPr>
        <xdr:cNvPr id="437691" name="AutoShape 4">
          <a:hlinkClick xmlns:r="http://schemas.openxmlformats.org/officeDocument/2006/relationships" r:id="rId2" tgtFrame="_blank"/>
          <a:extLst>
            <a:ext uri="{FF2B5EF4-FFF2-40B4-BE49-F238E27FC236}">
              <a16:creationId xmlns:a16="http://schemas.microsoft.com/office/drawing/2014/main" id="{9D8CA528-C1EC-4C1B-8571-84C3680E7A46}"/>
            </a:ext>
          </a:extLst>
        </xdr:cNvPr>
        <xdr:cNvSpPr>
          <a:spLocks noChangeAspect="1" noChangeArrowheads="1"/>
        </xdr:cNvSpPr>
      </xdr:nvSpPr>
      <xdr:spPr bwMode="auto">
        <a:xfrm>
          <a:off x="11153775" y="130206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750095</xdr:colOff>
      <xdr:row>0</xdr:row>
      <xdr:rowOff>132485</xdr:rowOff>
    </xdr:from>
    <xdr:to>
      <xdr:col>11</xdr:col>
      <xdr:colOff>46546</xdr:colOff>
      <xdr:row>23</xdr:row>
      <xdr:rowOff>132484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73523" cy="6306705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3F67780D-8FFA-4943-8CE3-C4FCB9319A4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73523" cy="6306705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9C73412F-1256-4601-9C1C-25B91BC4F9D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tel:+4413047" TargetMode="External"/><Relationship Id="rId2" Type="http://schemas.openxmlformats.org/officeDocument/2006/relationships/hyperlink" Target="tel:+4463517" TargetMode="External"/><Relationship Id="rId1" Type="http://schemas.openxmlformats.org/officeDocument/2006/relationships/hyperlink" Target="tel:+4410156" TargetMode="External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10"/>
  <sheetViews>
    <sheetView tabSelected="1" zoomScale="120" zoomScaleNormal="120" workbookViewId="0">
      <selection sqref="A1:K1"/>
    </sheetView>
  </sheetViews>
  <sheetFormatPr defaultColWidth="8.85546875" defaultRowHeight="12" customHeight="1"/>
  <cols>
    <col min="1" max="1" width="3.85546875" style="3" customWidth="1"/>
    <col min="2" max="2" width="32.5703125" style="4" customWidth="1"/>
    <col min="3" max="3" width="34.5703125" style="4" customWidth="1"/>
    <col min="4" max="4" width="17.7109375" style="4" customWidth="1"/>
    <col min="5" max="6" width="8.7109375" style="4" customWidth="1"/>
    <col min="7" max="7" width="17.7109375" style="4" customWidth="1"/>
    <col min="8" max="8" width="8.7109375" style="4" customWidth="1"/>
    <col min="9" max="9" width="9.42578125" style="4" customWidth="1"/>
    <col min="10" max="11" width="8.7109375" style="4" customWidth="1"/>
    <col min="12" max="12" width="8.42578125" style="4" customWidth="1"/>
    <col min="13" max="13" width="21.5703125" style="5" customWidth="1"/>
    <col min="14" max="14" width="18.42578125" style="4" customWidth="1"/>
    <col min="15" max="15" width="18.140625" style="4" customWidth="1"/>
    <col min="16" max="16" width="9.42578125" style="4" customWidth="1"/>
    <col min="17" max="17" width="18.42578125" style="4" customWidth="1"/>
    <col min="18" max="18" width="8.85546875" style="4"/>
    <col min="19" max="19" width="25.140625" style="4" customWidth="1"/>
    <col min="20" max="16384" width="8.85546875" style="4"/>
  </cols>
  <sheetData>
    <row r="1" spans="1:19" ht="18" customHeight="1" thickBot="1">
      <c r="A1" s="448" t="s">
        <v>242</v>
      </c>
      <c r="B1" s="449"/>
      <c r="C1" s="449"/>
      <c r="D1" s="449"/>
      <c r="E1" s="449"/>
      <c r="F1" s="449"/>
      <c r="G1" s="449"/>
      <c r="H1" s="449"/>
      <c r="I1" s="449"/>
      <c r="J1" s="449"/>
      <c r="K1" s="450"/>
      <c r="M1" s="4"/>
    </row>
    <row r="2" spans="1:19" ht="24.75" customHeight="1" thickBot="1">
      <c r="A2" s="185"/>
      <c r="B2" s="188"/>
      <c r="C2" s="186"/>
      <c r="D2" s="456" t="s">
        <v>239</v>
      </c>
      <c r="E2" s="457"/>
      <c r="F2" s="458"/>
      <c r="G2" s="456" t="s">
        <v>241</v>
      </c>
      <c r="H2" s="457"/>
      <c r="I2" s="458"/>
      <c r="J2" s="442" t="s">
        <v>83</v>
      </c>
      <c r="K2" s="443"/>
      <c r="M2" s="4"/>
    </row>
    <row r="3" spans="1:19" ht="14.25" customHeight="1">
      <c r="A3" s="393" t="s">
        <v>2</v>
      </c>
      <c r="B3" s="187" t="s">
        <v>3</v>
      </c>
      <c r="C3" s="187" t="s">
        <v>4</v>
      </c>
      <c r="D3" s="394" t="s">
        <v>78</v>
      </c>
      <c r="E3" s="395" t="s">
        <v>82</v>
      </c>
      <c r="F3" s="395" t="s">
        <v>5</v>
      </c>
      <c r="G3" s="394" t="s">
        <v>78</v>
      </c>
      <c r="H3" s="395" t="s">
        <v>82</v>
      </c>
      <c r="I3" s="395" t="s">
        <v>5</v>
      </c>
      <c r="J3" s="396" t="s">
        <v>78</v>
      </c>
      <c r="K3" s="397" t="s">
        <v>5</v>
      </c>
      <c r="L3" s="7"/>
      <c r="M3" s="4"/>
    </row>
    <row r="4" spans="1:19" ht="12.95" customHeight="1">
      <c r="A4" s="190"/>
      <c r="B4" s="38"/>
      <c r="C4" s="38" t="s">
        <v>0</v>
      </c>
      <c r="D4" s="39" t="s">
        <v>6</v>
      </c>
      <c r="E4" s="39"/>
      <c r="F4" s="39" t="s">
        <v>6</v>
      </c>
      <c r="G4" s="39" t="s">
        <v>6</v>
      </c>
      <c r="H4" s="39"/>
      <c r="I4" s="39" t="s">
        <v>6</v>
      </c>
      <c r="J4" s="267" t="s">
        <v>101</v>
      </c>
      <c r="K4" s="267" t="s">
        <v>101</v>
      </c>
      <c r="L4" s="8"/>
      <c r="M4" s="192"/>
    </row>
    <row r="5" spans="1:19" ht="13.5" customHeight="1">
      <c r="A5" s="417">
        <v>1</v>
      </c>
      <c r="B5" s="418" t="s">
        <v>7</v>
      </c>
      <c r="C5" s="418" t="s">
        <v>8</v>
      </c>
      <c r="D5" s="72">
        <v>6400144613.6700001</v>
      </c>
      <c r="E5" s="54">
        <f>(D5/$D$19)</f>
        <v>0.42605452880334654</v>
      </c>
      <c r="F5" s="72">
        <v>10442.11</v>
      </c>
      <c r="G5" s="72">
        <v>6390173293.6300001</v>
      </c>
      <c r="H5" s="54">
        <f t="shared" ref="H5:H18" si="0">(G5/$G$19)</f>
        <v>0.42565237274983087</v>
      </c>
      <c r="I5" s="72">
        <v>10426.540000000001</v>
      </c>
      <c r="J5" s="184">
        <f t="shared" ref="J5:J13" si="1">((G5-D5)/D5)</f>
        <v>-1.5579835522313552E-3</v>
      </c>
      <c r="K5" s="184">
        <f t="shared" ref="K5:K13" si="2">((I5-F5)/F5)</f>
        <v>-1.4910779526359815E-3</v>
      </c>
      <c r="L5" s="9"/>
      <c r="M5" s="192"/>
      <c r="N5" s="272"/>
    </row>
    <row r="6" spans="1:19" ht="12.75" customHeight="1">
      <c r="A6" s="417">
        <v>2</v>
      </c>
      <c r="B6" s="53" t="s">
        <v>168</v>
      </c>
      <c r="C6" s="418" t="s">
        <v>60</v>
      </c>
      <c r="D6" s="73">
        <v>818344166.13999999</v>
      </c>
      <c r="E6" s="54">
        <f t="shared" ref="E6:E18" si="3">(D6/$D$19)</f>
        <v>5.4476775002715985E-2</v>
      </c>
      <c r="F6" s="72">
        <v>1.61</v>
      </c>
      <c r="G6" s="73">
        <v>815332116.92999995</v>
      </c>
      <c r="H6" s="54">
        <f t="shared" si="0"/>
        <v>5.430964610871343E-2</v>
      </c>
      <c r="I6" s="72">
        <v>1.6</v>
      </c>
      <c r="J6" s="184">
        <f t="shared" si="1"/>
        <v>-3.6806631422661665E-3</v>
      </c>
      <c r="K6" s="184">
        <f t="shared" si="2"/>
        <v>-6.2111801242236073E-3</v>
      </c>
      <c r="L6" s="9"/>
      <c r="M6" s="192"/>
      <c r="N6" s="272"/>
    </row>
    <row r="7" spans="1:19" ht="12.95" customHeight="1">
      <c r="A7" s="417">
        <v>3</v>
      </c>
      <c r="B7" s="53" t="s">
        <v>75</v>
      </c>
      <c r="C7" s="418" t="s">
        <v>13</v>
      </c>
      <c r="D7" s="73">
        <v>264623425.25999999</v>
      </c>
      <c r="E7" s="54">
        <f t="shared" si="3"/>
        <v>1.7615853322855889E-2</v>
      </c>
      <c r="F7" s="72">
        <v>135.02000000000001</v>
      </c>
      <c r="G7" s="73">
        <v>264668685.69999999</v>
      </c>
      <c r="H7" s="54">
        <f t="shared" si="0"/>
        <v>1.7629702495405786E-2</v>
      </c>
      <c r="I7" s="72">
        <v>135.04</v>
      </c>
      <c r="J7" s="184">
        <f t="shared" si="1"/>
        <v>1.7103716330301428E-4</v>
      </c>
      <c r="K7" s="184">
        <f t="shared" si="2"/>
        <v>1.481262035252689E-4</v>
      </c>
      <c r="L7" s="9"/>
      <c r="M7" s="232"/>
      <c r="N7" s="10"/>
    </row>
    <row r="8" spans="1:19" ht="12.95" customHeight="1">
      <c r="A8" s="417">
        <v>4</v>
      </c>
      <c r="B8" s="418" t="s">
        <v>14</v>
      </c>
      <c r="C8" s="418" t="s">
        <v>15</v>
      </c>
      <c r="D8" s="73">
        <v>586395984</v>
      </c>
      <c r="E8" s="54">
        <f t="shared" si="3"/>
        <v>3.9036096797199125E-2</v>
      </c>
      <c r="F8" s="95">
        <v>16.78</v>
      </c>
      <c r="G8" s="73">
        <v>577447689</v>
      </c>
      <c r="H8" s="54">
        <f t="shared" si="0"/>
        <v>3.8464055302971582E-2</v>
      </c>
      <c r="I8" s="95">
        <v>16.78</v>
      </c>
      <c r="J8" s="184">
        <f t="shared" si="1"/>
        <v>-1.525981630870105E-2</v>
      </c>
      <c r="K8" s="184">
        <f t="shared" si="2"/>
        <v>0</v>
      </c>
      <c r="L8" s="47"/>
      <c r="M8" s="192"/>
      <c r="N8" s="10"/>
      <c r="O8" s="322"/>
      <c r="P8" s="323"/>
      <c r="Q8" s="323"/>
      <c r="R8" s="324"/>
    </row>
    <row r="9" spans="1:19" ht="12.95" customHeight="1">
      <c r="A9" s="417">
        <v>5</v>
      </c>
      <c r="B9" s="418" t="s">
        <v>76</v>
      </c>
      <c r="C9" s="418" t="s">
        <v>20</v>
      </c>
      <c r="D9" s="72">
        <v>335339004.19999999</v>
      </c>
      <c r="E9" s="54">
        <f t="shared" si="3"/>
        <v>2.2323355181483581E-2</v>
      </c>
      <c r="F9" s="72">
        <v>159.48650000000001</v>
      </c>
      <c r="G9" s="72">
        <v>335725335.99000001</v>
      </c>
      <c r="H9" s="54">
        <f t="shared" si="0"/>
        <v>2.2362818548102417E-2</v>
      </c>
      <c r="I9" s="72">
        <v>159.899</v>
      </c>
      <c r="J9" s="228">
        <f>((G9-D9)/D9)</f>
        <v>1.1520633900660383E-3</v>
      </c>
      <c r="K9" s="228">
        <f>((I9-F9)/F9)</f>
        <v>2.5864258103350081E-3</v>
      </c>
      <c r="L9" s="47"/>
      <c r="M9" s="192"/>
      <c r="N9" s="10"/>
      <c r="O9" s="322"/>
      <c r="P9" s="323"/>
      <c r="Q9" s="323"/>
      <c r="R9" s="324"/>
    </row>
    <row r="10" spans="1:19" ht="12.95" customHeight="1">
      <c r="A10" s="417">
        <v>6</v>
      </c>
      <c r="B10" s="418" t="s">
        <v>55</v>
      </c>
      <c r="C10" s="418" t="s">
        <v>99</v>
      </c>
      <c r="D10" s="72">
        <v>1815306733.0899999</v>
      </c>
      <c r="E10" s="54">
        <f t="shared" si="3"/>
        <v>0.12084409048324682</v>
      </c>
      <c r="F10" s="72">
        <v>0.88060000000000005</v>
      </c>
      <c r="G10" s="72">
        <v>1810078248.5</v>
      </c>
      <c r="H10" s="54">
        <f t="shared" si="0"/>
        <v>0.1205701419873722</v>
      </c>
      <c r="I10" s="72">
        <v>0.87880000000000003</v>
      </c>
      <c r="J10" s="184">
        <f t="shared" si="1"/>
        <v>-2.8802210087658471E-3</v>
      </c>
      <c r="K10" s="184">
        <f t="shared" si="2"/>
        <v>-2.0440608675903063E-3</v>
      </c>
      <c r="L10" s="9"/>
      <c r="M10" s="225"/>
      <c r="N10" s="10"/>
      <c r="O10" s="325"/>
      <c r="P10" s="324"/>
      <c r="Q10" s="324"/>
      <c r="R10" s="326"/>
      <c r="S10" s="327"/>
    </row>
    <row r="11" spans="1:19" ht="12.95" customHeight="1">
      <c r="A11" s="417">
        <v>7</v>
      </c>
      <c r="B11" s="418" t="s">
        <v>9</v>
      </c>
      <c r="C11" s="418" t="s">
        <v>16</v>
      </c>
      <c r="D11" s="72">
        <v>2621579531.4400001</v>
      </c>
      <c r="E11" s="54">
        <f t="shared" si="3"/>
        <v>0.17451728037558964</v>
      </c>
      <c r="F11" s="72">
        <v>20.230399999999999</v>
      </c>
      <c r="G11" s="72">
        <v>2622696620.9400001</v>
      </c>
      <c r="H11" s="54">
        <f t="shared" si="0"/>
        <v>0.17469902433145398</v>
      </c>
      <c r="I11" s="72">
        <v>20.124199999999998</v>
      </c>
      <c r="J11" s="184">
        <f t="shared" si="1"/>
        <v>4.2611314537781617E-4</v>
      </c>
      <c r="K11" s="184">
        <f t="shared" si="2"/>
        <v>-5.2495254666245442E-3</v>
      </c>
      <c r="L11" s="48"/>
      <c r="M11" s="225"/>
      <c r="N11" s="10"/>
    </row>
    <row r="12" spans="1:19" ht="12.95" customHeight="1">
      <c r="A12" s="417">
        <v>8</v>
      </c>
      <c r="B12" s="74" t="s">
        <v>17</v>
      </c>
      <c r="C12" s="74" t="s">
        <v>71</v>
      </c>
      <c r="D12" s="72">
        <v>323474014.63999999</v>
      </c>
      <c r="E12" s="54">
        <f t="shared" si="3"/>
        <v>2.1533508569979643E-2</v>
      </c>
      <c r="F12" s="72">
        <v>159</v>
      </c>
      <c r="G12" s="72">
        <v>322362543.88999999</v>
      </c>
      <c r="H12" s="54">
        <f t="shared" si="0"/>
        <v>2.1472716839969142E-2</v>
      </c>
      <c r="I12" s="72">
        <v>158.97999999999999</v>
      </c>
      <c r="J12" s="184">
        <f>((G12-D12)/D12)</f>
        <v>-3.4360433904929758E-3</v>
      </c>
      <c r="K12" s="184">
        <f>((I12-F12)/F12)</f>
        <v>-1.2578616352207692E-4</v>
      </c>
      <c r="L12" s="9"/>
      <c r="M12" s="342"/>
      <c r="N12" s="10"/>
    </row>
    <row r="13" spans="1:19" ht="12.95" customHeight="1">
      <c r="A13" s="417">
        <v>9</v>
      </c>
      <c r="B13" s="418" t="s">
        <v>73</v>
      </c>
      <c r="C13" s="418" t="s">
        <v>72</v>
      </c>
      <c r="D13" s="72">
        <v>222430329.77000001</v>
      </c>
      <c r="E13" s="54">
        <f t="shared" si="3"/>
        <v>1.4807079380568614E-2</v>
      </c>
      <c r="F13" s="72">
        <v>11.495200000000001</v>
      </c>
      <c r="G13" s="72">
        <v>232205480.11000001</v>
      </c>
      <c r="H13" s="54">
        <f t="shared" si="0"/>
        <v>1.5467313487861425E-2</v>
      </c>
      <c r="I13" s="72">
        <v>11.482733</v>
      </c>
      <c r="J13" s="184">
        <f t="shared" si="1"/>
        <v>4.3947020849664779E-2</v>
      </c>
      <c r="K13" s="184">
        <f t="shared" si="2"/>
        <v>-1.0845396339342415E-3</v>
      </c>
      <c r="L13" s="47"/>
      <c r="M13"/>
      <c r="N13" s="49"/>
      <c r="O13" s="49"/>
    </row>
    <row r="14" spans="1:19" ht="12.95" customHeight="1">
      <c r="A14" s="417">
        <v>10</v>
      </c>
      <c r="B14" s="418" t="s">
        <v>7</v>
      </c>
      <c r="C14" s="53" t="s">
        <v>90</v>
      </c>
      <c r="D14" s="72">
        <v>310009343.69</v>
      </c>
      <c r="E14" s="54">
        <f t="shared" si="3"/>
        <v>2.0637171942703845E-2</v>
      </c>
      <c r="F14" s="72">
        <v>2656.68</v>
      </c>
      <c r="G14" s="72">
        <v>310079761.62</v>
      </c>
      <c r="H14" s="54">
        <f t="shared" si="0"/>
        <v>2.0654555081757241E-2</v>
      </c>
      <c r="I14" s="72">
        <v>2657.28</v>
      </c>
      <c r="J14" s="184">
        <f t="shared" ref="J14:J19" si="4">((G14-D14)/D14)</f>
        <v>2.2714776645707478E-4</v>
      </c>
      <c r="K14" s="184">
        <f>((I14-F14)/F14)</f>
        <v>2.258457924930228E-4</v>
      </c>
      <c r="L14" s="47"/>
      <c r="M14" s="338"/>
      <c r="N14" s="278"/>
      <c r="O14" s="278"/>
    </row>
    <row r="15" spans="1:19" ht="12.95" customHeight="1">
      <c r="A15" s="417">
        <v>11</v>
      </c>
      <c r="B15" s="418" t="s">
        <v>104</v>
      </c>
      <c r="C15" s="72" t="s">
        <v>105</v>
      </c>
      <c r="D15" s="72">
        <v>293347442.29000002</v>
      </c>
      <c r="E15" s="54">
        <f t="shared" si="3"/>
        <v>1.9527997232060213E-2</v>
      </c>
      <c r="F15" s="72">
        <v>133.44999999999999</v>
      </c>
      <c r="G15" s="72">
        <v>292139547.68000001</v>
      </c>
      <c r="H15" s="54">
        <f t="shared" si="0"/>
        <v>1.9459549206280787E-2</v>
      </c>
      <c r="I15" s="72">
        <v>134.44999999999999</v>
      </c>
      <c r="J15" s="184">
        <f t="shared" si="4"/>
        <v>-4.1176244816407944E-3</v>
      </c>
      <c r="K15" s="184">
        <f>((I15-F15)/F15)</f>
        <v>7.493443237167479E-3</v>
      </c>
      <c r="L15" s="47"/>
      <c r="M15" s="328"/>
      <c r="N15" s="278"/>
      <c r="O15" s="278"/>
    </row>
    <row r="16" spans="1:19" ht="12.95" customHeight="1">
      <c r="A16" s="417">
        <v>12</v>
      </c>
      <c r="B16" s="419" t="s">
        <v>64</v>
      </c>
      <c r="C16" s="419" t="s">
        <v>157</v>
      </c>
      <c r="D16" s="72">
        <v>321808827.80000001</v>
      </c>
      <c r="E16" s="54">
        <f t="shared" si="3"/>
        <v>2.1422657888110614E-2</v>
      </c>
      <c r="F16" s="72">
        <v>1.31</v>
      </c>
      <c r="G16" s="72">
        <v>331865006.95999998</v>
      </c>
      <c r="H16" s="54">
        <f t="shared" si="0"/>
        <v>2.2105680261594204E-2</v>
      </c>
      <c r="I16" s="72">
        <v>1.32</v>
      </c>
      <c r="J16" s="184">
        <f t="shared" si="4"/>
        <v>3.1248922625111301E-2</v>
      </c>
      <c r="K16" s="184">
        <f>((I16-F16)/F16)</f>
        <v>7.6335877862595486E-3</v>
      </c>
      <c r="L16" s="47"/>
      <c r="M16" s="49"/>
      <c r="N16" s="278"/>
      <c r="O16" s="278"/>
    </row>
    <row r="17" spans="1:18" ht="12.95" customHeight="1">
      <c r="A17" s="417">
        <v>13</v>
      </c>
      <c r="B17" s="418" t="s">
        <v>114</v>
      </c>
      <c r="C17" s="53" t="s">
        <v>160</v>
      </c>
      <c r="D17" s="72">
        <v>303287478.95999998</v>
      </c>
      <c r="E17" s="54">
        <f t="shared" si="3"/>
        <v>2.0189700661492001E-2</v>
      </c>
      <c r="F17" s="72">
        <v>1.65</v>
      </c>
      <c r="G17" s="72">
        <v>302657022.32999998</v>
      </c>
      <c r="H17" s="54">
        <f t="shared" si="0"/>
        <v>2.0160123014595396E-2</v>
      </c>
      <c r="I17" s="72">
        <v>1.64</v>
      </c>
      <c r="J17" s="184">
        <f t="shared" si="4"/>
        <v>-2.0787426904727083E-3</v>
      </c>
      <c r="K17" s="184">
        <f>((I17-F17)/F17)</f>
        <v>-6.0606060606060667E-3</v>
      </c>
      <c r="L17" s="47"/>
      <c r="M17" s="49"/>
      <c r="N17" s="278"/>
      <c r="O17" s="278"/>
    </row>
    <row r="18" spans="1:18" ht="12.95" customHeight="1">
      <c r="A18" s="417">
        <v>14</v>
      </c>
      <c r="B18" s="418" t="s">
        <v>171</v>
      </c>
      <c r="C18" s="53" t="s">
        <v>172</v>
      </c>
      <c r="D18" s="72">
        <v>405799921.81</v>
      </c>
      <c r="E18" s="54">
        <f t="shared" si="3"/>
        <v>2.7013904358647513E-2</v>
      </c>
      <c r="F18" s="72">
        <v>135.88</v>
      </c>
      <c r="G18" s="72">
        <v>405226164.27999997</v>
      </c>
      <c r="H18" s="54">
        <f t="shared" si="0"/>
        <v>2.6992300584091466E-2</v>
      </c>
      <c r="I18" s="72">
        <v>135.69</v>
      </c>
      <c r="J18" s="184">
        <f t="shared" si="4"/>
        <v>-1.4138926578420353E-3</v>
      </c>
      <c r="K18" s="184">
        <f>((I18-F18)/F18)</f>
        <v>-1.3982926111274488E-3</v>
      </c>
      <c r="L18" s="47"/>
      <c r="N18" s="49"/>
      <c r="O18" s="49"/>
    </row>
    <row r="19" spans="1:18" ht="12.95" customHeight="1">
      <c r="A19" s="235"/>
      <c r="B19" s="236"/>
      <c r="C19" s="237" t="s">
        <v>56</v>
      </c>
      <c r="D19" s="77">
        <f>SUM(D5:D18)</f>
        <v>15021890816.76</v>
      </c>
      <c r="E19" s="65">
        <f>(D19/$D$135)</f>
        <v>1.1810878435906589E-2</v>
      </c>
      <c r="F19" s="78"/>
      <c r="G19" s="77">
        <f>SUM(G5:G18)</f>
        <v>15012657517.560001</v>
      </c>
      <c r="H19" s="65">
        <f>(G19/$G$135)</f>
        <v>1.1827934331413723E-2</v>
      </c>
      <c r="I19" s="78"/>
      <c r="J19" s="184">
        <f t="shared" si="4"/>
        <v>-6.1465625816539801E-4</v>
      </c>
      <c r="K19" s="184"/>
      <c r="L19" s="9"/>
      <c r="M19" s="48"/>
      <c r="Q19" s="49"/>
      <c r="R19" s="49"/>
    </row>
    <row r="20" spans="1:18" ht="12.95" customHeight="1">
      <c r="A20" s="238"/>
      <c r="B20" s="79"/>
      <c r="C20" s="79" t="s">
        <v>59</v>
      </c>
      <c r="D20" s="384"/>
      <c r="E20" s="81"/>
      <c r="F20" s="82"/>
      <c r="G20" s="80"/>
      <c r="H20" s="81"/>
      <c r="I20" s="82"/>
      <c r="J20" s="184"/>
      <c r="K20" s="184"/>
      <c r="L20" s="9"/>
      <c r="M20" s="4"/>
      <c r="O20" s="93"/>
    </row>
    <row r="21" spans="1:18" ht="12.95" customHeight="1">
      <c r="A21" s="417">
        <v>15</v>
      </c>
      <c r="B21" s="418" t="s">
        <v>7</v>
      </c>
      <c r="C21" s="418" t="s">
        <v>48</v>
      </c>
      <c r="D21" s="83">
        <v>201489374578.31</v>
      </c>
      <c r="E21" s="54">
        <f>(D21/$D$49)</f>
        <v>0.42019556956699805</v>
      </c>
      <c r="F21" s="83">
        <v>100</v>
      </c>
      <c r="G21" s="83">
        <v>203537181058.82001</v>
      </c>
      <c r="H21" s="54">
        <f t="shared" ref="H21:H48" si="5">(G21/$G$49)</f>
        <v>0.42285849080243298</v>
      </c>
      <c r="I21" s="83">
        <v>100</v>
      </c>
      <c r="J21" s="184">
        <f>((G21-D21)/D21)</f>
        <v>1.0163347247445637E-2</v>
      </c>
      <c r="K21" s="184">
        <f t="shared" ref="K21:K30" si="6">((I21-F21)/F21)</f>
        <v>0</v>
      </c>
      <c r="L21" s="9"/>
      <c r="M21" s="4"/>
      <c r="N21" s="192"/>
      <c r="O21" s="192"/>
    </row>
    <row r="22" spans="1:18" ht="12.95" customHeight="1">
      <c r="A22" s="417">
        <v>16</v>
      </c>
      <c r="B22" s="418" t="s">
        <v>21</v>
      </c>
      <c r="C22" s="418" t="s">
        <v>22</v>
      </c>
      <c r="D22" s="83">
        <v>133136775316.03999</v>
      </c>
      <c r="E22" s="54">
        <f t="shared" ref="E22:E44" si="7">(D22/$D$49)</f>
        <v>0.27764979295468561</v>
      </c>
      <c r="F22" s="83">
        <v>100</v>
      </c>
      <c r="G22" s="83">
        <v>132467517562.33</v>
      </c>
      <c r="H22" s="54">
        <f t="shared" si="5"/>
        <v>0.27520777415387282</v>
      </c>
      <c r="I22" s="83">
        <v>100</v>
      </c>
      <c r="J22" s="184">
        <f t="shared" ref="J22:J49" si="8">((G22-D22)/D22)</f>
        <v>-5.0268436509845445E-3</v>
      </c>
      <c r="K22" s="184">
        <f t="shared" si="6"/>
        <v>0</v>
      </c>
      <c r="L22" s="9"/>
      <c r="M22" s="231"/>
      <c r="N22" s="94"/>
      <c r="O22" s="93"/>
      <c r="P22" s="212"/>
    </row>
    <row r="23" spans="1:18" ht="12.95" customHeight="1">
      <c r="A23" s="417">
        <v>17</v>
      </c>
      <c r="B23" s="418" t="s">
        <v>55</v>
      </c>
      <c r="C23" s="418" t="s">
        <v>100</v>
      </c>
      <c r="D23" s="83">
        <v>10189362626.870001</v>
      </c>
      <c r="E23" s="54">
        <f t="shared" si="7"/>
        <v>2.1249383703150482E-2</v>
      </c>
      <c r="F23" s="83">
        <v>1</v>
      </c>
      <c r="G23" s="83">
        <v>11146501341.67</v>
      </c>
      <c r="H23" s="54">
        <f t="shared" si="5"/>
        <v>2.3157404020957489E-2</v>
      </c>
      <c r="I23" s="83">
        <v>1</v>
      </c>
      <c r="J23" s="184">
        <f t="shared" si="8"/>
        <v>9.3935091904174969E-2</v>
      </c>
      <c r="K23" s="184">
        <f t="shared" si="6"/>
        <v>0</v>
      </c>
      <c r="L23" s="9"/>
      <c r="M23" s="4"/>
      <c r="N23" s="10"/>
    </row>
    <row r="24" spans="1:18" ht="12.95" customHeight="1">
      <c r="A24" s="417">
        <v>18</v>
      </c>
      <c r="B24" s="418" t="s">
        <v>50</v>
      </c>
      <c r="C24" s="418" t="s">
        <v>51</v>
      </c>
      <c r="D24" s="83">
        <v>662475069.08000004</v>
      </c>
      <c r="E24" s="54">
        <f t="shared" si="7"/>
        <v>1.3815571642851929E-3</v>
      </c>
      <c r="F24" s="83">
        <v>100</v>
      </c>
      <c r="G24" s="83">
        <v>672963844</v>
      </c>
      <c r="H24" s="54">
        <f t="shared" si="5"/>
        <v>1.3981154399313744E-3</v>
      </c>
      <c r="I24" s="83">
        <v>100</v>
      </c>
      <c r="J24" s="184">
        <f t="shared" si="8"/>
        <v>1.5832708896602023E-2</v>
      </c>
      <c r="K24" s="184">
        <f t="shared" si="6"/>
        <v>0</v>
      </c>
      <c r="L24" s="9"/>
      <c r="M24" s="231"/>
      <c r="N24" s="94"/>
    </row>
    <row r="25" spans="1:18" ht="12.95" customHeight="1">
      <c r="A25" s="417">
        <v>19</v>
      </c>
      <c r="B25" s="418" t="s">
        <v>9</v>
      </c>
      <c r="C25" s="418" t="s">
        <v>23</v>
      </c>
      <c r="D25" s="83">
        <v>53884193016.690002</v>
      </c>
      <c r="E25" s="54">
        <f t="shared" si="7"/>
        <v>0.1123726708800032</v>
      </c>
      <c r="F25" s="75">
        <v>1</v>
      </c>
      <c r="G25" s="83">
        <v>53840607959.959999</v>
      </c>
      <c r="H25" s="54">
        <f t="shared" si="5"/>
        <v>0.11185650753045825</v>
      </c>
      <c r="I25" s="75">
        <v>1</v>
      </c>
      <c r="J25" s="184">
        <f t="shared" si="8"/>
        <v>-8.0886535159770123E-4</v>
      </c>
      <c r="K25" s="184">
        <f t="shared" si="6"/>
        <v>0</v>
      </c>
      <c r="L25" s="9"/>
      <c r="M25" s="213"/>
      <c r="N25" s="10"/>
    </row>
    <row r="26" spans="1:18" ht="12.95" customHeight="1">
      <c r="A26" s="417">
        <v>20</v>
      </c>
      <c r="B26" s="418" t="s">
        <v>73</v>
      </c>
      <c r="C26" s="418" t="s">
        <v>74</v>
      </c>
      <c r="D26" s="83">
        <v>1319043901.6300001</v>
      </c>
      <c r="E26" s="54">
        <f t="shared" si="7"/>
        <v>2.7507971806914229E-3</v>
      </c>
      <c r="F26" s="75">
        <v>10</v>
      </c>
      <c r="G26" s="83">
        <v>1425762196.9300001</v>
      </c>
      <c r="H26" s="54">
        <f t="shared" si="5"/>
        <v>2.9620909934030722E-3</v>
      </c>
      <c r="I26" s="75">
        <v>10</v>
      </c>
      <c r="J26" s="184">
        <f t="shared" si="8"/>
        <v>8.0905794847406898E-2</v>
      </c>
      <c r="K26" s="184">
        <f t="shared" si="6"/>
        <v>0</v>
      </c>
      <c r="L26" s="9"/>
      <c r="M26" s="49"/>
      <c r="N26" s="49"/>
      <c r="O26" s="453"/>
      <c r="P26" s="453"/>
    </row>
    <row r="27" spans="1:18" ht="12.95" customHeight="1">
      <c r="A27" s="417">
        <v>21</v>
      </c>
      <c r="B27" s="418" t="s">
        <v>104</v>
      </c>
      <c r="C27" s="418" t="s">
        <v>106</v>
      </c>
      <c r="D27" s="83">
        <v>23314322896.689999</v>
      </c>
      <c r="E27" s="54">
        <f t="shared" si="7"/>
        <v>4.8620803003366624E-2</v>
      </c>
      <c r="F27" s="75">
        <v>1</v>
      </c>
      <c r="G27" s="83">
        <v>22780692802.310001</v>
      </c>
      <c r="H27" s="54">
        <f t="shared" si="5"/>
        <v>4.7328008217991491E-2</v>
      </c>
      <c r="I27" s="75">
        <v>1</v>
      </c>
      <c r="J27" s="184">
        <f t="shared" si="8"/>
        <v>-2.2888509211466668E-2</v>
      </c>
      <c r="K27" s="184">
        <f t="shared" si="6"/>
        <v>0</v>
      </c>
      <c r="L27" s="9"/>
      <c r="M27" s="231"/>
      <c r="N27" s="10"/>
      <c r="O27" s="452"/>
      <c r="P27" s="452"/>
    </row>
    <row r="28" spans="1:18" ht="12.95" customHeight="1">
      <c r="A28" s="417">
        <v>22</v>
      </c>
      <c r="B28" s="418" t="s">
        <v>111</v>
      </c>
      <c r="C28" s="418" t="s">
        <v>110</v>
      </c>
      <c r="D28" s="83">
        <v>2381427783.7516246</v>
      </c>
      <c r="E28" s="54">
        <f t="shared" si="7"/>
        <v>4.966343292644811E-3</v>
      </c>
      <c r="F28" s="75">
        <v>100</v>
      </c>
      <c r="G28" s="83">
        <v>2388309609.0387764</v>
      </c>
      <c r="H28" s="54">
        <f t="shared" si="5"/>
        <v>4.9618305195807486E-3</v>
      </c>
      <c r="I28" s="75">
        <v>100</v>
      </c>
      <c r="J28" s="184">
        <f t="shared" si="8"/>
        <v>2.8897896186927019E-3</v>
      </c>
      <c r="K28" s="184">
        <f t="shared" si="6"/>
        <v>0</v>
      </c>
      <c r="L28" s="9"/>
      <c r="M28" s="4"/>
      <c r="N28" s="10"/>
      <c r="O28" s="453"/>
      <c r="P28" s="453"/>
    </row>
    <row r="29" spans="1:18" ht="12.95" customHeight="1">
      <c r="A29" s="417">
        <v>23</v>
      </c>
      <c r="B29" s="418" t="s">
        <v>112</v>
      </c>
      <c r="C29" s="418" t="s">
        <v>113</v>
      </c>
      <c r="D29" s="83">
        <v>4813415393.3699999</v>
      </c>
      <c r="E29" s="54">
        <f t="shared" si="7"/>
        <v>1.0038126462066005E-2</v>
      </c>
      <c r="F29" s="75">
        <v>100</v>
      </c>
      <c r="G29" s="83">
        <v>4835504887.0100002</v>
      </c>
      <c r="H29" s="54">
        <f t="shared" si="5"/>
        <v>1.004599890866098E-2</v>
      </c>
      <c r="I29" s="75">
        <v>100</v>
      </c>
      <c r="J29" s="184">
        <f t="shared" si="8"/>
        <v>4.589151742529103E-3</v>
      </c>
      <c r="K29" s="184">
        <f t="shared" si="6"/>
        <v>0</v>
      </c>
      <c r="L29" s="9"/>
      <c r="M29" s="333"/>
      <c r="N29" s="10"/>
    </row>
    <row r="30" spans="1:18" ht="12.95" customHeight="1">
      <c r="A30" s="417">
        <v>24</v>
      </c>
      <c r="B30" s="418" t="s">
        <v>114</v>
      </c>
      <c r="C30" s="53" t="s">
        <v>119</v>
      </c>
      <c r="D30" s="83">
        <v>1024307825.11</v>
      </c>
      <c r="E30" s="54">
        <f t="shared" si="7"/>
        <v>2.1361404832627951E-3</v>
      </c>
      <c r="F30" s="75">
        <v>10</v>
      </c>
      <c r="G30" s="83">
        <v>1023613264.5700001</v>
      </c>
      <c r="H30" s="54">
        <f t="shared" si="5"/>
        <v>2.1266068340424485E-3</v>
      </c>
      <c r="I30" s="75">
        <v>10</v>
      </c>
      <c r="J30" s="184">
        <f t="shared" si="8"/>
        <v>-6.7807794002293527E-4</v>
      </c>
      <c r="K30" s="184">
        <f t="shared" si="6"/>
        <v>0</v>
      </c>
      <c r="L30" s="9"/>
      <c r="M30" s="360"/>
      <c r="N30" s="361"/>
    </row>
    <row r="31" spans="1:18" ht="12.95" customHeight="1">
      <c r="A31" s="417">
        <v>25</v>
      </c>
      <c r="B31" s="418" t="s">
        <v>14</v>
      </c>
      <c r="C31" s="418" t="s">
        <v>121</v>
      </c>
      <c r="D31" s="74">
        <v>1885617490</v>
      </c>
      <c r="E31" s="54">
        <f t="shared" si="7"/>
        <v>3.9323568146175389E-3</v>
      </c>
      <c r="F31" s="75">
        <v>100</v>
      </c>
      <c r="G31" s="74">
        <v>1893805899</v>
      </c>
      <c r="H31" s="54">
        <f t="shared" si="5"/>
        <v>3.9344747733951321E-3</v>
      </c>
      <c r="I31" s="75">
        <v>100</v>
      </c>
      <c r="J31" s="184">
        <f t="shared" si="8"/>
        <v>4.3425610143232179E-3</v>
      </c>
      <c r="K31" s="184">
        <f t="shared" ref="K31:K48" si="9">((I31-F31)/F31)</f>
        <v>0</v>
      </c>
      <c r="L31" s="9"/>
      <c r="M31" s="274"/>
      <c r="N31" s="10"/>
      <c r="O31" s="453"/>
      <c r="P31" s="453"/>
    </row>
    <row r="32" spans="1:18" ht="12.95" customHeight="1">
      <c r="A32" s="417">
        <v>26</v>
      </c>
      <c r="B32" s="418" t="s">
        <v>64</v>
      </c>
      <c r="C32" s="418" t="s">
        <v>122</v>
      </c>
      <c r="D32" s="74">
        <v>7168463293.3400002</v>
      </c>
      <c r="E32" s="54">
        <f t="shared" si="7"/>
        <v>1.4949455884555481E-2</v>
      </c>
      <c r="F32" s="75">
        <v>100</v>
      </c>
      <c r="G32" s="74">
        <v>7674184169.4799995</v>
      </c>
      <c r="H32" s="54">
        <f t="shared" si="5"/>
        <v>1.5943494545639987E-2</v>
      </c>
      <c r="I32" s="75">
        <v>100</v>
      </c>
      <c r="J32" s="184">
        <f t="shared" si="8"/>
        <v>7.0548017817130923E-2</v>
      </c>
      <c r="K32" s="184">
        <f t="shared" si="9"/>
        <v>0</v>
      </c>
      <c r="L32" s="9"/>
      <c r="M32" s="329"/>
      <c r="N32" s="211"/>
    </row>
    <row r="33" spans="1:15" ht="12.95" customHeight="1">
      <c r="A33" s="417">
        <v>27</v>
      </c>
      <c r="B33" s="418" t="s">
        <v>124</v>
      </c>
      <c r="C33" s="418" t="s">
        <v>126</v>
      </c>
      <c r="D33" s="74">
        <v>6044674628.3800001</v>
      </c>
      <c r="E33" s="54">
        <f t="shared" si="7"/>
        <v>1.2605853304349565E-2</v>
      </c>
      <c r="F33" s="75">
        <v>100</v>
      </c>
      <c r="G33" s="74">
        <v>6073468491.1999998</v>
      </c>
      <c r="H33" s="54">
        <f t="shared" si="5"/>
        <v>1.2617929101527524E-2</v>
      </c>
      <c r="I33" s="75">
        <v>100</v>
      </c>
      <c r="J33" s="184">
        <f t="shared" si="8"/>
        <v>4.7635091365896363E-3</v>
      </c>
      <c r="K33" s="184">
        <f t="shared" si="9"/>
        <v>0</v>
      </c>
      <c r="L33" s="9"/>
      <c r="M33" s="343"/>
      <c r="N33" s="343"/>
    </row>
    <row r="34" spans="1:15" ht="12.95" customHeight="1">
      <c r="A34" s="417">
        <v>28</v>
      </c>
      <c r="B34" s="418" t="s">
        <v>124</v>
      </c>
      <c r="C34" s="418" t="s">
        <v>125</v>
      </c>
      <c r="D34" s="74">
        <v>153401321.28</v>
      </c>
      <c r="E34" s="54">
        <f t="shared" si="7"/>
        <v>3.1991044541421947E-4</v>
      </c>
      <c r="F34" s="75">
        <v>1000000</v>
      </c>
      <c r="G34" s="74">
        <v>153512243.53999999</v>
      </c>
      <c r="H34" s="54">
        <f t="shared" si="5"/>
        <v>3.1892922602804705E-4</v>
      </c>
      <c r="I34" s="75">
        <v>1000000</v>
      </c>
      <c r="J34" s="184">
        <f t="shared" si="8"/>
        <v>7.2308542765108614E-4</v>
      </c>
      <c r="K34" s="184">
        <f t="shared" si="9"/>
        <v>0</v>
      </c>
      <c r="L34" s="9"/>
      <c r="M34" s="362"/>
      <c r="N34" s="211"/>
    </row>
    <row r="35" spans="1:15" ht="12.95" customHeight="1">
      <c r="A35" s="417">
        <v>29</v>
      </c>
      <c r="B35" s="418" t="s">
        <v>136</v>
      </c>
      <c r="C35" s="418" t="s">
        <v>137</v>
      </c>
      <c r="D35" s="74">
        <v>4261613341.5999999</v>
      </c>
      <c r="E35" s="54">
        <f t="shared" si="7"/>
        <v>8.8873720963978664E-3</v>
      </c>
      <c r="F35" s="75">
        <v>1</v>
      </c>
      <c r="G35" s="74">
        <v>4274651348.7399998</v>
      </c>
      <c r="H35" s="54">
        <f t="shared" si="5"/>
        <v>8.8807981354149367E-3</v>
      </c>
      <c r="I35" s="75">
        <v>1</v>
      </c>
      <c r="J35" s="184">
        <f t="shared" si="8"/>
        <v>3.0594064019671989E-3</v>
      </c>
      <c r="K35" s="184">
        <f t="shared" si="9"/>
        <v>0</v>
      </c>
      <c r="L35" s="9"/>
      <c r="M35" s="363"/>
      <c r="N35" s="211"/>
      <c r="O35" s="58"/>
    </row>
    <row r="36" spans="1:15" ht="12.95" customHeight="1">
      <c r="A36" s="417">
        <v>30</v>
      </c>
      <c r="B36" s="418" t="s">
        <v>18</v>
      </c>
      <c r="C36" s="74" t="s">
        <v>142</v>
      </c>
      <c r="D36" s="74">
        <v>9801758209.6800003</v>
      </c>
      <c r="E36" s="54">
        <f t="shared" si="7"/>
        <v>2.0441054930535545E-2</v>
      </c>
      <c r="F36" s="75">
        <v>1</v>
      </c>
      <c r="G36" s="74">
        <v>9542500770.7900009</v>
      </c>
      <c r="H36" s="54">
        <f t="shared" si="5"/>
        <v>1.9825014051124183E-2</v>
      </c>
      <c r="I36" s="75">
        <v>1</v>
      </c>
      <c r="J36" s="184">
        <f t="shared" si="8"/>
        <v>-2.6450095313916483E-2</v>
      </c>
      <c r="K36" s="184">
        <f t="shared" si="9"/>
        <v>0</v>
      </c>
      <c r="L36" s="9"/>
      <c r="M36" s="308"/>
      <c r="N36" s="454"/>
      <c r="O36" s="340"/>
    </row>
    <row r="37" spans="1:15" ht="12.95" customHeight="1" thickBot="1">
      <c r="A37" s="417">
        <v>31</v>
      </c>
      <c r="B37" s="418" t="s">
        <v>77</v>
      </c>
      <c r="C37" s="418" t="s">
        <v>145</v>
      </c>
      <c r="D37" s="74">
        <v>527266609.87</v>
      </c>
      <c r="E37" s="54">
        <f t="shared" si="7"/>
        <v>1.09958698274621E-3</v>
      </c>
      <c r="F37" s="75">
        <v>100</v>
      </c>
      <c r="G37" s="74">
        <v>520652613.99000001</v>
      </c>
      <c r="H37" s="54">
        <f t="shared" si="5"/>
        <v>1.0816813785021844E-3</v>
      </c>
      <c r="I37" s="75">
        <v>100</v>
      </c>
      <c r="J37" s="228">
        <f t="shared" ref="J37:J47" si="10">((G37-D37)/D37)</f>
        <v>-1.2543930823972916E-2</v>
      </c>
      <c r="K37" s="228">
        <f t="shared" ref="K37:K47" si="11">((I37-F37)/F37)</f>
        <v>0</v>
      </c>
      <c r="L37" s="9"/>
      <c r="M37" s="299"/>
      <c r="N37" s="455"/>
      <c r="O37" s="341"/>
    </row>
    <row r="38" spans="1:15" ht="12.95" customHeight="1">
      <c r="A38" s="417">
        <v>32</v>
      </c>
      <c r="B38" s="53" t="s">
        <v>168</v>
      </c>
      <c r="C38" s="418" t="s">
        <v>155</v>
      </c>
      <c r="D38" s="73">
        <v>6007546862.46</v>
      </c>
      <c r="E38" s="54">
        <f t="shared" si="7"/>
        <v>1.2528425287213896E-2</v>
      </c>
      <c r="F38" s="75">
        <v>1</v>
      </c>
      <c r="G38" s="73">
        <v>5820907032.21</v>
      </c>
      <c r="H38" s="54">
        <f t="shared" si="5"/>
        <v>1.2093220265393509E-2</v>
      </c>
      <c r="I38" s="75">
        <v>1</v>
      </c>
      <c r="J38" s="228">
        <f t="shared" si="10"/>
        <v>-3.1067561273017484E-2</v>
      </c>
      <c r="K38" s="228">
        <f t="shared" si="11"/>
        <v>0</v>
      </c>
      <c r="L38" s="9"/>
      <c r="M38" s="4"/>
      <c r="N38" s="211"/>
    </row>
    <row r="39" spans="1:15" ht="12.95" customHeight="1">
      <c r="A39" s="417">
        <v>33</v>
      </c>
      <c r="B39" s="418" t="s">
        <v>226</v>
      </c>
      <c r="C39" s="418" t="s">
        <v>156</v>
      </c>
      <c r="D39" s="73">
        <v>639901434.19000006</v>
      </c>
      <c r="E39" s="54">
        <f t="shared" si="7"/>
        <v>1.3344810274434733E-3</v>
      </c>
      <c r="F39" s="75">
        <v>10</v>
      </c>
      <c r="G39" s="73">
        <v>639145600.86000001</v>
      </c>
      <c r="H39" s="54">
        <f t="shared" si="5"/>
        <v>1.3278563787545495E-3</v>
      </c>
      <c r="I39" s="75">
        <v>10</v>
      </c>
      <c r="J39" s="184">
        <f t="shared" si="10"/>
        <v>-1.1811714892572349E-3</v>
      </c>
      <c r="K39" s="184">
        <f t="shared" si="11"/>
        <v>0</v>
      </c>
      <c r="L39" s="9"/>
      <c r="M39" s="4"/>
      <c r="N39" s="353"/>
      <c r="O39" s="351"/>
    </row>
    <row r="40" spans="1:15" ht="12.95" customHeight="1" thickBot="1">
      <c r="A40" s="417">
        <v>34</v>
      </c>
      <c r="B40" s="53" t="s">
        <v>52</v>
      </c>
      <c r="C40" s="418" t="s">
        <v>167</v>
      </c>
      <c r="D40" s="73">
        <v>839307282.37</v>
      </c>
      <c r="E40" s="54">
        <f t="shared" si="7"/>
        <v>1.7503315115017291E-3</v>
      </c>
      <c r="F40" s="75">
        <v>1</v>
      </c>
      <c r="G40" s="73">
        <v>775612872.04999995</v>
      </c>
      <c r="H40" s="54">
        <f t="shared" si="5"/>
        <v>1.6113738375261399E-3</v>
      </c>
      <c r="I40" s="75">
        <v>1</v>
      </c>
      <c r="J40" s="184">
        <f t="shared" si="10"/>
        <v>-7.5889262083062708E-2</v>
      </c>
      <c r="K40" s="184">
        <f t="shared" si="11"/>
        <v>0</v>
      </c>
      <c r="L40" s="9"/>
      <c r="M40" s="4"/>
      <c r="N40" s="356"/>
      <c r="O40" s="352"/>
    </row>
    <row r="41" spans="1:15" ht="12.95" customHeight="1">
      <c r="A41" s="417">
        <v>35</v>
      </c>
      <c r="B41" s="418" t="s">
        <v>11</v>
      </c>
      <c r="C41" s="53" t="s">
        <v>209</v>
      </c>
      <c r="D41" s="73">
        <v>6553842890</v>
      </c>
      <c r="E41" s="54">
        <f t="shared" si="7"/>
        <v>1.3667697126856946E-2</v>
      </c>
      <c r="F41" s="75">
        <v>100</v>
      </c>
      <c r="G41" s="73">
        <v>6499246640.54</v>
      </c>
      <c r="H41" s="54">
        <f>(G41/$G$49)</f>
        <v>1.3502504119762324E-2</v>
      </c>
      <c r="I41" s="75">
        <v>100</v>
      </c>
      <c r="J41" s="184">
        <f t="shared" si="10"/>
        <v>-8.3304177985871787E-3</v>
      </c>
      <c r="K41" s="184">
        <f t="shared" si="11"/>
        <v>0</v>
      </c>
      <c r="L41" s="9"/>
      <c r="M41" s="332"/>
      <c r="N41" s="211"/>
    </row>
    <row r="42" spans="1:15" ht="12.95" customHeight="1">
      <c r="A42" s="417">
        <v>36</v>
      </c>
      <c r="B42" s="418" t="s">
        <v>169</v>
      </c>
      <c r="C42" s="53" t="s">
        <v>170</v>
      </c>
      <c r="D42" s="73">
        <v>519586921.02999997</v>
      </c>
      <c r="E42" s="54">
        <f t="shared" si="7"/>
        <v>1.0835713926786209E-3</v>
      </c>
      <c r="F42" s="75">
        <v>1</v>
      </c>
      <c r="G42" s="73">
        <v>484725649.48000002</v>
      </c>
      <c r="H42" s="54">
        <f>(G42/$G$49)</f>
        <v>1.0070413451049407E-3</v>
      </c>
      <c r="I42" s="75">
        <v>1</v>
      </c>
      <c r="J42" s="184">
        <f t="shared" si="10"/>
        <v>-6.7094205298495427E-2</v>
      </c>
      <c r="K42" s="184">
        <f t="shared" si="11"/>
        <v>0</v>
      </c>
      <c r="L42" s="9"/>
      <c r="M42" s="4"/>
      <c r="N42" s="211"/>
    </row>
    <row r="43" spans="1:15" ht="12.95" customHeight="1">
      <c r="A43" s="417">
        <v>37</v>
      </c>
      <c r="B43" s="418" t="s">
        <v>171</v>
      </c>
      <c r="C43" s="53" t="s">
        <v>173</v>
      </c>
      <c r="D43" s="73">
        <v>247219379.80000001</v>
      </c>
      <c r="E43" s="54">
        <f t="shared" si="7"/>
        <v>5.1556310758554304E-4</v>
      </c>
      <c r="F43" s="75">
        <v>100</v>
      </c>
      <c r="G43" s="73">
        <v>223372449.81999999</v>
      </c>
      <c r="H43" s="54">
        <f>(G43/$G$49)</f>
        <v>4.6406723590433808E-4</v>
      </c>
      <c r="I43" s="75">
        <v>100</v>
      </c>
      <c r="J43" s="184">
        <f t="shared" si="10"/>
        <v>-9.6460601103732793E-2</v>
      </c>
      <c r="K43" s="184">
        <f t="shared" si="11"/>
        <v>0</v>
      </c>
      <c r="L43" s="9"/>
      <c r="M43" s="4"/>
      <c r="N43" s="211"/>
    </row>
    <row r="44" spans="1:15" ht="12.95" customHeight="1">
      <c r="A44" s="417">
        <v>38</v>
      </c>
      <c r="B44" s="418" t="s">
        <v>187</v>
      </c>
      <c r="C44" s="53" t="s">
        <v>188</v>
      </c>
      <c r="D44" s="73">
        <v>110528183.75785607</v>
      </c>
      <c r="E44" s="54">
        <f t="shared" si="7"/>
        <v>2.3050075580679139E-4</v>
      </c>
      <c r="F44" s="75">
        <v>1</v>
      </c>
      <c r="G44" s="73">
        <v>110184933.95028649</v>
      </c>
      <c r="H44" s="54">
        <f t="shared" ref="H44:H47" si="12">(G44/$G$49)</f>
        <v>2.2891461224433068E-4</v>
      </c>
      <c r="I44" s="75">
        <v>1</v>
      </c>
      <c r="J44" s="184">
        <f t="shared" si="10"/>
        <v>-3.1055410113457233E-3</v>
      </c>
      <c r="K44" s="184">
        <f t="shared" si="11"/>
        <v>0</v>
      </c>
      <c r="L44" s="9"/>
      <c r="M44" s="411"/>
      <c r="N44" s="211"/>
    </row>
    <row r="45" spans="1:15" ht="12.95" customHeight="1">
      <c r="A45" s="417">
        <v>39</v>
      </c>
      <c r="B45" s="428" t="s">
        <v>135</v>
      </c>
      <c r="C45" s="428" t="s">
        <v>198</v>
      </c>
      <c r="D45" s="73">
        <v>1681721418.6700001</v>
      </c>
      <c r="E45" s="54">
        <f t="shared" ref="E45" si="13">(D45/$D$49)</f>
        <v>3.5071422046447235E-3</v>
      </c>
      <c r="F45" s="75">
        <v>1</v>
      </c>
      <c r="G45" s="73">
        <v>1683368192.75</v>
      </c>
      <c r="H45" s="54">
        <f t="shared" si="12"/>
        <v>3.4972801025743502E-3</v>
      </c>
      <c r="I45" s="75">
        <v>1</v>
      </c>
      <c r="J45" s="184">
        <f t="shared" si="10"/>
        <v>9.7921930571728431E-4</v>
      </c>
      <c r="K45" s="184">
        <f t="shared" si="11"/>
        <v>0</v>
      </c>
      <c r="L45" s="9"/>
      <c r="M45" s="4"/>
      <c r="N45" s="211"/>
    </row>
    <row r="46" spans="1:15" ht="12.95" customHeight="1">
      <c r="A46" s="417">
        <v>40</v>
      </c>
      <c r="B46" s="418" t="s">
        <v>201</v>
      </c>
      <c r="C46" s="418" t="s">
        <v>204</v>
      </c>
      <c r="D46" s="73">
        <v>194462140.25</v>
      </c>
      <c r="E46" s="54" t="s">
        <v>101</v>
      </c>
      <c r="F46" s="75">
        <v>1</v>
      </c>
      <c r="G46" s="73">
        <v>194454994.68000001</v>
      </c>
      <c r="H46" s="54">
        <f t="shared" si="12"/>
        <v>4.0398980250992694E-4</v>
      </c>
      <c r="I46" s="75">
        <v>1</v>
      </c>
      <c r="J46" s="184">
        <f t="shared" si="10"/>
        <v>-3.6745301634583069E-5</v>
      </c>
      <c r="K46" s="184">
        <f t="shared" si="11"/>
        <v>0</v>
      </c>
      <c r="L46" s="9"/>
      <c r="M46" s="4"/>
      <c r="N46" s="211"/>
    </row>
    <row r="47" spans="1:15" ht="12.95" customHeight="1">
      <c r="A47" s="417">
        <v>41</v>
      </c>
      <c r="B47" s="418" t="s">
        <v>216</v>
      </c>
      <c r="C47" s="418" t="s">
        <v>217</v>
      </c>
      <c r="D47" s="73">
        <v>652418242.80999994</v>
      </c>
      <c r="E47" s="54" t="s">
        <v>101</v>
      </c>
      <c r="F47" s="75">
        <v>1</v>
      </c>
      <c r="G47" s="73">
        <v>644621646.83000004</v>
      </c>
      <c r="H47" s="54">
        <f t="shared" si="12"/>
        <v>1.3392331332246323E-3</v>
      </c>
      <c r="I47" s="75">
        <v>1</v>
      </c>
      <c r="J47" s="184">
        <f t="shared" si="10"/>
        <v>-1.1950303453225876E-2</v>
      </c>
      <c r="K47" s="184">
        <f t="shared" si="11"/>
        <v>0</v>
      </c>
      <c r="L47" s="9"/>
      <c r="M47" s="4"/>
      <c r="N47" s="211"/>
    </row>
    <row r="48" spans="1:15" ht="12.95" customHeight="1">
      <c r="A48" s="417">
        <v>42</v>
      </c>
      <c r="B48" s="418" t="s">
        <v>230</v>
      </c>
      <c r="C48" s="418" t="s">
        <v>231</v>
      </c>
      <c r="D48" s="73">
        <v>9296621.6199999992</v>
      </c>
      <c r="E48" s="54" t="s">
        <v>101</v>
      </c>
      <c r="F48" s="75">
        <v>100</v>
      </c>
      <c r="G48" s="73">
        <v>9323743</v>
      </c>
      <c r="H48" s="54">
        <f t="shared" si="5"/>
        <v>1.9370534037564244E-5</v>
      </c>
      <c r="I48" s="75">
        <v>100</v>
      </c>
      <c r="J48" s="184">
        <f t="shared" si="8"/>
        <v>2.9173371907117397E-3</v>
      </c>
      <c r="K48" s="184">
        <f t="shared" si="9"/>
        <v>0</v>
      </c>
      <c r="L48" s="9"/>
      <c r="M48" s="248"/>
      <c r="N48" s="211"/>
    </row>
    <row r="49" spans="1:16" ht="12.95" customHeight="1">
      <c r="A49" s="235"/>
      <c r="B49" s="239"/>
      <c r="C49" s="237" t="s">
        <v>56</v>
      </c>
      <c r="D49" s="84">
        <f>SUM(D21:D48)</f>
        <v>479513324678.64954</v>
      </c>
      <c r="E49" s="65">
        <f>(D49/$D$135)</f>
        <v>0.37701469510470481</v>
      </c>
      <c r="F49" s="85"/>
      <c r="G49" s="84">
        <f>SUM(G21:G48)</f>
        <v>481336393819.54895</v>
      </c>
      <c r="H49" s="65">
        <f>(G49/$G$135)</f>
        <v>0.37922767842787869</v>
      </c>
      <c r="I49" s="85"/>
      <c r="J49" s="184">
        <f t="shared" si="8"/>
        <v>3.8019154986384607E-3</v>
      </c>
      <c r="K49" s="184"/>
      <c r="L49" s="9"/>
      <c r="M49" s="4"/>
    </row>
    <row r="50" spans="1:16" ht="12.95" customHeight="1">
      <c r="A50" s="238"/>
      <c r="B50" s="79"/>
      <c r="C50" s="79" t="s">
        <v>80</v>
      </c>
      <c r="D50" s="384"/>
      <c r="E50" s="81"/>
      <c r="F50" s="82"/>
      <c r="G50" s="80"/>
      <c r="H50" s="81"/>
      <c r="I50" s="82"/>
      <c r="J50" s="184"/>
      <c r="K50" s="184"/>
      <c r="L50" s="9"/>
      <c r="M50" s="4"/>
      <c r="O50" s="58"/>
      <c r="P50" s="59"/>
    </row>
    <row r="51" spans="1:16" ht="12.95" customHeight="1">
      <c r="A51" s="417">
        <v>43</v>
      </c>
      <c r="B51" s="418" t="s">
        <v>7</v>
      </c>
      <c r="C51" s="418" t="s">
        <v>24</v>
      </c>
      <c r="D51" s="72">
        <v>115618594546.81</v>
      </c>
      <c r="E51" s="54">
        <f>(D51/$D$63)</f>
        <v>0.48933275740955751</v>
      </c>
      <c r="F51" s="95">
        <v>231.09</v>
      </c>
      <c r="G51" s="72">
        <v>114376600947.84</v>
      </c>
      <c r="H51" s="54">
        <f t="shared" ref="H51:H62" si="14">(G51/$G$63)</f>
        <v>0.48559042363534916</v>
      </c>
      <c r="I51" s="95">
        <v>231.25</v>
      </c>
      <c r="J51" s="184">
        <f>((G51-D51)/D51)</f>
        <v>-1.0742161361139542E-2</v>
      </c>
      <c r="K51" s="184">
        <f t="shared" ref="K51:K62" si="15">((I51-F51)/F51)</f>
        <v>6.9237093772987399E-4</v>
      </c>
      <c r="L51" s="9"/>
      <c r="M51" s="4"/>
    </row>
    <row r="52" spans="1:16" ht="12.95" customHeight="1">
      <c r="A52" s="417">
        <v>44</v>
      </c>
      <c r="B52" s="418" t="s">
        <v>77</v>
      </c>
      <c r="C52" s="418" t="s">
        <v>25</v>
      </c>
      <c r="D52" s="72">
        <v>1356296089.3599999</v>
      </c>
      <c r="E52" s="54">
        <f t="shared" ref="E52:E62" si="16">(D52/$D$63)</f>
        <v>5.740254047125846E-3</v>
      </c>
      <c r="F52" s="95">
        <v>320.53280000000001</v>
      </c>
      <c r="G52" s="72">
        <v>1337672603.3399999</v>
      </c>
      <c r="H52" s="54">
        <f t="shared" si="14"/>
        <v>5.6791424186271719E-3</v>
      </c>
      <c r="I52" s="95">
        <v>317.70479999999998</v>
      </c>
      <c r="J52" s="228">
        <f t="shared" ref="J52:J63" si="17">((G52-D52)/D52)</f>
        <v>-1.3731135971045902E-2</v>
      </c>
      <c r="K52" s="228">
        <f t="shared" si="15"/>
        <v>-8.8228100213146084E-3</v>
      </c>
      <c r="L52" s="9"/>
      <c r="M52" s="213"/>
      <c r="N52" s="214"/>
    </row>
    <row r="53" spans="1:16" ht="12.95" customHeight="1">
      <c r="A53" s="417">
        <v>45</v>
      </c>
      <c r="B53" s="427" t="s">
        <v>21</v>
      </c>
      <c r="C53" s="427" t="s">
        <v>213</v>
      </c>
      <c r="D53" s="72">
        <v>41608475842.650002</v>
      </c>
      <c r="E53" s="54">
        <f t="shared" si="16"/>
        <v>0.17609961698202156</v>
      </c>
      <c r="F53" s="339">
        <v>1385.71</v>
      </c>
      <c r="G53" s="72">
        <v>42214020650.519997</v>
      </c>
      <c r="H53" s="54">
        <f t="shared" si="14"/>
        <v>0.17922130926399507</v>
      </c>
      <c r="I53" s="339">
        <v>1388.58</v>
      </c>
      <c r="J53" s="184">
        <f t="shared" si="17"/>
        <v>1.4553400373519392E-2</v>
      </c>
      <c r="K53" s="184">
        <f t="shared" si="15"/>
        <v>2.0711404262074248E-3</v>
      </c>
      <c r="L53" s="9"/>
      <c r="M53" s="305" t="s">
        <v>179</v>
      </c>
      <c r="N53" s="215"/>
      <c r="O53" s="94"/>
    </row>
    <row r="54" spans="1:16" ht="12.95" customHeight="1">
      <c r="A54" s="417" t="s">
        <v>233</v>
      </c>
      <c r="B54" s="418" t="s">
        <v>21</v>
      </c>
      <c r="C54" s="418" t="s">
        <v>85</v>
      </c>
      <c r="D54" s="72">
        <v>5860717905.9200001</v>
      </c>
      <c r="E54" s="54">
        <f t="shared" si="16"/>
        <v>2.4804325502696806E-2</v>
      </c>
      <c r="F54" s="339">
        <v>52893.41</v>
      </c>
      <c r="G54" s="72">
        <v>5866963379.8299999</v>
      </c>
      <c r="H54" s="54">
        <f t="shared" si="14"/>
        <v>2.4908427156040011E-2</v>
      </c>
      <c r="I54" s="339">
        <v>52770.76</v>
      </c>
      <c r="J54" s="184">
        <f t="shared" si="17"/>
        <v>1.0656499784252027E-3</v>
      </c>
      <c r="K54" s="184">
        <f t="shared" si="15"/>
        <v>-2.3188143853837642E-3</v>
      </c>
      <c r="L54" s="9"/>
      <c r="M54" s="312"/>
      <c r="N54" s="216"/>
    </row>
    <row r="55" spans="1:16" ht="12.95" customHeight="1">
      <c r="A55" s="417" t="s">
        <v>234</v>
      </c>
      <c r="B55" s="418" t="s">
        <v>21</v>
      </c>
      <c r="C55" s="418" t="s">
        <v>84</v>
      </c>
      <c r="D55" s="72">
        <v>617156472.05999994</v>
      </c>
      <c r="E55" s="54">
        <f t="shared" si="16"/>
        <v>2.6119922959624538E-3</v>
      </c>
      <c r="F55" s="339">
        <v>52831.64</v>
      </c>
      <c r="G55" s="72">
        <v>615769450.95000005</v>
      </c>
      <c r="H55" s="54">
        <f t="shared" si="14"/>
        <v>2.6142737768967048E-3</v>
      </c>
      <c r="I55" s="339">
        <v>52713.31</v>
      </c>
      <c r="J55" s="184">
        <f t="shared" si="17"/>
        <v>-2.2474383285168709E-3</v>
      </c>
      <c r="K55" s="184">
        <f>((I55-F55)/F55)</f>
        <v>-2.2397563278369124E-3</v>
      </c>
      <c r="L55" s="9"/>
      <c r="M55" s="305"/>
      <c r="N55" s="216"/>
    </row>
    <row r="56" spans="1:16" ht="12.95" customHeight="1">
      <c r="A56" s="417">
        <v>47</v>
      </c>
      <c r="B56" s="426" t="s">
        <v>55</v>
      </c>
      <c r="C56" s="427" t="s">
        <v>207</v>
      </c>
      <c r="D56" s="72">
        <v>57870225887.110001</v>
      </c>
      <c r="E56" s="54">
        <f t="shared" si="16"/>
        <v>0.24492424697126541</v>
      </c>
      <c r="F56" s="339">
        <v>48923.15</v>
      </c>
      <c r="G56" s="72">
        <v>57775485260.220001</v>
      </c>
      <c r="H56" s="54">
        <f t="shared" si="14"/>
        <v>0.24528812826010044</v>
      </c>
      <c r="I56" s="339">
        <v>48814.09</v>
      </c>
      <c r="J56" s="184">
        <f t="shared" si="17"/>
        <v>-1.6371221200140831E-3</v>
      </c>
      <c r="K56" s="184">
        <f>((I56-F56)/F56)</f>
        <v>-2.2292105066825203E-3</v>
      </c>
      <c r="L56" s="9"/>
      <c r="M56" s="277"/>
      <c r="N56" s="216"/>
    </row>
    <row r="57" spans="1:16" ht="12.95" customHeight="1">
      <c r="A57" s="417">
        <v>48</v>
      </c>
      <c r="B57" s="53" t="s">
        <v>168</v>
      </c>
      <c r="C57" s="418" t="s">
        <v>154</v>
      </c>
      <c r="D57" s="72">
        <v>4724318885.6700001</v>
      </c>
      <c r="E57" s="54">
        <f t="shared" si="16"/>
        <v>1.9994742162957147E-2</v>
      </c>
      <c r="F57" s="72">
        <v>409.61</v>
      </c>
      <c r="G57" s="72">
        <v>4732672682.3199997</v>
      </c>
      <c r="H57" s="54">
        <f t="shared" si="14"/>
        <v>2.009275073477005E-2</v>
      </c>
      <c r="I57" s="339">
        <v>409.63</v>
      </c>
      <c r="J57" s="184">
        <f>((G57-D57)/D57)</f>
        <v>1.7682541869344808E-3</v>
      </c>
      <c r="K57" s="184">
        <f>((I57-F57)/F57)</f>
        <v>4.8826932936163201E-5</v>
      </c>
      <c r="L57" s="9"/>
      <c r="M57" s="313"/>
      <c r="N57" s="216"/>
    </row>
    <row r="58" spans="1:16" ht="12.95" customHeight="1">
      <c r="A58" s="417">
        <v>49</v>
      </c>
      <c r="B58" s="418" t="s">
        <v>114</v>
      </c>
      <c r="C58" s="418" t="s">
        <v>162</v>
      </c>
      <c r="D58" s="72">
        <v>584519173</v>
      </c>
      <c r="E58" s="54">
        <f t="shared" si="16"/>
        <v>2.4738614044217838E-3</v>
      </c>
      <c r="F58" s="339">
        <v>43206</v>
      </c>
      <c r="G58" s="72">
        <v>585554160</v>
      </c>
      <c r="H58" s="54">
        <f t="shared" si="14"/>
        <v>2.4859935533974335E-3</v>
      </c>
      <c r="I58" s="339">
        <v>43293.4</v>
      </c>
      <c r="J58" s="184">
        <f>((G58-D58)/D58)</f>
        <v>1.7706639025851082E-3</v>
      </c>
      <c r="K58" s="184">
        <f>((I58-F58)/F58)</f>
        <v>2.0228671943711856E-3</v>
      </c>
      <c r="L58" s="9"/>
      <c r="M58" s="313"/>
      <c r="N58" s="216"/>
    </row>
    <row r="59" spans="1:16" ht="12.95" customHeight="1">
      <c r="A59" s="417">
        <v>50</v>
      </c>
      <c r="B59" s="418" t="s">
        <v>77</v>
      </c>
      <c r="C59" s="418" t="s">
        <v>183</v>
      </c>
      <c r="D59" s="72">
        <v>740426447.51999998</v>
      </c>
      <c r="E59" s="54">
        <f t="shared" si="16"/>
        <v>3.1337080047036531E-3</v>
      </c>
      <c r="F59" s="339">
        <v>45761.058063999997</v>
      </c>
      <c r="G59" s="72">
        <v>736296016.45000005</v>
      </c>
      <c r="H59" s="54">
        <f t="shared" si="14"/>
        <v>3.1259741204586623E-3</v>
      </c>
      <c r="I59" s="339">
        <v>45757.285051999999</v>
      </c>
      <c r="J59" s="184">
        <f>((G59-D59)/D59)</f>
        <v>-5.5784488571882958E-3</v>
      </c>
      <c r="K59" s="184">
        <f>((I59-F59)/F59)</f>
        <v>-8.2450278896983035E-5</v>
      </c>
      <c r="L59" s="9"/>
      <c r="M59" s="313"/>
      <c r="N59" s="216"/>
    </row>
    <row r="60" spans="1:16" ht="12.95" customHeight="1">
      <c r="A60" s="417">
        <v>51</v>
      </c>
      <c r="B60" s="418" t="s">
        <v>9</v>
      </c>
      <c r="C60" s="418" t="s">
        <v>184</v>
      </c>
      <c r="D60" s="72">
        <v>6081397378.6422997</v>
      </c>
      <c r="E60" s="54">
        <f t="shared" ref="E60:E61" si="18">(D60/$D$63)</f>
        <v>2.5738307578107439E-2</v>
      </c>
      <c r="F60" s="339">
        <v>447.02921900000001</v>
      </c>
      <c r="G60" s="72">
        <v>6084225478.9624004</v>
      </c>
      <c r="H60" s="54">
        <f t="shared" ref="H60:H61" si="19">(G60/$G$63)</f>
        <v>2.5830822067965394E-2</v>
      </c>
      <c r="I60" s="339">
        <v>447.94134000000003</v>
      </c>
      <c r="J60" s="184">
        <f t="shared" ref="J60" si="20">((G60-D60)/D60)</f>
        <v>4.6504119760912104E-4</v>
      </c>
      <c r="K60" s="184">
        <f t="shared" ref="K60" si="21">((I60-F60)/F60)</f>
        <v>2.040405774907553E-3</v>
      </c>
      <c r="L60" s="9"/>
      <c r="M60" s="313"/>
      <c r="N60" s="216"/>
    </row>
    <row r="61" spans="1:16" ht="12.95" customHeight="1">
      <c r="A61" s="417">
        <v>52</v>
      </c>
      <c r="B61" s="418" t="s">
        <v>216</v>
      </c>
      <c r="C61" s="418" t="s">
        <v>218</v>
      </c>
      <c r="D61" s="72">
        <v>601053923.70000005</v>
      </c>
      <c r="E61" s="54">
        <f t="shared" si="18"/>
        <v>2.543841455509802E-3</v>
      </c>
      <c r="F61" s="339">
        <v>1.0309999999999999</v>
      </c>
      <c r="G61" s="72">
        <v>600729920.16999996</v>
      </c>
      <c r="H61" s="54">
        <f t="shared" si="19"/>
        <v>2.5504228488028753E-3</v>
      </c>
      <c r="I61" s="339">
        <v>1.0325</v>
      </c>
      <c r="J61" s="184"/>
      <c r="K61" s="184"/>
      <c r="L61" s="9"/>
      <c r="M61" s="313"/>
      <c r="N61" s="216"/>
    </row>
    <row r="62" spans="1:16" ht="12.95" customHeight="1">
      <c r="A62" s="417">
        <v>53</v>
      </c>
      <c r="B62" s="418" t="s">
        <v>216</v>
      </c>
      <c r="C62" s="418" t="s">
        <v>219</v>
      </c>
      <c r="D62" s="72">
        <v>614877307.83500004</v>
      </c>
      <c r="E62" s="54">
        <f t="shared" si="16"/>
        <v>2.6023461856704206E-3</v>
      </c>
      <c r="F62" s="339">
        <v>42045.953595999999</v>
      </c>
      <c r="G62" s="72">
        <v>615312120.82410002</v>
      </c>
      <c r="H62" s="54">
        <f t="shared" si="14"/>
        <v>2.6123321635969855E-3</v>
      </c>
      <c r="I62" s="339">
        <v>42075.687843</v>
      </c>
      <c r="J62" s="184">
        <f t="shared" si="17"/>
        <v>7.0715406725769072E-4</v>
      </c>
      <c r="K62" s="184">
        <f t="shared" si="15"/>
        <v>7.0718450782928754E-4</v>
      </c>
      <c r="L62" s="9"/>
      <c r="M62" s="217"/>
      <c r="N62" s="230"/>
      <c r="O62"/>
    </row>
    <row r="63" spans="1:16" ht="12.95" customHeight="1">
      <c r="A63" s="235"/>
      <c r="B63" s="239"/>
      <c r="C63" s="237" t="s">
        <v>56</v>
      </c>
      <c r="D63" s="206">
        <f>SUM(D51:D62)</f>
        <v>236278059860.27734</v>
      </c>
      <c r="E63" s="65">
        <f>(D63/$D$135)</f>
        <v>0.18577231562407923</v>
      </c>
      <c r="F63" s="85"/>
      <c r="G63" s="206">
        <f>SUM(G51:G62)</f>
        <v>235541302671.42651</v>
      </c>
      <c r="H63" s="65">
        <f>(G63/$G$135)</f>
        <v>0.18557454315297525</v>
      </c>
      <c r="I63" s="85"/>
      <c r="J63" s="184">
        <f t="shared" si="17"/>
        <v>-3.1181785955348975E-3</v>
      </c>
      <c r="K63" s="184"/>
      <c r="L63" s="9"/>
      <c r="M63" s="314"/>
      <c r="N63"/>
      <c r="O63"/>
    </row>
    <row r="64" spans="1:16" ht="15">
      <c r="A64" s="238"/>
      <c r="B64" s="79"/>
      <c r="C64" s="79" t="s">
        <v>61</v>
      </c>
      <c r="D64" s="384"/>
      <c r="E64" s="81"/>
      <c r="F64" s="86"/>
      <c r="G64" s="86"/>
      <c r="H64" s="81"/>
      <c r="I64" s="86"/>
      <c r="J64" s="184"/>
      <c r="K64" s="184"/>
      <c r="L64" s="9"/>
      <c r="M64" s="4"/>
      <c r="N64" s="218"/>
      <c r="O64"/>
    </row>
    <row r="65" spans="1:16" ht="12.95" customHeight="1">
      <c r="A65" s="417">
        <v>54</v>
      </c>
      <c r="B65" s="418" t="s">
        <v>11</v>
      </c>
      <c r="C65" s="53" t="s">
        <v>26</v>
      </c>
      <c r="D65" s="72">
        <v>4506267240.29</v>
      </c>
      <c r="E65" s="54">
        <f>(D65/$D$94)</f>
        <v>1.0039583113238945E-2</v>
      </c>
      <c r="F65" s="339">
        <v>3358.16</v>
      </c>
      <c r="G65" s="72">
        <v>3804980364.9899998</v>
      </c>
      <c r="H65" s="54">
        <f>(G65/$G$94)</f>
        <v>8.5440308355863755E-3</v>
      </c>
      <c r="I65" s="339">
        <v>3358.16</v>
      </c>
      <c r="J65" s="184">
        <f t="shared" ref="J65:J73" si="22">((G65-D65)/D65)</f>
        <v>-0.15562478608234273</v>
      </c>
      <c r="K65" s="184">
        <f t="shared" ref="K65:K93" si="23">((I65-F65)/F65)</f>
        <v>0</v>
      </c>
      <c r="L65" s="9"/>
      <c r="M65" s="233"/>
      <c r="N65"/>
      <c r="O65"/>
    </row>
    <row r="66" spans="1:16" ht="12.95" customHeight="1">
      <c r="A66" s="417">
        <v>55</v>
      </c>
      <c r="B66" s="418" t="s">
        <v>55</v>
      </c>
      <c r="C66" s="418" t="s">
        <v>196</v>
      </c>
      <c r="D66" s="72">
        <v>121202980215.13</v>
      </c>
      <c r="E66" s="54">
        <f t="shared" ref="E66:E93" si="24">(D66/$D$94)</f>
        <v>0.27003001121694337</v>
      </c>
      <c r="F66" s="339">
        <v>1.8935</v>
      </c>
      <c r="G66" s="72">
        <v>120328197675.57001</v>
      </c>
      <c r="H66" s="54">
        <f t="shared" ref="H66:H93" si="25">(G66/$G$94)</f>
        <v>0.2701953052872863</v>
      </c>
      <c r="I66" s="339">
        <v>1.8960999999999999</v>
      </c>
      <c r="J66" s="228">
        <f t="shared" si="22"/>
        <v>-7.2175002463412755E-3</v>
      </c>
      <c r="K66" s="228">
        <f t="shared" si="23"/>
        <v>1.3731185635066996E-3</v>
      </c>
      <c r="L66" s="9"/>
      <c r="M66" s="233"/>
      <c r="N66" s="370"/>
      <c r="O66" s="370"/>
    </row>
    <row r="67" spans="1:16" ht="12.95" customHeight="1">
      <c r="A67" s="417">
        <v>56</v>
      </c>
      <c r="B67" s="418" t="s">
        <v>64</v>
      </c>
      <c r="C67" s="418" t="s">
        <v>67</v>
      </c>
      <c r="D67" s="72">
        <v>10373082091.620001</v>
      </c>
      <c r="E67" s="54">
        <f t="shared" si="24"/>
        <v>2.3110351482964305E-2</v>
      </c>
      <c r="F67" s="75">
        <v>1</v>
      </c>
      <c r="G67" s="72">
        <v>9988800694.9799995</v>
      </c>
      <c r="H67" s="54">
        <f t="shared" si="25"/>
        <v>2.242971394378274E-2</v>
      </c>
      <c r="I67" s="75">
        <v>1</v>
      </c>
      <c r="J67" s="184">
        <f t="shared" si="22"/>
        <v>-3.7046019037142962E-2</v>
      </c>
      <c r="K67" s="184">
        <f t="shared" si="23"/>
        <v>0</v>
      </c>
      <c r="L67" s="9"/>
      <c r="M67" s="334"/>
      <c r="N67" s="218"/>
      <c r="O67"/>
    </row>
    <row r="68" spans="1:16" ht="12" customHeight="1" thickBot="1">
      <c r="A68" s="417">
        <v>57</v>
      </c>
      <c r="B68" s="418" t="s">
        <v>18</v>
      </c>
      <c r="C68" s="418" t="s">
        <v>27</v>
      </c>
      <c r="D68" s="72">
        <v>26739952359.599998</v>
      </c>
      <c r="E68" s="54">
        <f t="shared" si="24"/>
        <v>5.957435718814081E-2</v>
      </c>
      <c r="F68" s="75">
        <v>24.162099999999999</v>
      </c>
      <c r="G68" s="72">
        <v>26272602088.450001</v>
      </c>
      <c r="H68" s="54">
        <f t="shared" si="25"/>
        <v>5.8994764977032356E-2</v>
      </c>
      <c r="I68" s="75">
        <v>24.181899999999999</v>
      </c>
      <c r="J68" s="184">
        <f t="shared" si="22"/>
        <v>-1.7477602983919031E-2</v>
      </c>
      <c r="K68" s="184">
        <f t="shared" si="23"/>
        <v>8.1946519549211535E-4</v>
      </c>
      <c r="L68" s="9"/>
      <c r="M68" s="309"/>
      <c r="N68" s="309"/>
      <c r="O68" s="294"/>
    </row>
    <row r="69" spans="1:16" ht="12.95" customHeight="1" thickBot="1">
      <c r="A69" s="417">
        <v>58</v>
      </c>
      <c r="B69" s="418" t="s">
        <v>131</v>
      </c>
      <c r="C69" s="422" t="s">
        <v>134</v>
      </c>
      <c r="D69" s="72">
        <v>522578896.49000001</v>
      </c>
      <c r="E69" s="54">
        <f t="shared" si="24"/>
        <v>1.1642616792958802E-3</v>
      </c>
      <c r="F69" s="75">
        <v>1.9774</v>
      </c>
      <c r="G69" s="72">
        <v>498653671.94999999</v>
      </c>
      <c r="H69" s="54">
        <f t="shared" si="25"/>
        <v>1.1197199303892783E-3</v>
      </c>
      <c r="I69" s="75">
        <v>1.9797</v>
      </c>
      <c r="J69" s="228">
        <f t="shared" si="22"/>
        <v>-4.5782990282803832E-2</v>
      </c>
      <c r="K69" s="228">
        <f t="shared" si="23"/>
        <v>1.1631435217962823E-3</v>
      </c>
      <c r="L69" s="9"/>
      <c r="N69" s="307"/>
      <c r="O69" s="306"/>
      <c r="P69" s="291"/>
    </row>
    <row r="70" spans="1:16" ht="12.95" customHeight="1" thickBot="1">
      <c r="A70" s="417">
        <v>59</v>
      </c>
      <c r="B70" s="418" t="s">
        <v>7</v>
      </c>
      <c r="C70" s="418" t="s">
        <v>86</v>
      </c>
      <c r="D70" s="72">
        <v>33138203904.220001</v>
      </c>
      <c r="E70" s="54">
        <f t="shared" si="24"/>
        <v>7.3829121660895003E-2</v>
      </c>
      <c r="F70" s="95">
        <v>303.85000000000002</v>
      </c>
      <c r="G70" s="72">
        <v>32327787543.259998</v>
      </c>
      <c r="H70" s="54">
        <f t="shared" si="25"/>
        <v>7.2591600250379876E-2</v>
      </c>
      <c r="I70" s="95">
        <v>304.23</v>
      </c>
      <c r="J70" s="184">
        <f t="shared" si="22"/>
        <v>-2.4455651347380359E-2</v>
      </c>
      <c r="K70" s="184">
        <f t="shared" si="23"/>
        <v>1.2506170807964306E-3</v>
      </c>
      <c r="L70" s="9"/>
      <c r="M70" s="4"/>
      <c r="N70"/>
      <c r="O70" s="300"/>
      <c r="P70" s="293"/>
    </row>
    <row r="71" spans="1:16" ht="12.95" customHeight="1">
      <c r="A71" s="417">
        <v>60</v>
      </c>
      <c r="B71" s="418" t="s">
        <v>29</v>
      </c>
      <c r="C71" s="418" t="s">
        <v>49</v>
      </c>
      <c r="D71" s="72">
        <v>6528277630.9499998</v>
      </c>
      <c r="E71" s="54">
        <f t="shared" si="24"/>
        <v>1.4544451619785265E-2</v>
      </c>
      <c r="F71" s="95">
        <v>1.01</v>
      </c>
      <c r="G71" s="72">
        <v>6499079608.6199999</v>
      </c>
      <c r="H71" s="54">
        <f t="shared" si="25"/>
        <v>1.459359346237411E-2</v>
      </c>
      <c r="I71" s="95">
        <v>1.04</v>
      </c>
      <c r="J71" s="184">
        <f t="shared" si="22"/>
        <v>-4.4725460497535563E-3</v>
      </c>
      <c r="K71" s="184">
        <f t="shared" si="23"/>
        <v>2.9702970297029729E-2</v>
      </c>
      <c r="L71" s="9"/>
      <c r="M71" s="4"/>
      <c r="N71" s="220"/>
      <c r="O71" s="219"/>
    </row>
    <row r="72" spans="1:16" ht="12.95" customHeight="1">
      <c r="A72" s="417">
        <v>61</v>
      </c>
      <c r="B72" s="53" t="s">
        <v>168</v>
      </c>
      <c r="C72" s="418" t="s">
        <v>141</v>
      </c>
      <c r="D72" s="73">
        <v>13842856176.52</v>
      </c>
      <c r="E72" s="54">
        <f t="shared" si="24"/>
        <v>3.0840715318925873E-2</v>
      </c>
      <c r="F72" s="95">
        <v>3.95</v>
      </c>
      <c r="G72" s="73">
        <v>13140276406.889999</v>
      </c>
      <c r="H72" s="54">
        <f t="shared" si="25"/>
        <v>2.9506309110452236E-2</v>
      </c>
      <c r="I72" s="95">
        <v>3.95</v>
      </c>
      <c r="J72" s="184">
        <f t="shared" si="22"/>
        <v>-5.0753960069433071E-2</v>
      </c>
      <c r="K72" s="184">
        <f t="shared" si="23"/>
        <v>0</v>
      </c>
      <c r="L72" s="9"/>
      <c r="M72" s="4"/>
      <c r="N72" s="306"/>
      <c r="O72" s="310"/>
    </row>
    <row r="73" spans="1:16" ht="12" customHeight="1" thickBot="1">
      <c r="A73" s="417">
        <v>62</v>
      </c>
      <c r="B73" s="418" t="s">
        <v>7</v>
      </c>
      <c r="C73" s="53" t="s">
        <v>91</v>
      </c>
      <c r="D73" s="72">
        <v>32019038814.599998</v>
      </c>
      <c r="E73" s="54">
        <f t="shared" si="24"/>
        <v>7.1335716291098861E-2</v>
      </c>
      <c r="F73" s="72">
        <v>4070.52</v>
      </c>
      <c r="G73" s="72">
        <v>32467524057.919998</v>
      </c>
      <c r="H73" s="54">
        <f t="shared" si="25"/>
        <v>7.2905376663288002E-2</v>
      </c>
      <c r="I73" s="72">
        <v>4077.57</v>
      </c>
      <c r="J73" s="184">
        <f t="shared" si="22"/>
        <v>1.4006830308581904E-2</v>
      </c>
      <c r="K73" s="184">
        <f t="shared" si="23"/>
        <v>1.7319654491318509E-3</v>
      </c>
      <c r="L73" s="9"/>
      <c r="M73" s="4"/>
      <c r="N73" s="300"/>
      <c r="O73" s="311"/>
    </row>
    <row r="74" spans="1:16" ht="12.95" customHeight="1">
      <c r="A74" s="417">
        <v>63</v>
      </c>
      <c r="B74" s="418" t="s">
        <v>7</v>
      </c>
      <c r="C74" s="53" t="s">
        <v>92</v>
      </c>
      <c r="D74" s="72">
        <v>252456910.22999999</v>
      </c>
      <c r="E74" s="54">
        <f t="shared" si="24"/>
        <v>5.6245269035630409E-4</v>
      </c>
      <c r="F74" s="72">
        <v>3616.59</v>
      </c>
      <c r="G74" s="72">
        <v>252355756.59999999</v>
      </c>
      <c r="H74" s="54">
        <f t="shared" si="25"/>
        <v>5.6666136460701471E-4</v>
      </c>
      <c r="I74" s="72">
        <v>3615.1</v>
      </c>
      <c r="J74" s="184">
        <f t="shared" ref="J74:J93" si="26">((G74-D74)/D74)</f>
        <v>-4.0067681216505253E-4</v>
      </c>
      <c r="K74" s="184">
        <f t="shared" si="23"/>
        <v>-4.1199030025527815E-4</v>
      </c>
      <c r="L74" s="9"/>
      <c r="M74" s="4"/>
      <c r="N74" s="451"/>
      <c r="O74" s="451"/>
    </row>
    <row r="75" spans="1:16" ht="12.95" customHeight="1">
      <c r="A75" s="417">
        <v>64</v>
      </c>
      <c r="B75" s="418" t="s">
        <v>114</v>
      </c>
      <c r="C75" s="53" t="s">
        <v>115</v>
      </c>
      <c r="D75" s="72">
        <v>54219841.020000003</v>
      </c>
      <c r="E75" s="54">
        <f t="shared" si="24"/>
        <v>1.2079723000890224E-4</v>
      </c>
      <c r="F75" s="72">
        <v>11.57</v>
      </c>
      <c r="G75" s="72">
        <v>54330365.640000001</v>
      </c>
      <c r="H75" s="54">
        <f t="shared" si="25"/>
        <v>1.2199808535360539E-4</v>
      </c>
      <c r="I75" s="72">
        <v>11.59</v>
      </c>
      <c r="J75" s="184">
        <f t="shared" si="26"/>
        <v>2.0384534133773696E-3</v>
      </c>
      <c r="K75" s="184">
        <f t="shared" si="23"/>
        <v>1.7286084701814671E-3</v>
      </c>
      <c r="L75" s="9"/>
      <c r="M75" s="251"/>
      <c r="N75" s="252"/>
      <c r="O75" s="430"/>
      <c r="P75" s="58"/>
    </row>
    <row r="76" spans="1:16" ht="12.95" customHeight="1">
      <c r="A76" s="417">
        <v>65</v>
      </c>
      <c r="B76" s="418" t="s">
        <v>37</v>
      </c>
      <c r="C76" s="418" t="s">
        <v>109</v>
      </c>
      <c r="D76" s="72">
        <v>15608573943.93</v>
      </c>
      <c r="E76" s="54">
        <f t="shared" si="24"/>
        <v>3.4774585490215268E-2</v>
      </c>
      <c r="F76" s="72">
        <v>1132.71</v>
      </c>
      <c r="G76" s="72">
        <v>14795252696.43</v>
      </c>
      <c r="H76" s="54">
        <f t="shared" si="25"/>
        <v>3.3222535501552485E-2</v>
      </c>
      <c r="I76" s="72">
        <v>1134.99</v>
      </c>
      <c r="J76" s="184">
        <f t="shared" si="26"/>
        <v>-5.2107338596188123E-2</v>
      </c>
      <c r="K76" s="184">
        <f t="shared" si="23"/>
        <v>2.0128717853642791E-3</v>
      </c>
      <c r="L76" s="9"/>
      <c r="M76" s="4"/>
      <c r="N76" s="221"/>
      <c r="O76" s="430"/>
    </row>
    <row r="77" spans="1:16" ht="12.95" customHeight="1">
      <c r="A77" s="417">
        <v>66</v>
      </c>
      <c r="B77" s="418" t="s">
        <v>7</v>
      </c>
      <c r="C77" s="426" t="s">
        <v>117</v>
      </c>
      <c r="D77" s="72">
        <v>153901186616.85999</v>
      </c>
      <c r="E77" s="54">
        <f t="shared" si="24"/>
        <v>0.34287885557506975</v>
      </c>
      <c r="F77" s="72">
        <v>519.29999999999995</v>
      </c>
      <c r="G77" s="72">
        <v>154206759499.60001</v>
      </c>
      <c r="H77" s="54">
        <f t="shared" si="25"/>
        <v>0.34626914775784856</v>
      </c>
      <c r="I77" s="72">
        <v>518.1</v>
      </c>
      <c r="J77" s="184">
        <f t="shared" si="26"/>
        <v>1.9855134938026853E-3</v>
      </c>
      <c r="K77" s="184">
        <f t="shared" si="23"/>
        <v>-2.3108030040437742E-3</v>
      </c>
      <c r="L77" s="9"/>
      <c r="M77" s="253"/>
      <c r="N77" s="254"/>
      <c r="O77" s="430"/>
    </row>
    <row r="78" spans="1:16" ht="12.95" customHeight="1" thickBot="1">
      <c r="A78" s="417">
        <v>67</v>
      </c>
      <c r="B78" s="418" t="s">
        <v>226</v>
      </c>
      <c r="C78" s="418" t="s">
        <v>225</v>
      </c>
      <c r="D78" s="72">
        <v>32507545.34</v>
      </c>
      <c r="E78" s="54">
        <f t="shared" si="24"/>
        <v>7.2424067603081251E-5</v>
      </c>
      <c r="F78" s="72">
        <v>0.7</v>
      </c>
      <c r="G78" s="72">
        <v>32507545.34</v>
      </c>
      <c r="H78" s="54">
        <f t="shared" si="25"/>
        <v>7.2995243899218437E-5</v>
      </c>
      <c r="I78" s="72">
        <v>0.68</v>
      </c>
      <c r="J78" s="228">
        <f t="shared" si="26"/>
        <v>0</v>
      </c>
      <c r="K78" s="228">
        <f t="shared" si="23"/>
        <v>-2.8571428571428439E-2</v>
      </c>
      <c r="L78" s="9"/>
      <c r="M78" s="350"/>
      <c r="N78" s="254"/>
      <c r="O78" s="430"/>
    </row>
    <row r="79" spans="1:16" ht="12.95" customHeight="1">
      <c r="A79" s="417">
        <v>68</v>
      </c>
      <c r="B79" s="418" t="s">
        <v>124</v>
      </c>
      <c r="C79" s="418" t="s">
        <v>127</v>
      </c>
      <c r="D79" s="72">
        <v>939830635.28999996</v>
      </c>
      <c r="E79" s="54">
        <f t="shared" si="24"/>
        <v>2.0938633401499937E-3</v>
      </c>
      <c r="F79" s="72">
        <v>1160.56</v>
      </c>
      <c r="G79" s="72">
        <v>923285602.01999998</v>
      </c>
      <c r="H79" s="54">
        <f t="shared" si="25"/>
        <v>2.0732250621568042E-3</v>
      </c>
      <c r="I79" s="72">
        <v>1143.5999999999999</v>
      </c>
      <c r="J79" s="184">
        <f t="shared" si="26"/>
        <v>-1.760427107687838E-2</v>
      </c>
      <c r="K79" s="184">
        <f t="shared" si="23"/>
        <v>-1.4613634796994587E-2</v>
      </c>
      <c r="L79" s="9"/>
      <c r="M79" s="343"/>
      <c r="N79" s="254"/>
      <c r="O79" s="430"/>
    </row>
    <row r="80" spans="1:16" ht="12.95" customHeight="1">
      <c r="A80" s="417">
        <v>69</v>
      </c>
      <c r="B80" s="418" t="s">
        <v>64</v>
      </c>
      <c r="C80" s="418" t="s">
        <v>128</v>
      </c>
      <c r="D80" s="72">
        <v>175748158.55000001</v>
      </c>
      <c r="E80" s="54">
        <f t="shared" si="24"/>
        <v>3.915520653071323E-4</v>
      </c>
      <c r="F80" s="72">
        <v>151.47999999999999</v>
      </c>
      <c r="G80" s="72">
        <v>175983764.74000001</v>
      </c>
      <c r="H80" s="54">
        <f t="shared" si="25"/>
        <v>3.9516911212893744E-4</v>
      </c>
      <c r="I80" s="72">
        <v>151.68</v>
      </c>
      <c r="J80" s="184">
        <f t="shared" si="26"/>
        <v>1.3405898072779414E-3</v>
      </c>
      <c r="K80" s="184">
        <f t="shared" si="23"/>
        <v>1.3203063110642796E-3</v>
      </c>
      <c r="L80" s="9"/>
      <c r="M80" s="343"/>
      <c r="N80"/>
      <c r="O80" s="430"/>
    </row>
    <row r="81" spans="1:15" ht="12.95" customHeight="1">
      <c r="A81" s="417">
        <v>70</v>
      </c>
      <c r="B81" s="418" t="s">
        <v>132</v>
      </c>
      <c r="C81" s="72" t="s">
        <v>133</v>
      </c>
      <c r="D81" s="72">
        <v>669942551.89999998</v>
      </c>
      <c r="E81" s="54">
        <f t="shared" si="24"/>
        <v>1.4925754670649756E-3</v>
      </c>
      <c r="F81" s="72">
        <v>176.04737800000001</v>
      </c>
      <c r="G81" s="72">
        <v>672764209.20000005</v>
      </c>
      <c r="H81" s="54">
        <f t="shared" si="25"/>
        <v>1.510682736072093E-3</v>
      </c>
      <c r="I81" s="72">
        <v>176.435114</v>
      </c>
      <c r="J81" s="184">
        <f t="shared" si="26"/>
        <v>4.2117899392980348E-3</v>
      </c>
      <c r="K81" s="184">
        <f t="shared" si="23"/>
        <v>2.202452569330454E-3</v>
      </c>
      <c r="L81" s="9"/>
      <c r="M81" s="343"/>
      <c r="N81" s="222"/>
      <c r="O81" s="430"/>
    </row>
    <row r="82" spans="1:15" ht="12.95" customHeight="1">
      <c r="A82" s="417">
        <v>71</v>
      </c>
      <c r="B82" s="418" t="s">
        <v>136</v>
      </c>
      <c r="C82" s="418" t="s">
        <v>139</v>
      </c>
      <c r="D82" s="72">
        <v>1175485885.8</v>
      </c>
      <c r="E82" s="54">
        <f t="shared" si="24"/>
        <v>2.6188833505952757E-3</v>
      </c>
      <c r="F82" s="72">
        <v>1.3855</v>
      </c>
      <c r="G82" s="72">
        <v>1185127705.22</v>
      </c>
      <c r="H82" s="54">
        <f t="shared" si="25"/>
        <v>2.6611878869798092E-3</v>
      </c>
      <c r="I82" s="72">
        <v>1.3582000000000001</v>
      </c>
      <c r="J82" s="184">
        <f t="shared" ref="J82:J92" si="27">((G82-D82)/D82)</f>
        <v>8.2024119017287452E-3</v>
      </c>
      <c r="K82" s="184">
        <f t="shared" ref="K82:K92" si="28">((I82-F82)/F82)</f>
        <v>-1.97040779501984E-2</v>
      </c>
      <c r="L82" s="9"/>
      <c r="M82" s="344"/>
      <c r="N82" s="222"/>
      <c r="O82" s="430"/>
    </row>
    <row r="83" spans="1:15" ht="12.95" customHeight="1">
      <c r="A83" s="417">
        <v>72</v>
      </c>
      <c r="B83" s="418" t="s">
        <v>64</v>
      </c>
      <c r="C83" s="418" t="s">
        <v>158</v>
      </c>
      <c r="D83" s="72">
        <v>1970039482.01</v>
      </c>
      <c r="E83" s="54">
        <f t="shared" si="24"/>
        <v>4.3890817080632707E-3</v>
      </c>
      <c r="F83" s="72">
        <v>548.27</v>
      </c>
      <c r="G83" s="72">
        <v>1978475143.47</v>
      </c>
      <c r="H83" s="54">
        <f t="shared" si="25"/>
        <v>4.4426385977666639E-3</v>
      </c>
      <c r="I83" s="72">
        <v>551.54</v>
      </c>
      <c r="J83" s="184">
        <f t="shared" si="27"/>
        <v>4.2819758370493503E-3</v>
      </c>
      <c r="K83" s="184">
        <f t="shared" si="28"/>
        <v>5.9642147117295891E-3</v>
      </c>
      <c r="L83" s="9"/>
      <c r="M83" s="261"/>
      <c r="N83" s="222"/>
      <c r="O83" s="430"/>
    </row>
    <row r="84" spans="1:15" ht="12.95" customHeight="1">
      <c r="A84" s="417">
        <v>73</v>
      </c>
      <c r="B84" s="418" t="s">
        <v>7</v>
      </c>
      <c r="C84" s="53" t="s">
        <v>166</v>
      </c>
      <c r="D84" s="72">
        <v>9215942913.9699993</v>
      </c>
      <c r="E84" s="54">
        <f t="shared" si="24"/>
        <v>2.0532343049790572E-2</v>
      </c>
      <c r="F84" s="95">
        <v>114.7</v>
      </c>
      <c r="G84" s="72">
        <v>9166751077.1399994</v>
      </c>
      <c r="H84" s="54">
        <f t="shared" si="25"/>
        <v>2.0583812885308968E-2</v>
      </c>
      <c r="I84" s="95">
        <v>114.78</v>
      </c>
      <c r="J84" s="184">
        <f t="shared" si="27"/>
        <v>-5.3376889689097807E-3</v>
      </c>
      <c r="K84" s="184">
        <f t="shared" si="28"/>
        <v>6.9747166521358578E-4</v>
      </c>
      <c r="L84" s="9"/>
      <c r="M84" s="261"/>
      <c r="N84" s="222"/>
      <c r="O84" s="430"/>
    </row>
    <row r="85" spans="1:15" ht="12.95" customHeight="1">
      <c r="A85" s="417">
        <v>74</v>
      </c>
      <c r="B85" s="418" t="s">
        <v>171</v>
      </c>
      <c r="C85" s="53" t="s">
        <v>174</v>
      </c>
      <c r="D85" s="72">
        <v>444408328.97000003</v>
      </c>
      <c r="E85" s="54">
        <f t="shared" si="24"/>
        <v>9.9010425192244482E-4</v>
      </c>
      <c r="F85" s="95">
        <v>1.1009</v>
      </c>
      <c r="G85" s="72">
        <v>420901097.19999999</v>
      </c>
      <c r="H85" s="54">
        <f t="shared" si="25"/>
        <v>9.45127598107432E-4</v>
      </c>
      <c r="I85" s="95">
        <v>1.0900000000000001</v>
      </c>
      <c r="J85" s="184">
        <f t="shared" si="27"/>
        <v>-5.2895569766845903E-2</v>
      </c>
      <c r="K85" s="184">
        <f t="shared" si="28"/>
        <v>-9.9009900990098196E-3</v>
      </c>
      <c r="L85" s="9"/>
      <c r="M85" s="261"/>
      <c r="N85" s="222"/>
      <c r="O85" s="430"/>
    </row>
    <row r="86" spans="1:15" ht="12.95" customHeight="1">
      <c r="A86" s="417">
        <v>75</v>
      </c>
      <c r="B86" s="424" t="s">
        <v>112</v>
      </c>
      <c r="C86" s="425" t="s">
        <v>178</v>
      </c>
      <c r="D86" s="72">
        <v>2875335189.4400001</v>
      </c>
      <c r="E86" s="54">
        <f t="shared" si="24"/>
        <v>6.406004143452838E-3</v>
      </c>
      <c r="F86" s="339">
        <v>43883.66</v>
      </c>
      <c r="G86" s="72">
        <v>2917224948.6399999</v>
      </c>
      <c r="H86" s="54">
        <f t="shared" si="25"/>
        <v>6.5505883144255199E-3</v>
      </c>
      <c r="I86" s="339">
        <v>43920.53</v>
      </c>
      <c r="J86" s="184">
        <f t="shared" si="27"/>
        <v>1.4568652501400456E-2</v>
      </c>
      <c r="K86" s="184">
        <f t="shared" si="28"/>
        <v>8.4017604730314977E-4</v>
      </c>
      <c r="L86" s="9"/>
      <c r="M86" s="261"/>
      <c r="N86" s="222"/>
      <c r="O86" s="430"/>
    </row>
    <row r="87" spans="1:15" ht="12.95" customHeight="1">
      <c r="A87" s="417">
        <v>76</v>
      </c>
      <c r="B87" s="418" t="s">
        <v>9</v>
      </c>
      <c r="C87" s="418" t="s">
        <v>182</v>
      </c>
      <c r="D87" s="72">
        <v>1840596852.22</v>
      </c>
      <c r="E87" s="54">
        <f t="shared" si="24"/>
        <v>4.1006944529635731E-3</v>
      </c>
      <c r="F87" s="339">
        <v>0.96779999999999999</v>
      </c>
      <c r="G87" s="72">
        <v>1833513961.98</v>
      </c>
      <c r="H87" s="54">
        <f t="shared" si="25"/>
        <v>4.1171302676817987E-3</v>
      </c>
      <c r="I87" s="339">
        <v>0.96960000000000002</v>
      </c>
      <c r="J87" s="184">
        <f t="shared" si="27"/>
        <v>-3.8481486217131792E-3</v>
      </c>
      <c r="K87" s="184">
        <f t="shared" si="28"/>
        <v>1.8598884066956228E-3</v>
      </c>
      <c r="L87" s="9"/>
      <c r="M87" s="261"/>
      <c r="N87" s="222"/>
      <c r="O87" s="430"/>
    </row>
    <row r="88" spans="1:15" ht="12.95" customHeight="1">
      <c r="A88" s="417">
        <v>77</v>
      </c>
      <c r="B88" s="418" t="s">
        <v>185</v>
      </c>
      <c r="C88" s="418" t="s">
        <v>186</v>
      </c>
      <c r="D88" s="72">
        <v>545500381.5</v>
      </c>
      <c r="E88" s="54">
        <f t="shared" si="24"/>
        <v>1.2153288134816337E-3</v>
      </c>
      <c r="F88" s="339">
        <v>48857.55</v>
      </c>
      <c r="G88" s="72">
        <v>546095721</v>
      </c>
      <c r="H88" s="54">
        <f t="shared" si="25"/>
        <v>1.226250396016968E-3</v>
      </c>
      <c r="I88" s="339">
        <v>48913.35</v>
      </c>
      <c r="J88" s="184">
        <f t="shared" si="27"/>
        <v>1.0913640396784947E-3</v>
      </c>
      <c r="K88" s="184">
        <f t="shared" si="28"/>
        <v>1.1420957456932579E-3</v>
      </c>
      <c r="L88" s="9"/>
      <c r="M88" s="261"/>
      <c r="N88" s="222"/>
      <c r="O88" s="430"/>
    </row>
    <row r="89" spans="1:15" ht="12.95" customHeight="1">
      <c r="A89" s="417">
        <v>78</v>
      </c>
      <c r="B89" s="53" t="s">
        <v>11</v>
      </c>
      <c r="C89" s="418" t="s">
        <v>192</v>
      </c>
      <c r="D89" s="72">
        <f>3063959.99*411.29</f>
        <v>1260176104.2871001</v>
      </c>
      <c r="E89" s="54">
        <f t="shared" ref="E89:E92" si="29">(D89/$D$94)</f>
        <v>2.8075660101094706E-3</v>
      </c>
      <c r="F89" s="339">
        <f>1.0727*411.29</f>
        <v>441.19078300000001</v>
      </c>
      <c r="G89" s="72">
        <f>3079963.82*411.23</f>
        <v>1266573521.6986001</v>
      </c>
      <c r="H89" s="54">
        <f t="shared" ref="H89:H92" si="30">(G89/$G$94)</f>
        <v>2.8440733425331385E-3</v>
      </c>
      <c r="I89" s="339">
        <f>1.0748*411.23</f>
        <v>441.990004</v>
      </c>
      <c r="J89" s="184">
        <f t="shared" si="27"/>
        <v>5.0766058725729363E-3</v>
      </c>
      <c r="K89" s="184">
        <f t="shared" si="28"/>
        <v>1.8115088319965846E-3</v>
      </c>
      <c r="L89" s="9"/>
      <c r="M89" s="261"/>
      <c r="N89" s="222"/>
      <c r="O89" s="430"/>
    </row>
    <row r="90" spans="1:15" ht="12.95" customHeight="1">
      <c r="A90" s="417">
        <v>79</v>
      </c>
      <c r="B90" s="418" t="s">
        <v>201</v>
      </c>
      <c r="C90" s="418" t="s">
        <v>203</v>
      </c>
      <c r="D90" s="72">
        <v>108166168.87</v>
      </c>
      <c r="E90" s="54">
        <f t="shared" si="29"/>
        <v>2.4098509575768489E-4</v>
      </c>
      <c r="F90" s="339">
        <v>413.68</v>
      </c>
      <c r="G90" s="72">
        <v>108750600.06999999</v>
      </c>
      <c r="H90" s="54">
        <f t="shared" si="30"/>
        <v>2.4419796983342487E-4</v>
      </c>
      <c r="I90" s="339">
        <v>415.88</v>
      </c>
      <c r="J90" s="184">
        <f t="shared" si="27"/>
        <v>5.4030868071364285E-3</v>
      </c>
      <c r="K90" s="184">
        <f t="shared" si="28"/>
        <v>5.3181202862115371E-3</v>
      </c>
      <c r="L90" s="9"/>
      <c r="M90" s="261"/>
      <c r="N90" s="222"/>
      <c r="O90" s="430"/>
    </row>
    <row r="91" spans="1:15" ht="12.95" customHeight="1">
      <c r="A91" s="417">
        <v>80</v>
      </c>
      <c r="B91" s="418" t="s">
        <v>7</v>
      </c>
      <c r="C91" s="53" t="s">
        <v>208</v>
      </c>
      <c r="D91" s="72">
        <v>6582288049.6099997</v>
      </c>
      <c r="E91" s="54">
        <f t="shared" si="29"/>
        <v>1.46647822744499E-2</v>
      </c>
      <c r="F91" s="339">
        <v>102.1228</v>
      </c>
      <c r="G91" s="72">
        <v>7145501755.04</v>
      </c>
      <c r="H91" s="54">
        <f t="shared" si="30"/>
        <v>1.6045125460446046E-2</v>
      </c>
      <c r="I91" s="339">
        <v>102.32</v>
      </c>
      <c r="J91" s="184">
        <f t="shared" si="27"/>
        <v>8.5565034709073645E-2</v>
      </c>
      <c r="K91" s="184">
        <f t="shared" si="28"/>
        <v>1.9310085504901469E-3</v>
      </c>
      <c r="L91" s="9"/>
      <c r="M91" s="261"/>
      <c r="N91" s="222"/>
      <c r="O91" s="430"/>
    </row>
    <row r="92" spans="1:15" ht="12.95" customHeight="1">
      <c r="A92" s="417">
        <v>81</v>
      </c>
      <c r="B92" s="418" t="s">
        <v>185</v>
      </c>
      <c r="C92" s="418" t="s">
        <v>214</v>
      </c>
      <c r="D92" s="72">
        <v>289970261.27999997</v>
      </c>
      <c r="E92" s="54">
        <f t="shared" si="29"/>
        <v>6.4602927062550866E-4</v>
      </c>
      <c r="F92" s="339">
        <v>1007.02</v>
      </c>
      <c r="G92" s="72">
        <v>290489524.14999998</v>
      </c>
      <c r="H92" s="54">
        <f t="shared" si="30"/>
        <v>6.5229021274041082E-4</v>
      </c>
      <c r="I92" s="339">
        <v>1009.04</v>
      </c>
      <c r="J92" s="184">
        <f t="shared" si="27"/>
        <v>1.7907452567992694E-3</v>
      </c>
      <c r="K92" s="184">
        <f t="shared" si="28"/>
        <v>2.0059184524636869E-3</v>
      </c>
      <c r="L92" s="9"/>
      <c r="M92" s="261"/>
      <c r="N92" s="222"/>
      <c r="O92" s="430"/>
    </row>
    <row r="93" spans="1:15" ht="12.95" customHeight="1">
      <c r="A93" s="417">
        <v>82</v>
      </c>
      <c r="B93" s="418" t="s">
        <v>229</v>
      </c>
      <c r="C93" s="418" t="s">
        <v>228</v>
      </c>
      <c r="D93" s="72">
        <v>2034422698.8699999</v>
      </c>
      <c r="E93" s="54">
        <f t="shared" si="24"/>
        <v>4.5325220817243007E-3</v>
      </c>
      <c r="F93" s="339">
        <v>1.0163</v>
      </c>
      <c r="G93" s="72">
        <v>2037308347.26</v>
      </c>
      <c r="H93" s="54">
        <f t="shared" si="25"/>
        <v>4.5747477439696867E-3</v>
      </c>
      <c r="I93" s="339">
        <v>1.0167999999999999</v>
      </c>
      <c r="J93" s="184">
        <f t="shared" si="26"/>
        <v>1.4184114204009372E-3</v>
      </c>
      <c r="K93" s="184">
        <f t="shared" si="23"/>
        <v>4.9198071435594304E-4</v>
      </c>
      <c r="L93" s="9"/>
      <c r="M93" s="333"/>
      <c r="N93" s="333"/>
      <c r="O93" s="430"/>
    </row>
    <row r="94" spans="1:15" ht="12.95" customHeight="1">
      <c r="A94" s="235"/>
      <c r="B94" s="236"/>
      <c r="C94" s="237" t="s">
        <v>56</v>
      </c>
      <c r="D94" s="77">
        <f>SUM(D65:D93)</f>
        <v>448850035849.367</v>
      </c>
      <c r="E94" s="65">
        <f>(D94/$D$135)</f>
        <v>0.35290585413218994</v>
      </c>
      <c r="F94" s="87"/>
      <c r="G94" s="77">
        <f>SUM(G65:G93)</f>
        <v>445337854955.06866</v>
      </c>
      <c r="H94" s="65">
        <f>(G94/$G$135)</f>
        <v>0.35086572097844765</v>
      </c>
      <c r="I94" s="87"/>
      <c r="J94" s="184">
        <f>((G94-D94)/D94)</f>
        <v>-7.8248426284564659E-3</v>
      </c>
      <c r="K94" s="184"/>
      <c r="L94" s="9"/>
      <c r="M94" s="4"/>
      <c r="N94"/>
      <c r="O94"/>
    </row>
    <row r="95" spans="1:15" ht="12.95" customHeight="1">
      <c r="A95" s="238"/>
      <c r="B95" s="79"/>
      <c r="C95" s="331" t="s">
        <v>58</v>
      </c>
      <c r="D95" s="384"/>
      <c r="E95" s="81"/>
      <c r="F95" s="82"/>
      <c r="G95" s="80"/>
      <c r="H95" s="81"/>
      <c r="I95" s="82"/>
      <c r="J95" s="184"/>
      <c r="K95" s="184"/>
      <c r="L95" s="9"/>
      <c r="M95" s="4"/>
      <c r="N95" s="218"/>
      <c r="O95"/>
    </row>
    <row r="96" spans="1:15" ht="12.95" customHeight="1">
      <c r="A96" s="417">
        <v>83</v>
      </c>
      <c r="B96" s="418" t="s">
        <v>29</v>
      </c>
      <c r="C96" s="418" t="s">
        <v>176</v>
      </c>
      <c r="D96" s="72">
        <v>2324752709.2600002</v>
      </c>
      <c r="E96" s="54">
        <f>(D96/$D$100)</f>
        <v>4.5749308432241238E-2</v>
      </c>
      <c r="F96" s="95">
        <v>68.599999999999994</v>
      </c>
      <c r="G96" s="72">
        <v>2327566252.21</v>
      </c>
      <c r="H96" s="54">
        <f>(G96/$G$100)</f>
        <v>4.5770050519607378E-2</v>
      </c>
      <c r="I96" s="95">
        <v>68.599999999999994</v>
      </c>
      <c r="J96" s="184">
        <f>((G96-D96)/D96)</f>
        <v>1.2102547246392488E-3</v>
      </c>
      <c r="K96" s="184">
        <f>((I96-F96)/F96)</f>
        <v>0</v>
      </c>
      <c r="L96" s="9"/>
      <c r="M96" s="4"/>
      <c r="N96" s="223"/>
      <c r="O96"/>
    </row>
    <row r="97" spans="1:18" ht="12.95" customHeight="1">
      <c r="A97" s="417">
        <v>84</v>
      </c>
      <c r="B97" s="418" t="s">
        <v>29</v>
      </c>
      <c r="C97" s="418" t="s">
        <v>31</v>
      </c>
      <c r="D97" s="72">
        <v>9709839575.7299995</v>
      </c>
      <c r="E97" s="54">
        <f t="shared" ref="E97:E99" si="31">(D97/$D$100)</f>
        <v>0.19108202081375564</v>
      </c>
      <c r="F97" s="95">
        <v>36.6</v>
      </c>
      <c r="G97" s="72">
        <v>9742597432.3099995</v>
      </c>
      <c r="H97" s="54">
        <f>(G97/$G$100)</f>
        <v>0.19158173317113109</v>
      </c>
      <c r="I97" s="95">
        <v>36.6</v>
      </c>
      <c r="J97" s="184">
        <f>((G97-D97)/D97)</f>
        <v>3.373676395424601E-3</v>
      </c>
      <c r="K97" s="184">
        <f>((I97-F97)/F97)</f>
        <v>0</v>
      </c>
      <c r="L97" s="9"/>
      <c r="M97" s="4"/>
      <c r="N97" s="223"/>
      <c r="O97"/>
    </row>
    <row r="98" spans="1:18" ht="12.95" customHeight="1">
      <c r="A98" s="417">
        <v>85</v>
      </c>
      <c r="B98" s="418" t="s">
        <v>7</v>
      </c>
      <c r="C98" s="418" t="s">
        <v>240</v>
      </c>
      <c r="D98" s="72">
        <v>31380442716.099998</v>
      </c>
      <c r="E98" s="54">
        <f t="shared" ref="E98" si="32">(D98/$D$100)</f>
        <v>0.61754247961114028</v>
      </c>
      <c r="F98" s="95">
        <v>11.37</v>
      </c>
      <c r="G98" s="72">
        <v>31383314207.380001</v>
      </c>
      <c r="H98" s="54">
        <f>(G98/$G$100)</f>
        <v>0.61713211187034211</v>
      </c>
      <c r="I98" s="95">
        <v>11.7606</v>
      </c>
      <c r="J98" s="208">
        <f>((G98-D98)/D98)</f>
        <v>9.1505760641463212E-5</v>
      </c>
      <c r="K98" s="208">
        <f>((I98-F98)/F98)</f>
        <v>3.435356200527713E-2</v>
      </c>
      <c r="L98" s="9"/>
      <c r="M98" s="4"/>
      <c r="N98" s="223"/>
      <c r="O98" s="370"/>
    </row>
    <row r="99" spans="1:18" ht="12.95" customHeight="1">
      <c r="A99" s="417">
        <v>86</v>
      </c>
      <c r="B99" s="418" t="s">
        <v>14</v>
      </c>
      <c r="C99" s="418" t="s">
        <v>205</v>
      </c>
      <c r="D99" s="72">
        <v>7400000000</v>
      </c>
      <c r="E99" s="54">
        <f t="shared" si="31"/>
        <v>0.1456261911428629</v>
      </c>
      <c r="F99" s="95">
        <v>100</v>
      </c>
      <c r="G99" s="72">
        <v>7400000000</v>
      </c>
      <c r="H99" s="54">
        <f>(G99/$G$100)</f>
        <v>0.14551610443891941</v>
      </c>
      <c r="I99" s="95">
        <v>100</v>
      </c>
      <c r="J99" s="184">
        <f>((G99-D99)/D99)</f>
        <v>0</v>
      </c>
      <c r="K99" s="184">
        <f>((I99-F99)/F99)</f>
        <v>0</v>
      </c>
      <c r="L99" s="9"/>
      <c r="M99" s="4"/>
      <c r="N99" s="223"/>
      <c r="O99"/>
    </row>
    <row r="100" spans="1:18" ht="12.95" customHeight="1">
      <c r="A100" s="235"/>
      <c r="B100" s="239"/>
      <c r="C100" s="237" t="s">
        <v>56</v>
      </c>
      <c r="D100" s="77">
        <f>SUM(D96:D99)</f>
        <v>50815035001.089996</v>
      </c>
      <c r="E100" s="65">
        <f>(D100/$D$135)</f>
        <v>3.9953039762784019E-2</v>
      </c>
      <c r="F100" s="87"/>
      <c r="G100" s="77">
        <f>SUM(G96:G99)</f>
        <v>50853477891.900002</v>
      </c>
      <c r="H100" s="65">
        <f>(G100/$G$135)</f>
        <v>4.0065631040063381E-2</v>
      </c>
      <c r="I100" s="87"/>
      <c r="J100" s="184">
        <f>((G100-D100)/D100)</f>
        <v>7.5652591421378689E-4</v>
      </c>
      <c r="K100" s="184"/>
      <c r="L100" s="9"/>
      <c r="M100" s="4"/>
      <c r="N100"/>
      <c r="O100"/>
    </row>
    <row r="101" spans="1:18" ht="12.95" customHeight="1">
      <c r="A101" s="238"/>
      <c r="B101" s="79"/>
      <c r="C101" s="79" t="s">
        <v>81</v>
      </c>
      <c r="D101" s="384"/>
      <c r="E101" s="81"/>
      <c r="F101" s="82"/>
      <c r="G101" s="80"/>
      <c r="H101" s="81"/>
      <c r="I101" s="82"/>
      <c r="J101" s="184"/>
      <c r="K101" s="184"/>
      <c r="L101" s="9"/>
      <c r="M101" s="4"/>
      <c r="N101"/>
      <c r="O101"/>
    </row>
    <row r="102" spans="1:18" ht="12.95" customHeight="1">
      <c r="A102" s="417">
        <v>87</v>
      </c>
      <c r="B102" s="418" t="s">
        <v>7</v>
      </c>
      <c r="C102" s="418" t="s">
        <v>35</v>
      </c>
      <c r="D102" s="72">
        <v>1745118845.8499999</v>
      </c>
      <c r="E102" s="54">
        <f>(D102/$D$124)</f>
        <v>6.0293954318612362E-2</v>
      </c>
      <c r="F102" s="72">
        <v>3294.22</v>
      </c>
      <c r="G102" s="72">
        <v>1739255903.3900001</v>
      </c>
      <c r="H102" s="54">
        <f t="shared" ref="H102:H123" si="33">(G102/$G$124)</f>
        <v>5.9942446467900819E-2</v>
      </c>
      <c r="I102" s="72">
        <v>3285.49</v>
      </c>
      <c r="J102" s="184">
        <f>((G102-D102)/D102)</f>
        <v>-3.3596236003881558E-3</v>
      </c>
      <c r="K102" s="184">
        <f t="shared" ref="K102:K112" si="34">((I102-F102)/F102)</f>
        <v>-2.6500962291528857E-3</v>
      </c>
      <c r="L102" s="9"/>
      <c r="M102" s="4"/>
      <c r="N102" s="224"/>
      <c r="O102"/>
    </row>
    <row r="103" spans="1:18" ht="12.95" customHeight="1">
      <c r="A103" s="417">
        <v>88</v>
      </c>
      <c r="B103" s="418" t="s">
        <v>14</v>
      </c>
      <c r="C103" s="418" t="s">
        <v>33</v>
      </c>
      <c r="D103" s="72">
        <v>184378906</v>
      </c>
      <c r="E103" s="54">
        <f t="shared" ref="E103:E123" si="35">(D103/$D$124)</f>
        <v>6.3703015769478828E-3</v>
      </c>
      <c r="F103" s="72">
        <v>137.88999999999999</v>
      </c>
      <c r="G103" s="72">
        <v>184270465</v>
      </c>
      <c r="H103" s="64">
        <f t="shared" si="33"/>
        <v>6.3507747550826561E-3</v>
      </c>
      <c r="I103" s="72">
        <v>137.77000000000001</v>
      </c>
      <c r="J103" s="184">
        <f>((G103-D103)/D103)</f>
        <v>-5.8814211643060728E-4</v>
      </c>
      <c r="K103" s="184">
        <f t="shared" si="34"/>
        <v>-8.7025890202317886E-4</v>
      </c>
      <c r="L103" s="9"/>
      <c r="M103" s="4"/>
      <c r="N103" s="389"/>
      <c r="O103" s="275"/>
    </row>
    <row r="104" spans="1:18" ht="12.95" customHeight="1">
      <c r="A104" s="417">
        <v>89</v>
      </c>
      <c r="B104" s="418" t="s">
        <v>55</v>
      </c>
      <c r="C104" s="418" t="s">
        <v>98</v>
      </c>
      <c r="D104" s="72">
        <v>927051426.49000001</v>
      </c>
      <c r="E104" s="54">
        <f t="shared" si="35"/>
        <v>3.2029678948637605E-2</v>
      </c>
      <c r="F104" s="72">
        <v>1.3104</v>
      </c>
      <c r="G104" s="72">
        <v>925283008.49000001</v>
      </c>
      <c r="H104" s="64">
        <f t="shared" si="33"/>
        <v>3.1889342503288426E-2</v>
      </c>
      <c r="I104" s="72">
        <v>1.3080000000000001</v>
      </c>
      <c r="J104" s="184">
        <f t="shared" ref="J104:J109" si="36">((G104-D104)/D104)</f>
        <v>-1.9075727079085356E-3</v>
      </c>
      <c r="K104" s="184">
        <f t="shared" si="34"/>
        <v>-1.8315018315017992E-3</v>
      </c>
      <c r="L104" s="9"/>
      <c r="M104" s="4"/>
      <c r="N104" s="447"/>
      <c r="O104" s="60"/>
    </row>
    <row r="105" spans="1:18" ht="12.95" customHeight="1">
      <c r="A105" s="417">
        <v>90</v>
      </c>
      <c r="B105" s="418" t="s">
        <v>9</v>
      </c>
      <c r="C105" s="418" t="s">
        <v>194</v>
      </c>
      <c r="D105" s="72">
        <v>4384616995.1800003</v>
      </c>
      <c r="E105" s="54">
        <f t="shared" si="35"/>
        <v>0.15148876389746907</v>
      </c>
      <c r="F105" s="72">
        <v>438.61680000000001</v>
      </c>
      <c r="G105" s="72">
        <v>4377615856.3400002</v>
      </c>
      <c r="H105" s="64">
        <f t="shared" si="33"/>
        <v>0.15087199279544672</v>
      </c>
      <c r="I105" s="72">
        <v>437.42059999999998</v>
      </c>
      <c r="J105" s="184">
        <f>((G105-D105)/D105)</f>
        <v>-1.5967503769876569E-3</v>
      </c>
      <c r="K105" s="184">
        <f t="shared" si="34"/>
        <v>-2.7272097192812335E-3</v>
      </c>
      <c r="L105" s="9"/>
      <c r="M105" s="4"/>
      <c r="N105" s="447"/>
      <c r="O105" s="273"/>
    </row>
    <row r="106" spans="1:18" ht="12.75" customHeight="1">
      <c r="A106" s="417">
        <v>91</v>
      </c>
      <c r="B106" s="418" t="s">
        <v>18</v>
      </c>
      <c r="C106" s="418" t="s">
        <v>19</v>
      </c>
      <c r="D106" s="72">
        <v>2433626256.8400002</v>
      </c>
      <c r="E106" s="54">
        <f t="shared" si="35"/>
        <v>8.4081924109310133E-2</v>
      </c>
      <c r="F106" s="72">
        <v>13.0251</v>
      </c>
      <c r="G106" s="72">
        <v>2426591977.1999998</v>
      </c>
      <c r="H106" s="64">
        <f t="shared" si="33"/>
        <v>8.363108580470488E-2</v>
      </c>
      <c r="I106" s="72">
        <v>12.9924</v>
      </c>
      <c r="J106" s="184">
        <f>((G106-D106)/D106)</f>
        <v>-2.8904519008330271E-3</v>
      </c>
      <c r="K106" s="184">
        <f t="shared" si="34"/>
        <v>-2.5105373471221082E-3</v>
      </c>
      <c r="L106" s="9"/>
      <c r="M106" s="308"/>
      <c r="N106" s="357"/>
      <c r="O106" s="355"/>
      <c r="P106" s="348"/>
      <c r="Q106" s="291"/>
      <c r="R106" s="371"/>
    </row>
    <row r="107" spans="1:18" ht="12.95" customHeight="1" thickBot="1">
      <c r="A107" s="417">
        <v>92</v>
      </c>
      <c r="B107" s="53" t="s">
        <v>34</v>
      </c>
      <c r="C107" s="53" t="s">
        <v>161</v>
      </c>
      <c r="D107" s="72">
        <v>4187208990.23</v>
      </c>
      <c r="E107" s="54">
        <f t="shared" si="35"/>
        <v>0.14466830621867624</v>
      </c>
      <c r="F107" s="72">
        <v>191.73</v>
      </c>
      <c r="G107" s="72">
        <v>4167825420.6700001</v>
      </c>
      <c r="H107" s="64">
        <f t="shared" si="33"/>
        <v>0.1436416870450877</v>
      </c>
      <c r="I107" s="72">
        <v>191.6</v>
      </c>
      <c r="J107" s="184">
        <f t="shared" si="36"/>
        <v>-4.6292338417374332E-3</v>
      </c>
      <c r="K107" s="184">
        <f t="shared" si="34"/>
        <v>-6.7803682261511223E-4</v>
      </c>
      <c r="L107" s="9"/>
      <c r="M107" s="300"/>
      <c r="N107" s="356"/>
      <c r="O107" s="354"/>
      <c r="P107" s="349"/>
      <c r="Q107" s="293"/>
      <c r="R107" s="372"/>
    </row>
    <row r="108" spans="1:18" ht="12.75" customHeight="1">
      <c r="A108" s="417">
        <v>93</v>
      </c>
      <c r="B108" s="428" t="s">
        <v>135</v>
      </c>
      <c r="C108" s="428" t="s">
        <v>197</v>
      </c>
      <c r="D108" s="72">
        <v>4968048044.1000004</v>
      </c>
      <c r="E108" s="54">
        <f t="shared" si="35"/>
        <v>0.1716463394662027</v>
      </c>
      <c r="F108" s="72">
        <v>115.05</v>
      </c>
      <c r="G108" s="72">
        <v>4959919277.3900003</v>
      </c>
      <c r="H108" s="64">
        <f t="shared" si="33"/>
        <v>0.17094074264205186</v>
      </c>
      <c r="I108" s="72">
        <v>115.05</v>
      </c>
      <c r="J108" s="184">
        <f>((G108-D108)/D108)</f>
        <v>-1.6362093598619024E-3</v>
      </c>
      <c r="K108" s="184">
        <f t="shared" si="34"/>
        <v>0</v>
      </c>
      <c r="L108" s="9"/>
      <c r="M108" s="4"/>
      <c r="N108" s="303"/>
      <c r="O108" s="303"/>
      <c r="P108" s="303"/>
      <c r="Q108" s="301"/>
    </row>
    <row r="109" spans="1:18" ht="12.95" customHeight="1" thickBot="1">
      <c r="A109" s="417">
        <v>94</v>
      </c>
      <c r="B109" s="418" t="s">
        <v>11</v>
      </c>
      <c r="C109" s="72" t="s">
        <v>212</v>
      </c>
      <c r="D109" s="72">
        <v>2033084628.9100001</v>
      </c>
      <c r="E109" s="54">
        <f t="shared" si="35"/>
        <v>7.0243188326618411E-2</v>
      </c>
      <c r="F109" s="72">
        <v>3721.13</v>
      </c>
      <c r="G109" s="72">
        <v>2033980662.8499999</v>
      </c>
      <c r="H109" s="64">
        <f t="shared" si="33"/>
        <v>7.0099964451460342E-2</v>
      </c>
      <c r="I109" s="72">
        <v>3722.77</v>
      </c>
      <c r="J109" s="184">
        <f t="shared" si="36"/>
        <v>4.4072633635531958E-4</v>
      </c>
      <c r="K109" s="184">
        <f t="shared" si="34"/>
        <v>4.4072633850466728E-4</v>
      </c>
      <c r="L109" s="9"/>
      <c r="M109" s="4"/>
      <c r="N109" s="293"/>
      <c r="O109" s="293"/>
      <c r="P109" s="293"/>
      <c r="Q109" s="302"/>
    </row>
    <row r="110" spans="1:18" ht="13.5" customHeight="1">
      <c r="A110" s="417">
        <v>95</v>
      </c>
      <c r="B110" s="418" t="s">
        <v>226</v>
      </c>
      <c r="C110" s="72" t="s">
        <v>235</v>
      </c>
      <c r="D110" s="72">
        <v>1672153362.1099999</v>
      </c>
      <c r="E110" s="54">
        <f t="shared" si="35"/>
        <v>5.7772992749767355E-2</v>
      </c>
      <c r="F110" s="72">
        <v>1.7</v>
      </c>
      <c r="G110" s="72">
        <v>1830766866.75</v>
      </c>
      <c r="H110" s="64">
        <f t="shared" si="33"/>
        <v>6.3096318771419357E-2</v>
      </c>
      <c r="I110" s="72">
        <v>1.0720000000000001</v>
      </c>
      <c r="J110" s="184">
        <f>((G110-D110)/D110)</f>
        <v>9.485583573497966E-2</v>
      </c>
      <c r="K110" s="184">
        <f t="shared" si="34"/>
        <v>-0.36941176470588227</v>
      </c>
      <c r="L110" s="9"/>
      <c r="M110" s="4"/>
      <c r="N110" s="303"/>
      <c r="O110" s="303"/>
      <c r="P110" s="303"/>
      <c r="Q110" s="303"/>
    </row>
    <row r="111" spans="1:18" ht="12.95" customHeight="1">
      <c r="A111" s="417">
        <v>96</v>
      </c>
      <c r="B111" s="53" t="s">
        <v>75</v>
      </c>
      <c r="C111" s="418" t="s">
        <v>41</v>
      </c>
      <c r="D111" s="72">
        <v>1157139261.25</v>
      </c>
      <c r="E111" s="54">
        <f t="shared" si="35"/>
        <v>3.9979226586197354E-2</v>
      </c>
      <c r="F111" s="73">
        <v>552.20000000000005</v>
      </c>
      <c r="G111" s="72">
        <v>1165506676.9300001</v>
      </c>
      <c r="H111" s="64">
        <f t="shared" si="33"/>
        <v>4.0168511978994147E-2</v>
      </c>
      <c r="I111" s="73">
        <v>552.20000000000005</v>
      </c>
      <c r="J111" s="184">
        <f>((G111-D111)/D111)</f>
        <v>7.231122441529781E-3</v>
      </c>
      <c r="K111" s="184">
        <f t="shared" si="34"/>
        <v>0</v>
      </c>
      <c r="L111" s="9"/>
      <c r="M111" s="289"/>
      <c r="N111" s="252"/>
    </row>
    <row r="112" spans="1:18" ht="12.95" customHeight="1">
      <c r="A112" s="417">
        <v>97</v>
      </c>
      <c r="B112" s="53" t="s">
        <v>64</v>
      </c>
      <c r="C112" s="418" t="s">
        <v>70</v>
      </c>
      <c r="D112" s="72">
        <v>2113904081.3800001</v>
      </c>
      <c r="E112" s="54">
        <f t="shared" si="35"/>
        <v>7.3035504957012706E-2</v>
      </c>
      <c r="F112" s="73">
        <v>2.95</v>
      </c>
      <c r="G112" s="72">
        <v>2064937577.5599999</v>
      </c>
      <c r="H112" s="64">
        <f t="shared" si="33"/>
        <v>7.116687657129199E-2</v>
      </c>
      <c r="I112" s="73">
        <v>2.95</v>
      </c>
      <c r="J112" s="184">
        <f>((G112-D112)/D112)</f>
        <v>-2.3164014039858342E-2</v>
      </c>
      <c r="K112" s="184">
        <f t="shared" si="34"/>
        <v>0</v>
      </c>
      <c r="L112" s="9"/>
      <c r="M112" s="207"/>
    </row>
    <row r="113" spans="1:17" ht="12.95" customHeight="1" thickBot="1">
      <c r="A113" s="417">
        <v>98</v>
      </c>
      <c r="B113" s="53" t="s">
        <v>114</v>
      </c>
      <c r="C113" s="421" t="s">
        <v>66</v>
      </c>
      <c r="D113" s="72">
        <v>164889770.30000001</v>
      </c>
      <c r="E113" s="54">
        <f t="shared" si="35"/>
        <v>5.6969508418965465E-3</v>
      </c>
      <c r="F113" s="73">
        <v>1.66</v>
      </c>
      <c r="G113" s="72">
        <v>163738222.08000001</v>
      </c>
      <c r="H113" s="64">
        <f t="shared" si="33"/>
        <v>5.6431429053363574E-3</v>
      </c>
      <c r="I113" s="73">
        <v>1.66</v>
      </c>
      <c r="J113" s="184">
        <f>((G113-D113)/D113)</f>
        <v>-6.9837456738818604E-3</v>
      </c>
      <c r="K113" s="184">
        <f t="shared" ref="K113:K123" si="37">((I113-F113)/F113)</f>
        <v>0</v>
      </c>
      <c r="L113" s="9"/>
      <c r="M113" s="289"/>
      <c r="N113" s="391"/>
      <c r="O113" s="252"/>
    </row>
    <row r="114" spans="1:17" ht="12.95" customHeight="1">
      <c r="A114" s="417">
        <v>99</v>
      </c>
      <c r="B114" s="418" t="s">
        <v>55</v>
      </c>
      <c r="C114" s="418" t="s">
        <v>129</v>
      </c>
      <c r="D114" s="72">
        <v>567752249.07000005</v>
      </c>
      <c r="E114" s="54">
        <f t="shared" si="35"/>
        <v>1.9615872151700089E-2</v>
      </c>
      <c r="F114" s="73">
        <v>1.0738000000000001</v>
      </c>
      <c r="G114" s="72">
        <v>566828458.76999998</v>
      </c>
      <c r="H114" s="64">
        <f t="shared" si="33"/>
        <v>1.9535414242423093E-2</v>
      </c>
      <c r="I114" s="73">
        <v>1.0723</v>
      </c>
      <c r="J114" s="184">
        <f t="shared" ref="J114:J123" si="38">((G114-D114)/D114)</f>
        <v>-1.6271010841670385E-3</v>
      </c>
      <c r="K114" s="184">
        <f t="shared" si="37"/>
        <v>-1.3969081765692463E-3</v>
      </c>
      <c r="L114" s="9"/>
      <c r="M114" s="4"/>
      <c r="N114" s="392"/>
      <c r="Q114" s="303"/>
    </row>
    <row r="115" spans="1:17" ht="12.95" customHeight="1">
      <c r="A115" s="417">
        <v>100</v>
      </c>
      <c r="B115" s="418" t="s">
        <v>136</v>
      </c>
      <c r="C115" s="418" t="s">
        <v>138</v>
      </c>
      <c r="D115" s="72">
        <v>279178255.49000001</v>
      </c>
      <c r="E115" s="54">
        <f t="shared" si="35"/>
        <v>9.6456244360052009E-3</v>
      </c>
      <c r="F115" s="72">
        <v>1.1927000000000001</v>
      </c>
      <c r="G115" s="72">
        <v>278975071.95999998</v>
      </c>
      <c r="H115" s="64">
        <f t="shared" si="33"/>
        <v>9.6147141339277299E-3</v>
      </c>
      <c r="I115" s="73">
        <v>1.1898</v>
      </c>
      <c r="J115" s="184">
        <f t="shared" si="38"/>
        <v>-7.2779138777629088E-4</v>
      </c>
      <c r="K115" s="184">
        <f t="shared" si="37"/>
        <v>-2.4314580363881317E-3</v>
      </c>
      <c r="L115" s="9"/>
      <c r="M115" s="4"/>
    </row>
    <row r="116" spans="1:17" ht="12.95" customHeight="1">
      <c r="A116" s="417">
        <v>101</v>
      </c>
      <c r="B116" s="418" t="s">
        <v>111</v>
      </c>
      <c r="C116" s="418" t="s">
        <v>140</v>
      </c>
      <c r="D116" s="72">
        <v>210644034.75</v>
      </c>
      <c r="E116" s="54">
        <f t="shared" si="35"/>
        <v>7.2777632531488695E-3</v>
      </c>
      <c r="F116" s="73">
        <v>135.4</v>
      </c>
      <c r="G116" s="72">
        <v>210759000.41</v>
      </c>
      <c r="H116" s="64">
        <f t="shared" si="33"/>
        <v>7.2636867726484713E-3</v>
      </c>
      <c r="I116" s="73">
        <v>135.52000000000001</v>
      </c>
      <c r="J116" s="184">
        <f t="shared" si="38"/>
        <v>5.457817029399472E-4</v>
      </c>
      <c r="K116" s="184">
        <f t="shared" si="37"/>
        <v>8.8626292466768494E-4</v>
      </c>
      <c r="L116" s="9"/>
      <c r="N116" s="367"/>
    </row>
    <row r="117" spans="1:17" ht="12.95" customHeight="1">
      <c r="A117" s="417">
        <v>102</v>
      </c>
      <c r="B117" s="418" t="s">
        <v>50</v>
      </c>
      <c r="C117" s="418" t="s">
        <v>146</v>
      </c>
      <c r="D117" s="72">
        <v>147591492.41</v>
      </c>
      <c r="E117" s="54">
        <f t="shared" si="35"/>
        <v>5.0992943674560819E-3</v>
      </c>
      <c r="F117" s="73">
        <v>3.4333</v>
      </c>
      <c r="G117" s="72">
        <v>154091749.18000001</v>
      </c>
      <c r="H117" s="64">
        <f t="shared" si="33"/>
        <v>5.3106828088748384E-3</v>
      </c>
      <c r="I117" s="73">
        <v>3.4152999999999998</v>
      </c>
      <c r="J117" s="184">
        <f t="shared" si="38"/>
        <v>4.404221858494866E-2</v>
      </c>
      <c r="K117" s="184">
        <f t="shared" si="37"/>
        <v>-5.2427693472752853E-3</v>
      </c>
      <c r="L117" s="9"/>
      <c r="M117" s="4"/>
    </row>
    <row r="118" spans="1:17" ht="12.95" customHeight="1">
      <c r="A118" s="417">
        <v>103</v>
      </c>
      <c r="B118" s="418" t="s">
        <v>112</v>
      </c>
      <c r="C118" s="418" t="s">
        <v>195</v>
      </c>
      <c r="D118" s="72">
        <v>327399384.57999998</v>
      </c>
      <c r="E118" s="54">
        <f t="shared" si="35"/>
        <v>1.1311667159375271E-2</v>
      </c>
      <c r="F118" s="73">
        <v>118.02</v>
      </c>
      <c r="G118" s="72">
        <v>328758952.41000003</v>
      </c>
      <c r="H118" s="64">
        <f t="shared" si="33"/>
        <v>1.1330486714042038E-2</v>
      </c>
      <c r="I118" s="73">
        <v>118.11</v>
      </c>
      <c r="J118" s="184">
        <f>((G118-D118)/D118)</f>
        <v>4.1526279340571969E-3</v>
      </c>
      <c r="K118" s="184">
        <f t="shared" si="37"/>
        <v>7.625826131164499E-4</v>
      </c>
      <c r="L118" s="9"/>
      <c r="M118" s="4"/>
    </row>
    <row r="119" spans="1:17" ht="12.95" customHeight="1">
      <c r="A119" s="417">
        <v>104</v>
      </c>
      <c r="B119" s="418" t="s">
        <v>132</v>
      </c>
      <c r="C119" s="418" t="s">
        <v>164</v>
      </c>
      <c r="D119" s="72">
        <v>160085926.09999999</v>
      </c>
      <c r="E119" s="54">
        <f t="shared" si="35"/>
        <v>5.5309777544834344E-3</v>
      </c>
      <c r="F119" s="73">
        <v>133.47442000000001</v>
      </c>
      <c r="G119" s="72">
        <v>159594501.61000001</v>
      </c>
      <c r="H119" s="64">
        <f t="shared" si="33"/>
        <v>5.5003319814425303E-3</v>
      </c>
      <c r="I119" s="73">
        <v>133.17495500000001</v>
      </c>
      <c r="J119" s="184">
        <f>((G119-D119)/D119)</f>
        <v>-3.0697544873058004E-3</v>
      </c>
      <c r="K119" s="184">
        <f>((I119-F119)/F119)</f>
        <v>-2.2436134204591252E-3</v>
      </c>
      <c r="L119" s="9"/>
      <c r="M119" s="4"/>
    </row>
    <row r="120" spans="1:17" ht="12.95" customHeight="1">
      <c r="A120" s="417">
        <v>105</v>
      </c>
      <c r="B120" s="418" t="s">
        <v>131</v>
      </c>
      <c r="C120" s="418" t="s">
        <v>181</v>
      </c>
      <c r="D120" s="72">
        <v>1077166291.26</v>
      </c>
      <c r="E120" s="54">
        <f t="shared" ref="E120:E122" si="39">(D120/$D$124)</f>
        <v>3.7216155973117011E-2</v>
      </c>
      <c r="F120" s="73">
        <v>2.1118000000000001</v>
      </c>
      <c r="G120" s="72">
        <v>1074207237.79</v>
      </c>
      <c r="H120" s="64">
        <f t="shared" ref="H120:H122" si="40">(G120/$G$124)</f>
        <v>3.7021929735097825E-2</v>
      </c>
      <c r="I120" s="73">
        <v>2.1059999999999999</v>
      </c>
      <c r="J120" s="184">
        <f t="shared" ref="J120:J122" si="41">((G120-D120)/D120)</f>
        <v>-2.747072103916952E-3</v>
      </c>
      <c r="K120" s="184">
        <f t="shared" ref="K120:K122" si="42">((I120-F120)/F120)</f>
        <v>-2.7464722038072968E-3</v>
      </c>
      <c r="L120" s="9"/>
      <c r="M120" s="4"/>
    </row>
    <row r="121" spans="1:17" ht="12.95" customHeight="1">
      <c r="A121" s="417">
        <v>106</v>
      </c>
      <c r="B121" s="418" t="s">
        <v>201</v>
      </c>
      <c r="C121" s="418" t="s">
        <v>202</v>
      </c>
      <c r="D121" s="72">
        <v>16595944.800000001</v>
      </c>
      <c r="E121" s="54">
        <f t="shared" si="39"/>
        <v>5.7339082666202617E-4</v>
      </c>
      <c r="F121" s="73">
        <v>1.0527</v>
      </c>
      <c r="G121" s="72">
        <v>16616454.369999999</v>
      </c>
      <c r="H121" s="64">
        <f t="shared" si="40"/>
        <v>5.7267646734368897E-4</v>
      </c>
      <c r="I121" s="73">
        <v>1.054</v>
      </c>
      <c r="J121" s="184">
        <f t="shared" si="41"/>
        <v>1.2358181620366942E-3</v>
      </c>
      <c r="K121" s="184">
        <f t="shared" si="42"/>
        <v>1.2349197302176109E-3</v>
      </c>
      <c r="L121" s="9"/>
      <c r="M121" s="4"/>
    </row>
    <row r="122" spans="1:17" ht="12.95" customHeight="1">
      <c r="A122" s="417">
        <v>107</v>
      </c>
      <c r="B122" s="418" t="s">
        <v>216</v>
      </c>
      <c r="C122" s="418" t="s">
        <v>220</v>
      </c>
      <c r="D122" s="72">
        <v>179851911.47</v>
      </c>
      <c r="E122" s="54">
        <f t="shared" si="39"/>
        <v>6.213893661211071E-3</v>
      </c>
      <c r="F122" s="73">
        <v>1.0365</v>
      </c>
      <c r="G122" s="72">
        <v>179884333.38</v>
      </c>
      <c r="H122" s="64">
        <f t="shared" si="40"/>
        <v>6.199609271429235E-3</v>
      </c>
      <c r="I122" s="73">
        <v>1.0367</v>
      </c>
      <c r="J122" s="184">
        <f t="shared" si="41"/>
        <v>1.8027003291207458E-4</v>
      </c>
      <c r="K122" s="184">
        <f t="shared" si="42"/>
        <v>1.9295706705255955E-4</v>
      </c>
      <c r="L122" s="9"/>
      <c r="M122" s="4"/>
    </row>
    <row r="123" spans="1:17" ht="12.95" customHeight="1">
      <c r="A123" s="417">
        <v>108</v>
      </c>
      <c r="B123" s="418" t="s">
        <v>230</v>
      </c>
      <c r="C123" s="418" t="s">
        <v>232</v>
      </c>
      <c r="D123" s="72">
        <v>6026861.9500000002</v>
      </c>
      <c r="E123" s="54">
        <f t="shared" si="35"/>
        <v>2.0822841949247813E-4</v>
      </c>
      <c r="F123" s="73">
        <v>99.617999999999995</v>
      </c>
      <c r="G123" s="72">
        <v>6023057.3700000001</v>
      </c>
      <c r="H123" s="64">
        <f t="shared" si="33"/>
        <v>2.0758118070527762E-4</v>
      </c>
      <c r="I123" s="73">
        <v>99.552999999999997</v>
      </c>
      <c r="J123" s="184">
        <f t="shared" si="38"/>
        <v>-6.3127047401510079E-4</v>
      </c>
      <c r="K123" s="184">
        <f t="shared" si="37"/>
        <v>-6.5249252143184699E-4</v>
      </c>
      <c r="L123" s="9"/>
      <c r="M123" s="269"/>
      <c r="N123" s="294"/>
    </row>
    <row r="124" spans="1:17" ht="12.95" customHeight="1">
      <c r="A124" s="240"/>
      <c r="B124" s="67"/>
      <c r="C124" s="42" t="s">
        <v>56</v>
      </c>
      <c r="D124" s="68">
        <f>SUM(D102:D123)</f>
        <v>28943512920.520004</v>
      </c>
      <c r="E124" s="65">
        <f>(D124/$D$135)</f>
        <v>2.2756676691522187E-2</v>
      </c>
      <c r="F124" s="67"/>
      <c r="G124" s="68">
        <f>SUM(G102:G123)</f>
        <v>29015430731.900002</v>
      </c>
      <c r="H124" s="65">
        <f>(G124/$G$135)</f>
        <v>2.286021704639378E-2</v>
      </c>
      <c r="I124" s="67"/>
      <c r="J124" s="184">
        <f>((G124-D124)/D124)</f>
        <v>2.4847644298564005E-3</v>
      </c>
      <c r="K124" s="208"/>
      <c r="L124" s="9"/>
      <c r="M124" s="270"/>
      <c r="N124" s="10"/>
    </row>
    <row r="125" spans="1:17" s="13" customFormat="1" ht="12.95" customHeight="1">
      <c r="A125" s="234"/>
      <c r="B125" s="234"/>
      <c r="C125" s="79" t="s">
        <v>89</v>
      </c>
      <c r="D125" s="384"/>
      <c r="E125" s="81"/>
      <c r="F125" s="82"/>
      <c r="G125" s="80"/>
      <c r="H125" s="81"/>
      <c r="I125" s="82"/>
      <c r="J125" s="184"/>
      <c r="K125" s="184"/>
      <c r="L125" s="9"/>
      <c r="M125" s="270"/>
      <c r="N125" s="10"/>
    </row>
    <row r="126" spans="1:17" ht="16.5" customHeight="1" thickBot="1">
      <c r="A126" s="417">
        <v>109</v>
      </c>
      <c r="B126" s="418" t="s">
        <v>18</v>
      </c>
      <c r="C126" s="53" t="s">
        <v>36</v>
      </c>
      <c r="D126" s="83">
        <v>614456094.49000001</v>
      </c>
      <c r="E126" s="54">
        <f>(D126/$D$134)</f>
        <v>4.9365014399958169E-2</v>
      </c>
      <c r="F126" s="359">
        <v>14.2948</v>
      </c>
      <c r="G126" s="83">
        <v>612875817.51999998</v>
      </c>
      <c r="H126" s="54">
        <f t="shared" ref="H126:H133" si="43">(G126/$G$134)</f>
        <v>5.041229978186066E-2</v>
      </c>
      <c r="I126" s="359">
        <v>14.2683</v>
      </c>
      <c r="J126" s="184">
        <f t="shared" ref="J126:J134" si="44">((G126-D126)/D126)</f>
        <v>-2.5718305736908056E-3</v>
      </c>
      <c r="K126" s="228">
        <f t="shared" ref="K126:K133" si="45">((I126-F126)/F126)</f>
        <v>-1.8538209698631958E-3</v>
      </c>
      <c r="L126" s="9"/>
      <c r="M126" s="358"/>
      <c r="N126" s="356"/>
      <c r="O126" s="297"/>
      <c r="P126" s="433"/>
    </row>
    <row r="127" spans="1:17" ht="12" customHeight="1" thickBot="1">
      <c r="A127" s="417">
        <v>110</v>
      </c>
      <c r="B127" s="418" t="s">
        <v>37</v>
      </c>
      <c r="C127" s="53" t="s">
        <v>163</v>
      </c>
      <c r="D127" s="83">
        <v>2812335665.9200001</v>
      </c>
      <c r="E127" s="54">
        <f t="shared" ref="E127:E133" si="46">(D127/$D$134)</f>
        <v>0.22594127048391766</v>
      </c>
      <c r="F127" s="359">
        <v>1.43</v>
      </c>
      <c r="G127" s="83">
        <v>2816009713.52</v>
      </c>
      <c r="H127" s="54">
        <f t="shared" si="43"/>
        <v>0.23163179523226851</v>
      </c>
      <c r="I127" s="359">
        <v>1.43</v>
      </c>
      <c r="J127" s="228">
        <f t="shared" si="44"/>
        <v>1.3064043686257531E-3</v>
      </c>
      <c r="K127" s="228">
        <f t="shared" si="45"/>
        <v>0</v>
      </c>
      <c r="L127" s="9"/>
      <c r="M127" s="309"/>
      <c r="N127" s="307"/>
      <c r="O127" s="298"/>
      <c r="P127" s="434"/>
    </row>
    <row r="128" spans="1:17" ht="12" customHeight="1" thickBot="1">
      <c r="A128" s="417">
        <v>111</v>
      </c>
      <c r="B128" s="418" t="s">
        <v>7</v>
      </c>
      <c r="C128" s="53" t="s">
        <v>39</v>
      </c>
      <c r="D128" s="75">
        <v>1511117726.78</v>
      </c>
      <c r="E128" s="54">
        <f t="shared" si="46"/>
        <v>0.12140224340103892</v>
      </c>
      <c r="F128" s="75">
        <v>1.23</v>
      </c>
      <c r="G128" s="75">
        <v>1500063017.54</v>
      </c>
      <c r="H128" s="54">
        <f t="shared" si="43"/>
        <v>0.12338817158410925</v>
      </c>
      <c r="I128" s="75">
        <v>1.22</v>
      </c>
      <c r="J128" s="184">
        <f t="shared" si="44"/>
        <v>-7.3155843810767751E-3</v>
      </c>
      <c r="K128" s="184">
        <f t="shared" si="45"/>
        <v>-8.1300813008130159E-3</v>
      </c>
      <c r="L128" s="9"/>
      <c r="M128" s="431"/>
      <c r="N128" s="292"/>
      <c r="O128" s="293"/>
    </row>
    <row r="129" spans="1:16" ht="12" customHeight="1" thickBot="1">
      <c r="A129" s="417">
        <v>112</v>
      </c>
      <c r="B129" s="426" t="s">
        <v>9</v>
      </c>
      <c r="C129" s="418" t="s">
        <v>40</v>
      </c>
      <c r="D129" s="75">
        <v>432345544.80000001</v>
      </c>
      <c r="E129" s="54">
        <f t="shared" si="46"/>
        <v>3.4734367900645997E-2</v>
      </c>
      <c r="F129" s="75">
        <v>39.342100000000002</v>
      </c>
      <c r="G129" s="75">
        <v>432387235.50999999</v>
      </c>
      <c r="H129" s="54">
        <f t="shared" si="43"/>
        <v>3.556615274295561E-2</v>
      </c>
      <c r="I129" s="75">
        <v>39.205500000000001</v>
      </c>
      <c r="J129" s="184">
        <f t="shared" si="44"/>
        <v>9.6429142155875268E-5</v>
      </c>
      <c r="K129" s="184">
        <f t="shared" si="45"/>
        <v>-3.4721074879073915E-3</v>
      </c>
      <c r="L129" s="9"/>
      <c r="M129" s="432"/>
      <c r="P129" s="295"/>
    </row>
    <row r="130" spans="1:16" ht="12" customHeight="1">
      <c r="A130" s="417">
        <v>113</v>
      </c>
      <c r="B130" s="418" t="s">
        <v>7</v>
      </c>
      <c r="C130" s="418" t="s">
        <v>88</v>
      </c>
      <c r="D130" s="72">
        <v>261378758.24000001</v>
      </c>
      <c r="E130" s="54">
        <f t="shared" si="46"/>
        <v>2.0999004290241888E-2</v>
      </c>
      <c r="F130" s="95">
        <v>223.83</v>
      </c>
      <c r="G130" s="72">
        <v>257988319.56</v>
      </c>
      <c r="H130" s="54">
        <f t="shared" si="43"/>
        <v>2.1220913167213959E-2</v>
      </c>
      <c r="I130" s="95">
        <v>223.4</v>
      </c>
      <c r="J130" s="184">
        <f>((G130-D130)/D130)</f>
        <v>-1.2971362718338725E-2</v>
      </c>
      <c r="K130" s="184">
        <f t="shared" si="45"/>
        <v>-1.9211008354555099E-3</v>
      </c>
      <c r="L130" s="9"/>
      <c r="M130" s="347"/>
      <c r="N130" s="10"/>
      <c r="P130" s="345"/>
    </row>
    <row r="131" spans="1:16" ht="12" customHeight="1">
      <c r="A131" s="417">
        <v>114</v>
      </c>
      <c r="B131" s="53" t="s">
        <v>34</v>
      </c>
      <c r="C131" s="53" t="s">
        <v>180</v>
      </c>
      <c r="D131" s="72">
        <v>5002050410.8999996</v>
      </c>
      <c r="E131" s="54">
        <f t="shared" ref="E131:E132" si="47">(D131/$D$134)</f>
        <v>0.40186156956966074</v>
      </c>
      <c r="F131" s="95">
        <v>111.05</v>
      </c>
      <c r="G131" s="72">
        <v>4634025829.5299997</v>
      </c>
      <c r="H131" s="54">
        <f t="shared" ref="H131:H132" si="48">(G131/$G$134)</f>
        <v>0.38117330238360797</v>
      </c>
      <c r="I131" s="95">
        <v>111.2</v>
      </c>
      <c r="J131" s="184">
        <f t="shared" ref="J131:J132" si="49">((G131-D131)/D131)</f>
        <v>-7.3574744582348708E-2</v>
      </c>
      <c r="K131" s="184">
        <f t="shared" ref="K131:K132" si="50">((I131-F131)/F131)</f>
        <v>1.3507429085997812E-3</v>
      </c>
      <c r="L131" s="9"/>
      <c r="M131" s="347"/>
      <c r="N131" s="10"/>
      <c r="P131" s="387"/>
    </row>
    <row r="132" spans="1:16" ht="12" customHeight="1">
      <c r="A132" s="417">
        <v>115</v>
      </c>
      <c r="B132" s="418" t="s">
        <v>55</v>
      </c>
      <c r="C132" s="418" t="s">
        <v>206</v>
      </c>
      <c r="D132" s="72">
        <v>1552537397.8</v>
      </c>
      <c r="E132" s="54">
        <f t="shared" si="47"/>
        <v>0.12472987360062368</v>
      </c>
      <c r="F132" s="95">
        <v>1.0559000000000001</v>
      </c>
      <c r="G132" s="72">
        <v>1641860831.8699999</v>
      </c>
      <c r="H132" s="54">
        <f t="shared" si="48"/>
        <v>0.13505179693865882</v>
      </c>
      <c r="I132" s="95">
        <v>1.0565</v>
      </c>
      <c r="J132" s="184">
        <f t="shared" si="49"/>
        <v>5.7533837314691666E-2</v>
      </c>
      <c r="K132" s="184">
        <f t="shared" si="50"/>
        <v>5.6823562837383641E-4</v>
      </c>
      <c r="L132" s="9"/>
      <c r="M132" s="347"/>
      <c r="N132" s="10"/>
      <c r="P132" s="406"/>
    </row>
    <row r="133" spans="1:16" ht="12" customHeight="1" thickBot="1">
      <c r="A133" s="417">
        <v>116</v>
      </c>
      <c r="B133" s="418" t="s">
        <v>223</v>
      </c>
      <c r="C133" s="418" t="s">
        <v>224</v>
      </c>
      <c r="D133" s="72">
        <v>260976117.08081132</v>
      </c>
      <c r="E133" s="54">
        <f t="shared" si="46"/>
        <v>2.0966656353913152E-2</v>
      </c>
      <c r="F133" s="95">
        <v>100</v>
      </c>
      <c r="G133" s="72">
        <v>262056809.96598396</v>
      </c>
      <c r="H133" s="54">
        <f t="shared" si="43"/>
        <v>2.1555568169325204E-2</v>
      </c>
      <c r="I133" s="95">
        <v>100</v>
      </c>
      <c r="J133" s="184">
        <f t="shared" si="44"/>
        <v>4.1409646877304043E-3</v>
      </c>
      <c r="K133" s="184">
        <f t="shared" si="45"/>
        <v>0</v>
      </c>
      <c r="L133" s="9"/>
      <c r="M133" s="4"/>
      <c r="N133" s="10"/>
      <c r="P133" s="296"/>
    </row>
    <row r="134" spans="1:16" ht="12" customHeight="1">
      <c r="A134" s="241"/>
      <c r="B134" s="242"/>
      <c r="C134" s="237" t="s">
        <v>56</v>
      </c>
      <c r="D134" s="90">
        <f>SUM(D126:D133)</f>
        <v>12447197716.010809</v>
      </c>
      <c r="E134" s="65">
        <f>(D134/$D$135)</f>
        <v>9.7865402488131123E-3</v>
      </c>
      <c r="F134" s="87"/>
      <c r="G134" s="90">
        <f>SUM(G126:G133)</f>
        <v>12157267575.015984</v>
      </c>
      <c r="H134" s="65">
        <f>(G134/$G$135)</f>
        <v>9.5782750228278965E-3</v>
      </c>
      <c r="I134" s="87"/>
      <c r="J134" s="184">
        <f t="shared" si="44"/>
        <v>-2.3292804341164174E-2</v>
      </c>
      <c r="K134" s="184"/>
      <c r="L134" s="9"/>
      <c r="M134" s="399" t="s">
        <v>211</v>
      </c>
      <c r="N134" s="10"/>
    </row>
    <row r="135" spans="1:16" ht="15" customHeight="1">
      <c r="A135" s="243"/>
      <c r="B135" s="244"/>
      <c r="C135" s="245" t="s">
        <v>42</v>
      </c>
      <c r="D135" s="41">
        <f>SUM(D19,D49,D63,D94,D100,D124,D134)</f>
        <v>1271869056842.6748</v>
      </c>
      <c r="E135" s="55"/>
      <c r="F135" s="40"/>
      <c r="G135" s="41">
        <f>SUM(G19,G49,G63,G94,G100,G124,G134)</f>
        <v>1269254385162.4197</v>
      </c>
      <c r="H135" s="55"/>
      <c r="I135" s="40"/>
      <c r="J135" s="184">
        <f>((G135-D135)/D135)</f>
        <v>-2.0557711237553533E-3</v>
      </c>
      <c r="K135" s="184"/>
      <c r="L135" s="9"/>
      <c r="M135" s="398">
        <f>((G135-D135)/D135)</f>
        <v>-2.0557711237553533E-3</v>
      </c>
      <c r="N135" s="192"/>
    </row>
    <row r="136" spans="1:16" ht="11.25" customHeight="1">
      <c r="A136" s="335"/>
      <c r="B136" s="161"/>
      <c r="C136" s="161"/>
      <c r="D136" s="161"/>
      <c r="E136" s="161"/>
      <c r="F136" s="161"/>
      <c r="G136" s="161"/>
      <c r="H136" s="161"/>
      <c r="I136" s="161"/>
      <c r="J136" s="161"/>
      <c r="K136" s="161"/>
      <c r="L136" s="9"/>
      <c r="M136" s="4"/>
    </row>
    <row r="137" spans="1:16" ht="12" customHeight="1">
      <c r="A137" s="439" t="s">
        <v>243</v>
      </c>
      <c r="B137" s="440"/>
      <c r="C137" s="440"/>
      <c r="D137" s="440"/>
      <c r="E137" s="440"/>
      <c r="F137" s="440"/>
      <c r="G137" s="440"/>
      <c r="H137" s="440"/>
      <c r="I137" s="440"/>
      <c r="J137" s="440"/>
      <c r="K137" s="441"/>
      <c r="L137" s="9"/>
      <c r="M137" s="4"/>
    </row>
    <row r="138" spans="1:16" ht="27" customHeight="1">
      <c r="A138" s="264"/>
      <c r="B138" s="265"/>
      <c r="C138" s="264" t="s">
        <v>62</v>
      </c>
      <c r="D138" s="456" t="s">
        <v>239</v>
      </c>
      <c r="E138" s="457"/>
      <c r="F138" s="458"/>
      <c r="G138" s="456" t="s">
        <v>241</v>
      </c>
      <c r="H138" s="457"/>
      <c r="I138" s="458"/>
      <c r="J138" s="437" t="s">
        <v>83</v>
      </c>
      <c r="K138" s="438"/>
      <c r="M138" s="4"/>
    </row>
    <row r="139" spans="1:16" ht="27" customHeight="1">
      <c r="A139" s="246"/>
      <c r="B139" s="366"/>
      <c r="C139" s="247"/>
      <c r="D139" s="91" t="s">
        <v>96</v>
      </c>
      <c r="E139" s="92" t="s">
        <v>82</v>
      </c>
      <c r="F139" s="92" t="s">
        <v>97</v>
      </c>
      <c r="G139" s="91" t="s">
        <v>96</v>
      </c>
      <c r="H139" s="92" t="s">
        <v>82</v>
      </c>
      <c r="I139" s="92" t="s">
        <v>97</v>
      </c>
      <c r="J139" s="385" t="s">
        <v>153</v>
      </c>
      <c r="K139" s="209" t="s">
        <v>152</v>
      </c>
      <c r="M139" s="4"/>
    </row>
    <row r="140" spans="1:16" ht="12" customHeight="1">
      <c r="A140" s="417">
        <v>1</v>
      </c>
      <c r="B140" s="53" t="s">
        <v>43</v>
      </c>
      <c r="C140" s="53" t="s">
        <v>44</v>
      </c>
      <c r="D140" s="89">
        <v>2582300000</v>
      </c>
      <c r="E140" s="76">
        <f>(D140/$D$150)</f>
        <v>0.2099156187253185</v>
      </c>
      <c r="F140" s="88">
        <v>17</v>
      </c>
      <c r="G140" s="89">
        <v>2582300000</v>
      </c>
      <c r="H140" s="76">
        <f t="shared" ref="H140:H149" si="51">(G140/$G$150)</f>
        <v>0.21836447731939942</v>
      </c>
      <c r="I140" s="88">
        <v>17</v>
      </c>
      <c r="J140" s="184">
        <f t="shared" ref="J140:J149" si="52">((G140-D140)/D140)</f>
        <v>0</v>
      </c>
      <c r="K140" s="184">
        <f t="shared" ref="K140:K146" si="53">((I140-F140)/F140)</f>
        <v>0</v>
      </c>
      <c r="M140" s="4"/>
    </row>
    <row r="141" spans="1:16" ht="12" customHeight="1">
      <c r="A141" s="417">
        <v>2</v>
      </c>
      <c r="B141" s="53" t="s">
        <v>43</v>
      </c>
      <c r="C141" s="421" t="s">
        <v>79</v>
      </c>
      <c r="D141" s="89">
        <v>327184101.12</v>
      </c>
      <c r="E141" s="76">
        <f t="shared" ref="E141:E149" si="54">(D141/$D$150)</f>
        <v>2.6596852814813141E-2</v>
      </c>
      <c r="F141" s="88">
        <v>3.84</v>
      </c>
      <c r="G141" s="89">
        <v>330592268.83999997</v>
      </c>
      <c r="H141" s="76">
        <f t="shared" si="51"/>
        <v>2.7955546602285161E-2</v>
      </c>
      <c r="I141" s="88">
        <v>3.88</v>
      </c>
      <c r="J141" s="184">
        <f t="shared" si="52"/>
        <v>1.0416666666666572E-2</v>
      </c>
      <c r="K141" s="184">
        <f t="shared" si="53"/>
        <v>1.0416666666666676E-2</v>
      </c>
      <c r="M141" s="4"/>
    </row>
    <row r="142" spans="1:16" ht="12" customHeight="1">
      <c r="A142" s="417">
        <v>3</v>
      </c>
      <c r="B142" s="53" t="s">
        <v>43</v>
      </c>
      <c r="C142" s="53" t="s">
        <v>68</v>
      </c>
      <c r="D142" s="89">
        <v>154344108.16</v>
      </c>
      <c r="E142" s="76">
        <f t="shared" si="54"/>
        <v>1.2546659551955186E-2</v>
      </c>
      <c r="F142" s="88">
        <v>6.01</v>
      </c>
      <c r="G142" s="89">
        <v>154344108.16</v>
      </c>
      <c r="H142" s="76">
        <f t="shared" si="51"/>
        <v>1.3051647951704779E-2</v>
      </c>
      <c r="I142" s="88">
        <v>6.01</v>
      </c>
      <c r="J142" s="184">
        <f t="shared" si="52"/>
        <v>0</v>
      </c>
      <c r="K142" s="184">
        <f t="shared" si="53"/>
        <v>0</v>
      </c>
      <c r="M142" s="4"/>
      <c r="O142" s="192"/>
    </row>
    <row r="143" spans="1:16" ht="12" customHeight="1">
      <c r="A143" s="417">
        <v>4</v>
      </c>
      <c r="B143" s="53" t="s">
        <v>43</v>
      </c>
      <c r="C143" s="53" t="s">
        <v>69</v>
      </c>
      <c r="D143" s="89">
        <v>203161893.90000001</v>
      </c>
      <c r="E143" s="76">
        <f t="shared" si="54"/>
        <v>1.6515065894522719E-2</v>
      </c>
      <c r="F143" s="88">
        <v>19.3</v>
      </c>
      <c r="G143" s="89">
        <v>203582954.81999999</v>
      </c>
      <c r="H143" s="76">
        <f t="shared" si="51"/>
        <v>1.7215383774312903E-2</v>
      </c>
      <c r="I143" s="88">
        <v>19.34</v>
      </c>
      <c r="J143" s="184">
        <f t="shared" si="52"/>
        <v>2.0725388601035622E-3</v>
      </c>
      <c r="K143" s="184">
        <f t="shared" si="53"/>
        <v>2.0725388601035826E-3</v>
      </c>
      <c r="M143" s="4"/>
      <c r="O143" s="192"/>
    </row>
    <row r="144" spans="1:16" ht="12" customHeight="1">
      <c r="A144" s="417">
        <v>5</v>
      </c>
      <c r="B144" s="53" t="s">
        <v>43</v>
      </c>
      <c r="C144" s="53" t="s">
        <v>116</v>
      </c>
      <c r="D144" s="89">
        <v>635424799.5</v>
      </c>
      <c r="E144" s="76">
        <f t="shared" si="54"/>
        <v>5.1653793107095981E-2</v>
      </c>
      <c r="F144" s="88">
        <v>180.5</v>
      </c>
      <c r="G144" s="89">
        <v>635424799.5</v>
      </c>
      <c r="H144" s="76">
        <f t="shared" si="51"/>
        <v>5.3732797978004752E-2</v>
      </c>
      <c r="I144" s="88">
        <v>180.5</v>
      </c>
      <c r="J144" s="184">
        <f t="shared" si="52"/>
        <v>0</v>
      </c>
      <c r="K144" s="184">
        <f t="shared" si="53"/>
        <v>0</v>
      </c>
      <c r="M144" s="4"/>
    </row>
    <row r="145" spans="1:21" ht="12" customHeight="1">
      <c r="A145" s="417">
        <v>6</v>
      </c>
      <c r="B145" s="53" t="s">
        <v>45</v>
      </c>
      <c r="C145" s="53" t="s">
        <v>46</v>
      </c>
      <c r="D145" s="89">
        <v>5687881600</v>
      </c>
      <c r="E145" s="76">
        <f t="shared" si="54"/>
        <v>0.46236889025301264</v>
      </c>
      <c r="F145" s="88">
        <v>9200</v>
      </c>
      <c r="G145" s="89">
        <v>5193283200</v>
      </c>
      <c r="H145" s="76">
        <f t="shared" si="51"/>
        <v>0.43915446367177247</v>
      </c>
      <c r="I145" s="88">
        <v>8400</v>
      </c>
      <c r="J145" s="184">
        <f t="shared" si="52"/>
        <v>-8.6956521739130432E-2</v>
      </c>
      <c r="K145" s="184">
        <f t="shared" si="53"/>
        <v>-8.6956521739130432E-2</v>
      </c>
      <c r="M145" s="192"/>
      <c r="O145" s="193"/>
    </row>
    <row r="146" spans="1:21" ht="12" customHeight="1">
      <c r="A146" s="417">
        <v>7</v>
      </c>
      <c r="B146" s="53" t="s">
        <v>37</v>
      </c>
      <c r="C146" s="53" t="s">
        <v>120</v>
      </c>
      <c r="D146" s="89">
        <v>650700000</v>
      </c>
      <c r="E146" s="76">
        <f t="shared" si="54"/>
        <v>5.2895516827852977E-2</v>
      </c>
      <c r="F146" s="88">
        <v>13.5</v>
      </c>
      <c r="G146" s="89">
        <v>650700000</v>
      </c>
      <c r="H146" s="76">
        <f t="shared" si="51"/>
        <v>5.5024499628909582E-2</v>
      </c>
      <c r="I146" s="88">
        <v>13.5</v>
      </c>
      <c r="J146" s="184">
        <f t="shared" si="52"/>
        <v>0</v>
      </c>
      <c r="K146" s="184">
        <f t="shared" si="53"/>
        <v>0</v>
      </c>
      <c r="O146" s="193"/>
    </row>
    <row r="147" spans="1:21" ht="12" customHeight="1">
      <c r="A147" s="417">
        <v>8</v>
      </c>
      <c r="B147" s="53" t="s">
        <v>53</v>
      </c>
      <c r="C147" s="53" t="s">
        <v>54</v>
      </c>
      <c r="D147" s="89">
        <v>566293591.87</v>
      </c>
      <c r="E147" s="76">
        <f t="shared" si="54"/>
        <v>4.6034105145635301E-2</v>
      </c>
      <c r="F147" s="95">
        <v>70</v>
      </c>
      <c r="G147" s="89">
        <v>565115530.14999998</v>
      </c>
      <c r="H147" s="76">
        <f t="shared" si="51"/>
        <v>4.7787304870185517E-2</v>
      </c>
      <c r="I147" s="95">
        <v>70</v>
      </c>
      <c r="J147" s="184">
        <f t="shared" si="52"/>
        <v>-2.0803020498781628E-3</v>
      </c>
      <c r="K147" s="184">
        <f>((I147-F147)/F147)</f>
        <v>0</v>
      </c>
      <c r="M147" s="192"/>
      <c r="O147" s="193"/>
    </row>
    <row r="148" spans="1:21" ht="12" customHeight="1">
      <c r="A148" s="417">
        <v>9</v>
      </c>
      <c r="B148" s="53" t="s">
        <v>53</v>
      </c>
      <c r="C148" s="53" t="s">
        <v>118</v>
      </c>
      <c r="D148" s="89">
        <v>812362527.41999996</v>
      </c>
      <c r="E148" s="76">
        <f t="shared" si="54"/>
        <v>6.6037091961674788E-2</v>
      </c>
      <c r="F148" s="53">
        <v>118.21</v>
      </c>
      <c r="G148" s="89">
        <v>809651132</v>
      </c>
      <c r="H148" s="76">
        <f>(G148/$G$150)</f>
        <v>6.8465726774673774E-2</v>
      </c>
      <c r="I148" s="53">
        <v>118.21</v>
      </c>
      <c r="J148" s="184">
        <f>((G148-D148)/D148)</f>
        <v>-3.3376667786624002E-3</v>
      </c>
      <c r="K148" s="184">
        <f>((I148-F148)/F148)</f>
        <v>0</v>
      </c>
      <c r="M148" s="192"/>
      <c r="N148" s="414"/>
      <c r="O148" s="193"/>
    </row>
    <row r="149" spans="1:21" ht="12" customHeight="1">
      <c r="A149" s="417">
        <v>10</v>
      </c>
      <c r="B149" s="418" t="s">
        <v>111</v>
      </c>
      <c r="C149" s="53" t="s">
        <v>177</v>
      </c>
      <c r="D149" s="89">
        <v>681957023.27999997</v>
      </c>
      <c r="E149" s="76">
        <f t="shared" si="54"/>
        <v>5.5436405718118587E-2</v>
      </c>
      <c r="F149" s="53">
        <v>118.8</v>
      </c>
      <c r="G149" s="89">
        <v>700647391.51999998</v>
      </c>
      <c r="H149" s="76">
        <f t="shared" si="51"/>
        <v>5.9248151428751658E-2</v>
      </c>
      <c r="I149" s="95">
        <v>122.1</v>
      </c>
      <c r="J149" s="184">
        <f t="shared" si="52"/>
        <v>2.7406959092678866E-2</v>
      </c>
      <c r="K149" s="184">
        <f>((I149-F149)/F149)</f>
        <v>2.7777777777777755E-2</v>
      </c>
      <c r="M149" s="399" t="s">
        <v>210</v>
      </c>
      <c r="N149" s="413"/>
      <c r="O149" s="193"/>
    </row>
    <row r="150" spans="1:21" ht="12" customHeight="1">
      <c r="A150" s="42"/>
      <c r="B150" s="42"/>
      <c r="C150" s="42" t="s">
        <v>47</v>
      </c>
      <c r="D150" s="43">
        <f>SUM(D140:D149)</f>
        <v>12301609645.250002</v>
      </c>
      <c r="E150" s="43"/>
      <c r="F150" s="44"/>
      <c r="G150" s="43">
        <f>SUM(G140:G149)</f>
        <v>11825641384.99</v>
      </c>
      <c r="H150" s="43"/>
      <c r="I150" s="44"/>
      <c r="J150" s="184">
        <f>((G150-D150)/D150)</f>
        <v>-3.8691543138323112E-2</v>
      </c>
      <c r="K150" s="210"/>
      <c r="M150" s="398">
        <f>((G150-D150)/D150)</f>
        <v>-3.8691543138323112E-2</v>
      </c>
      <c r="N150" s="10"/>
      <c r="O150" s="193"/>
    </row>
    <row r="151" spans="1:21" ht="12" customHeight="1" thickBot="1">
      <c r="A151" s="45"/>
      <c r="B151" s="45"/>
      <c r="C151" s="45" t="s">
        <v>57</v>
      </c>
      <c r="D151" s="46">
        <f>SUM(D135,D150)</f>
        <v>1284170666487.9248</v>
      </c>
      <c r="E151" s="51"/>
      <c r="F151" s="56"/>
      <c r="G151" s="46">
        <f>SUM(G135,G150)</f>
        <v>1281080026547.4097</v>
      </c>
      <c r="H151" s="51"/>
      <c r="I151" s="56"/>
      <c r="J151" s="191">
        <f>((G151-D151)/D151)</f>
        <v>-2.4067205560517283E-3</v>
      </c>
      <c r="K151" s="66"/>
      <c r="M151" s="192"/>
    </row>
    <row r="152" spans="1:21" ht="7.5" customHeight="1" thickBot="1">
      <c r="A152" s="315"/>
      <c r="B152" s="316"/>
      <c r="C152" s="316"/>
      <c r="D152" s="317"/>
      <c r="E152" s="317"/>
      <c r="F152" s="318"/>
      <c r="G152" s="317"/>
      <c r="H152" s="317"/>
      <c r="I152" s="318"/>
      <c r="J152" s="319"/>
      <c r="K152" s="320"/>
      <c r="M152" s="4"/>
    </row>
    <row r="153" spans="1:21" ht="12" customHeight="1" thickBot="1">
      <c r="A153" s="444" t="s">
        <v>147</v>
      </c>
      <c r="B153" s="445"/>
      <c r="C153" s="445"/>
      <c r="D153" s="445"/>
      <c r="E153" s="445"/>
      <c r="F153" s="445"/>
      <c r="G153" s="445"/>
      <c r="H153" s="445"/>
      <c r="I153" s="445"/>
      <c r="J153" s="445"/>
      <c r="K153" s="446"/>
      <c r="M153" s="4"/>
      <c r="P153" s="69"/>
      <c r="Q153" s="52"/>
      <c r="R153" s="9"/>
    </row>
    <row r="154" spans="1:21" ht="25.5" customHeight="1" thickBot="1">
      <c r="A154" s="185"/>
      <c r="B154" s="188"/>
      <c r="C154" s="186"/>
      <c r="D154" s="456" t="s">
        <v>239</v>
      </c>
      <c r="E154" s="457"/>
      <c r="F154" s="458"/>
      <c r="G154" s="456" t="s">
        <v>241</v>
      </c>
      <c r="H154" s="457"/>
      <c r="I154" s="458"/>
      <c r="J154" s="442" t="s">
        <v>83</v>
      </c>
      <c r="K154" s="443"/>
      <c r="L154" s="9"/>
      <c r="M154" s="4"/>
      <c r="N154" s="10"/>
      <c r="P154" s="183"/>
      <c r="Q154" s="57"/>
      <c r="T154" s="192"/>
      <c r="U154" s="193"/>
    </row>
    <row r="155" spans="1:21" ht="12.75" customHeight="1">
      <c r="A155" s="189" t="s">
        <v>2</v>
      </c>
      <c r="B155" s="187" t="s">
        <v>3</v>
      </c>
      <c r="C155" s="36" t="s">
        <v>4</v>
      </c>
      <c r="D155" s="435" t="s">
        <v>151</v>
      </c>
      <c r="E155" s="436"/>
      <c r="F155" s="37" t="s">
        <v>165</v>
      </c>
      <c r="G155" s="435" t="s">
        <v>151</v>
      </c>
      <c r="H155" s="436"/>
      <c r="I155" s="37" t="s">
        <v>165</v>
      </c>
      <c r="J155" s="69" t="s">
        <v>78</v>
      </c>
      <c r="K155" s="52" t="s">
        <v>5</v>
      </c>
    </row>
    <row r="156" spans="1:21" ht="12.75" customHeight="1">
      <c r="A156" s="190"/>
      <c r="B156" s="38"/>
      <c r="C156" s="38" t="s">
        <v>148</v>
      </c>
      <c r="D156" s="462" t="s">
        <v>6</v>
      </c>
      <c r="E156" s="463"/>
      <c r="F156" s="263" t="s">
        <v>6</v>
      </c>
      <c r="G156" s="462" t="s">
        <v>6</v>
      </c>
      <c r="H156" s="463"/>
      <c r="I156" s="263" t="s">
        <v>6</v>
      </c>
      <c r="J156" s="183" t="s">
        <v>101</v>
      </c>
      <c r="K156" s="57" t="s">
        <v>101</v>
      </c>
    </row>
    <row r="157" spans="1:21" ht="12.75" customHeight="1" thickBot="1">
      <c r="A157" s="290">
        <v>1</v>
      </c>
      <c r="B157" s="368" t="s">
        <v>149</v>
      </c>
      <c r="C157" s="368" t="s">
        <v>150</v>
      </c>
      <c r="D157" s="460">
        <v>77731276660</v>
      </c>
      <c r="E157" s="461"/>
      <c r="F157" s="321">
        <v>107.52</v>
      </c>
      <c r="G157" s="460">
        <v>77723084061</v>
      </c>
      <c r="H157" s="461"/>
      <c r="I157" s="321">
        <v>107.4</v>
      </c>
      <c r="J157" s="191">
        <f>((G157-D157)/D157)</f>
        <v>-1.0539642923703397E-4</v>
      </c>
      <c r="K157" s="266">
        <f>((I157-F157)/F157)</f>
        <v>-1.1160714285713387E-3</v>
      </c>
      <c r="M157" s="4"/>
      <c r="O157" s="192"/>
    </row>
    <row r="158" spans="1:21" ht="12" customHeight="1">
      <c r="A158" s="19"/>
      <c r="B158" s="19"/>
      <c r="C158" s="22"/>
      <c r="D158" s="459"/>
      <c r="E158" s="459"/>
      <c r="F158" s="459"/>
      <c r="G158" s="23"/>
      <c r="H158" s="23"/>
      <c r="I158" s="24"/>
      <c r="K158" s="9"/>
      <c r="M158" s="4"/>
      <c r="O158" s="192"/>
    </row>
    <row r="159" spans="1:21" ht="12" customHeight="1">
      <c r="A159" s="19"/>
      <c r="B159" s="405"/>
      <c r="C159" s="346"/>
      <c r="D159" s="229"/>
      <c r="E159" s="22"/>
      <c r="F159" s="22"/>
      <c r="G159" s="280"/>
      <c r="H159" s="22"/>
      <c r="I159" s="12"/>
      <c r="M159" s="33"/>
    </row>
    <row r="160" spans="1:21" ht="9.75" customHeight="1">
      <c r="A160" s="20"/>
      <c r="B160" s="404"/>
      <c r="C160" s="369"/>
      <c r="D160" s="160"/>
      <c r="E160" s="160"/>
      <c r="F160" s="28"/>
      <c r="G160" s="271"/>
      <c r="H160"/>
      <c r="I160" s="12"/>
      <c r="L160" s="32"/>
      <c r="M160" s="274"/>
    </row>
    <row r="161" spans="1:13" ht="10.5" customHeight="1">
      <c r="A161" s="21"/>
      <c r="B161" s="386"/>
      <c r="C161" s="423"/>
      <c r="D161"/>
      <c r="E161"/>
      <c r="F161" s="28"/>
      <c r="G161" s="29"/>
      <c r="H161" s="29"/>
      <c r="I161" s="30"/>
      <c r="J161" s="31"/>
      <c r="K161" s="31"/>
      <c r="L161" s="35"/>
      <c r="M161" s="14"/>
    </row>
    <row r="162" spans="1:13" ht="9.75" customHeight="1">
      <c r="A162" s="21"/>
      <c r="B162" s="386"/>
      <c r="C162" s="279"/>
      <c r="D162" s="271"/>
      <c r="E162"/>
      <c r="F162" s="29"/>
      <c r="G162" s="29"/>
      <c r="H162" s="29"/>
      <c r="I162" s="30"/>
      <c r="J162" s="34"/>
      <c r="K162" s="34"/>
      <c r="M162" s="14"/>
    </row>
    <row r="163" spans="1:13" ht="12" customHeight="1">
      <c r="A163" s="21"/>
      <c r="B163" s="12"/>
      <c r="C163" s="390"/>
      <c r="D163" s="330"/>
      <c r="E163" s="25"/>
      <c r="F163" s="12"/>
      <c r="G163" s="12"/>
      <c r="H163" s="12"/>
      <c r="I163" s="12"/>
      <c r="J163" s="13"/>
      <c r="M163" s="14"/>
    </row>
    <row r="164" spans="1:13" ht="12" customHeight="1">
      <c r="A164" s="21"/>
      <c r="B164" s="12"/>
      <c r="C164" s="390"/>
      <c r="D164" s="25"/>
      <c r="E164" s="25"/>
      <c r="F164" s="12"/>
      <c r="G164" s="12"/>
      <c r="H164" s="12"/>
      <c r="I164" s="12"/>
      <c r="J164" s="13"/>
      <c r="M164" s="14"/>
    </row>
    <row r="165" spans="1:13" ht="12" customHeight="1">
      <c r="A165" s="21"/>
      <c r="B165" s="390"/>
      <c r="C165" s="12"/>
      <c r="D165" s="12"/>
      <c r="E165" s="12"/>
      <c r="F165" s="12"/>
      <c r="G165" s="12"/>
      <c r="H165" s="12"/>
      <c r="I165" s="12"/>
      <c r="J165" s="13"/>
      <c r="M165" s="14"/>
    </row>
    <row r="166" spans="1:13" ht="12" customHeight="1">
      <c r="A166" s="21"/>
      <c r="B166" s="12"/>
      <c r="C166" s="390"/>
      <c r="D166" s="12"/>
      <c r="E166" s="12"/>
      <c r="F166" s="12"/>
      <c r="G166" s="12"/>
      <c r="H166" s="12"/>
      <c r="I166" s="12"/>
      <c r="J166" s="13"/>
      <c r="M166" s="14"/>
    </row>
    <row r="167" spans="1:13" ht="12" customHeight="1">
      <c r="A167" s="21"/>
      <c r="B167" s="11"/>
      <c r="C167" s="26"/>
      <c r="D167" s="12"/>
      <c r="E167" s="12"/>
      <c r="F167" s="12"/>
      <c r="G167" s="12"/>
      <c r="H167" s="12"/>
      <c r="I167" s="12"/>
      <c r="J167" s="13"/>
      <c r="M167" s="14"/>
    </row>
    <row r="168" spans="1:13" ht="12" customHeight="1">
      <c r="A168" s="21"/>
      <c r="B168" s="11"/>
      <c r="C168" s="11"/>
      <c r="D168" s="12"/>
      <c r="E168" s="12"/>
      <c r="F168" s="12"/>
      <c r="G168" s="12"/>
      <c r="H168" s="12"/>
      <c r="I168" s="12"/>
      <c r="J168" s="13"/>
      <c r="M168" s="14"/>
    </row>
    <row r="169" spans="1:13" ht="12" customHeight="1">
      <c r="A169" s="21"/>
      <c r="B169" s="11"/>
      <c r="C169" s="11"/>
      <c r="D169" s="12"/>
      <c r="E169" s="12"/>
      <c r="F169" s="12"/>
      <c r="G169" s="12"/>
      <c r="H169" s="12"/>
      <c r="I169" s="12"/>
      <c r="J169" s="13"/>
      <c r="M169" s="14"/>
    </row>
    <row r="170" spans="1:13" ht="12" customHeight="1">
      <c r="A170" s="21"/>
      <c r="B170" s="11"/>
      <c r="C170" s="11"/>
      <c r="D170" s="12"/>
      <c r="E170" s="12"/>
      <c r="F170" s="12"/>
      <c r="G170" s="12"/>
      <c r="H170" s="12"/>
      <c r="I170" s="12"/>
      <c r="J170" s="13"/>
      <c r="M170" s="14"/>
    </row>
    <row r="171" spans="1:13" ht="12" customHeight="1">
      <c r="A171" s="21"/>
      <c r="B171" s="11"/>
      <c r="C171" s="26"/>
      <c r="D171" s="12"/>
      <c r="E171" s="12"/>
      <c r="F171" s="12"/>
      <c r="G171" s="12"/>
      <c r="H171" s="12"/>
      <c r="I171" s="12"/>
      <c r="J171" s="13"/>
      <c r="M171" s="14"/>
    </row>
    <row r="172" spans="1:13" ht="12" customHeight="1">
      <c r="A172" s="6"/>
      <c r="B172" s="11"/>
      <c r="C172" s="11"/>
      <c r="D172" s="12"/>
      <c r="E172" s="12"/>
      <c r="F172" s="12"/>
      <c r="G172" s="12"/>
      <c r="H172" s="12"/>
      <c r="I172" s="12"/>
      <c r="M172" s="14"/>
    </row>
    <row r="173" spans="1:13" ht="12" customHeight="1">
      <c r="B173" s="16"/>
      <c r="C173" s="16"/>
      <c r="D173" s="13"/>
      <c r="E173" s="13"/>
      <c r="F173" s="13"/>
      <c r="G173" s="13"/>
      <c r="H173" s="13"/>
      <c r="I173" s="13"/>
      <c r="M173" s="14"/>
    </row>
    <row r="174" spans="1:13" ht="12" customHeight="1">
      <c r="B174" s="17"/>
      <c r="C174" s="17"/>
      <c r="M174" s="14"/>
    </row>
    <row r="175" spans="1:13" ht="12" customHeight="1">
      <c r="B175" s="17"/>
      <c r="C175" s="27"/>
      <c r="M175" s="14"/>
    </row>
    <row r="176" spans="1:13" ht="12" customHeight="1">
      <c r="B176" s="17"/>
      <c r="C176" s="17"/>
      <c r="M176" s="14"/>
    </row>
    <row r="177" spans="2:13" ht="12" customHeight="1">
      <c r="B177" s="17"/>
      <c r="C177" s="17"/>
      <c r="M177" s="14"/>
    </row>
    <row r="178" spans="2:13" ht="12" customHeight="1">
      <c r="B178" s="17"/>
      <c r="C178" s="17"/>
      <c r="M178" s="14"/>
    </row>
    <row r="179" spans="2:13" ht="12" customHeight="1">
      <c r="B179" s="17"/>
      <c r="C179" s="17"/>
      <c r="M179" s="14"/>
    </row>
    <row r="180" spans="2:13" ht="12" customHeight="1">
      <c r="B180" s="17"/>
      <c r="C180" s="17"/>
      <c r="M180" s="14"/>
    </row>
    <row r="181" spans="2:13" ht="12" customHeight="1">
      <c r="B181" s="17"/>
      <c r="C181" s="17"/>
      <c r="M181" s="14"/>
    </row>
    <row r="182" spans="2:13" ht="12" customHeight="1">
      <c r="B182" s="17"/>
      <c r="C182" s="17"/>
      <c r="M182" s="14"/>
    </row>
    <row r="183" spans="2:13" ht="12" customHeight="1">
      <c r="B183" s="17"/>
      <c r="C183" s="17"/>
      <c r="M183" s="14"/>
    </row>
    <row r="184" spans="2:13" ht="12" customHeight="1">
      <c r="B184" s="17"/>
      <c r="C184" s="17"/>
      <c r="M184" s="14"/>
    </row>
    <row r="185" spans="2:13" ht="12" customHeight="1">
      <c r="B185" s="17"/>
      <c r="C185" s="17"/>
      <c r="M185" s="14"/>
    </row>
    <row r="186" spans="2:13" ht="12" customHeight="1">
      <c r="B186" s="17"/>
      <c r="C186" s="17"/>
      <c r="M186" s="14"/>
    </row>
    <row r="187" spans="2:13" ht="12" customHeight="1">
      <c r="B187" s="17"/>
      <c r="C187" s="17"/>
      <c r="M187" s="14"/>
    </row>
    <row r="188" spans="2:13" ht="12" customHeight="1">
      <c r="B188" s="17"/>
      <c r="C188" s="17"/>
      <c r="M188" s="14"/>
    </row>
    <row r="189" spans="2:13" ht="12" customHeight="1">
      <c r="B189" s="17"/>
      <c r="C189" s="17"/>
      <c r="M189" s="14"/>
    </row>
    <row r="190" spans="2:13" ht="12" customHeight="1">
      <c r="B190" s="17"/>
      <c r="C190" s="17"/>
      <c r="M190" s="14"/>
    </row>
    <row r="191" spans="2:13" ht="12" customHeight="1">
      <c r="B191" s="17"/>
      <c r="C191" s="17"/>
      <c r="M191" s="14"/>
    </row>
    <row r="192" spans="2:13" ht="12" customHeight="1">
      <c r="B192" s="17"/>
      <c r="C192" s="17"/>
      <c r="M192" s="14"/>
    </row>
    <row r="193" spans="2:13" ht="12" customHeight="1">
      <c r="B193" s="17"/>
      <c r="C193" s="17"/>
      <c r="M193" s="14"/>
    </row>
    <row r="194" spans="2:13" ht="12" customHeight="1">
      <c r="B194" s="17"/>
      <c r="C194" s="17"/>
      <c r="M194" s="14"/>
    </row>
    <row r="195" spans="2:13" ht="12" customHeight="1">
      <c r="B195" s="17"/>
      <c r="C195" s="17"/>
      <c r="M195" s="14"/>
    </row>
    <row r="196" spans="2:13" ht="12" customHeight="1">
      <c r="B196" s="17"/>
      <c r="C196" s="17"/>
      <c r="M196" s="14"/>
    </row>
    <row r="197" spans="2:13" ht="12" customHeight="1">
      <c r="B197" s="17"/>
      <c r="C197" s="17"/>
      <c r="M197" s="14"/>
    </row>
    <row r="198" spans="2:13" ht="12" customHeight="1">
      <c r="B198" s="17"/>
      <c r="C198" s="17"/>
      <c r="M198" s="14"/>
    </row>
    <row r="199" spans="2:13" ht="12" customHeight="1">
      <c r="B199" s="17"/>
      <c r="C199" s="17"/>
      <c r="M199" s="14"/>
    </row>
    <row r="200" spans="2:13" ht="12" customHeight="1">
      <c r="B200" s="17"/>
      <c r="C200" s="17"/>
      <c r="M200" s="15"/>
    </row>
    <row r="201" spans="2:13" ht="12" customHeight="1">
      <c r="B201" s="17"/>
      <c r="C201" s="17"/>
      <c r="M201" s="15"/>
    </row>
    <row r="202" spans="2:13" ht="12" customHeight="1">
      <c r="B202" s="17"/>
      <c r="C202" s="17"/>
      <c r="M202" s="15"/>
    </row>
    <row r="203" spans="2:13" ht="12" customHeight="1">
      <c r="B203" s="17"/>
      <c r="C203" s="17"/>
    </row>
    <row r="204" spans="2:13" ht="12" customHeight="1">
      <c r="B204" s="17"/>
      <c r="C204" s="17"/>
    </row>
    <row r="205" spans="2:13" ht="12" customHeight="1">
      <c r="B205" s="17"/>
      <c r="C205" s="17"/>
    </row>
    <row r="206" spans="2:13" ht="12" customHeight="1">
      <c r="B206" s="17"/>
      <c r="C206" s="17"/>
    </row>
    <row r="207" spans="2:13" ht="12" customHeight="1">
      <c r="B207" s="17"/>
      <c r="C207" s="17"/>
    </row>
    <row r="208" spans="2:13" ht="12" customHeight="1">
      <c r="B208" s="18"/>
      <c r="C208" s="18"/>
    </row>
    <row r="209" spans="2:3" ht="12" customHeight="1">
      <c r="B209" s="18"/>
      <c r="C209" s="18"/>
    </row>
    <row r="210" spans="2:3" ht="12" customHeight="1">
      <c r="B210" s="18"/>
      <c r="C210" s="18"/>
    </row>
  </sheetData>
  <protectedRanges>
    <protectedRange password="CADF" sqref="G44:G47 D44:D47" name="Yield_2_1_2"/>
    <protectedRange password="CADF" sqref="D18" name="Fund Name_1_1_1"/>
    <protectedRange password="CADF" sqref="F18" name="Fund Name_1_1_1_1"/>
    <protectedRange password="CADF" sqref="D43" name="Yield_2_1_2_3_1"/>
    <protectedRange password="CADF" sqref="D85" name="Yield_2_1_2_3_2"/>
    <protectedRange password="CADF" sqref="I85 F85" name="Fund Name_2_3"/>
    <protectedRange password="CADF" sqref="D48" name="Yield_2_1_2_1"/>
    <protectedRange password="CADF" sqref="D123" name="Fund Name_1_1_1_2"/>
    <protectedRange password="CADF" sqref="F123" name="Fund Name_1_1_1_3"/>
    <protectedRange password="CADF" sqref="F82" name="BidOffer Prices_2_1_1_1_1_1_1_1_1"/>
    <protectedRange password="CADF" sqref="I82" name="BidOffer Prices_2_1_1_1_1_1_1_1_1_2"/>
    <protectedRange password="CADF" sqref="G48" name="Yield_2_1_2_5"/>
    <protectedRange password="CADF" sqref="G123" name="Fund Name_1_1_1_6"/>
    <protectedRange password="CADF" sqref="I123" name="Fund Name_1_1_1_7"/>
    <protectedRange password="CADF" sqref="G18" name="Fund Name_1_1_1_1_1"/>
    <protectedRange password="CADF" sqref="I18" name="Fund Name_1_1_1_1_2"/>
    <protectedRange password="CADF" sqref="G43" name="Yield_2_1_2_2"/>
    <protectedRange password="CADF" sqref="G85" name="Yield_2_1_2_2_1"/>
  </protectedRanges>
  <mergeCells count="29">
    <mergeCell ref="D158:F158"/>
    <mergeCell ref="D138:F138"/>
    <mergeCell ref="G138:I138"/>
    <mergeCell ref="D154:F154"/>
    <mergeCell ref="G154:I154"/>
    <mergeCell ref="D157:E157"/>
    <mergeCell ref="G157:H157"/>
    <mergeCell ref="G156:H156"/>
    <mergeCell ref="D156:E156"/>
    <mergeCell ref="A1:K1"/>
    <mergeCell ref="N74:O74"/>
    <mergeCell ref="O27:P27"/>
    <mergeCell ref="O28:P28"/>
    <mergeCell ref="O26:P26"/>
    <mergeCell ref="O31:P31"/>
    <mergeCell ref="N36:N37"/>
    <mergeCell ref="D2:F2"/>
    <mergeCell ref="G2:I2"/>
    <mergeCell ref="J2:K2"/>
    <mergeCell ref="O75:O93"/>
    <mergeCell ref="M128:M129"/>
    <mergeCell ref="P126:P127"/>
    <mergeCell ref="D155:E155"/>
    <mergeCell ref="J138:K138"/>
    <mergeCell ref="A137:K137"/>
    <mergeCell ref="J154:K154"/>
    <mergeCell ref="G155:H155"/>
    <mergeCell ref="A153:K153"/>
    <mergeCell ref="N104:N105"/>
  </mergeCells>
  <pageMargins left="0.44" right="0.49" top="0.17" bottom="0.69" header="0.33" footer="0.5500000000000000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M26"/>
  <sheetViews>
    <sheetView showGridLines="0" topLeftCell="B1" zoomScale="80" zoomScaleNormal="80" workbookViewId="0">
      <selection activeCell="L1" sqref="L1"/>
    </sheetView>
  </sheetViews>
  <sheetFormatPr defaultRowHeight="15"/>
  <cols>
    <col min="1" max="1" width="11.42578125" customWidth="1"/>
    <col min="2" max="2" width="17.28515625" customWidth="1"/>
    <col min="4" max="4" width="4.28515625" customWidth="1"/>
    <col min="5" max="5" width="22" customWidth="1"/>
    <col min="6" max="6" width="19.5703125" customWidth="1"/>
  </cols>
  <sheetData>
    <row r="5" spans="1:7">
      <c r="E5" s="383"/>
      <c r="F5" s="383"/>
      <c r="G5" s="383"/>
    </row>
    <row r="6" spans="1:7">
      <c r="E6" s="378" t="s">
        <v>87</v>
      </c>
      <c r="F6" s="379" t="s">
        <v>191</v>
      </c>
      <c r="G6" s="383"/>
    </row>
    <row r="7" spans="1:7">
      <c r="E7" s="380" t="s">
        <v>89</v>
      </c>
      <c r="F7" s="381">
        <f>'NAV Trend'!J2</f>
        <v>12157267575.015984</v>
      </c>
      <c r="G7" s="383"/>
    </row>
    <row r="8" spans="1:7">
      <c r="E8" s="380" t="s">
        <v>81</v>
      </c>
      <c r="F8" s="382">
        <f>'NAV Trend'!J3</f>
        <v>29015430731.900002</v>
      </c>
      <c r="G8" s="383"/>
    </row>
    <row r="9" spans="1:7">
      <c r="A9" s="383"/>
      <c r="B9" s="383"/>
      <c r="E9" s="380" t="s">
        <v>61</v>
      </c>
      <c r="F9" s="381">
        <f>'NAV Trend'!J4</f>
        <v>445337854955.06866</v>
      </c>
      <c r="G9" s="383"/>
    </row>
    <row r="10" spans="1:7">
      <c r="A10" s="464"/>
      <c r="B10" s="464"/>
      <c r="E10" s="380" t="s">
        <v>0</v>
      </c>
      <c r="F10" s="381">
        <f>'NAV Trend'!J5</f>
        <v>15012657517.560001</v>
      </c>
      <c r="G10" s="383"/>
    </row>
    <row r="11" spans="1:7">
      <c r="A11" s="374"/>
      <c r="B11" s="374"/>
      <c r="E11" s="380" t="s">
        <v>58</v>
      </c>
      <c r="F11" s="381">
        <f>'NAV Trend'!J6</f>
        <v>50853477891.900002</v>
      </c>
      <c r="G11" s="383"/>
    </row>
    <row r="12" spans="1:7">
      <c r="A12" s="375"/>
      <c r="B12" s="376"/>
      <c r="E12" s="380" t="s">
        <v>59</v>
      </c>
      <c r="F12" s="381">
        <f>'NAV Trend'!J7</f>
        <v>481336393819.54895</v>
      </c>
      <c r="G12" s="383"/>
    </row>
    <row r="13" spans="1:7">
      <c r="A13" s="375"/>
      <c r="B13" s="376"/>
      <c r="E13" s="380" t="s">
        <v>80</v>
      </c>
      <c r="F13" s="381">
        <f>'NAV Trend'!J8</f>
        <v>235541302671.42651</v>
      </c>
      <c r="G13" s="383"/>
    </row>
    <row r="14" spans="1:7">
      <c r="A14" s="375"/>
      <c r="B14" s="376"/>
    </row>
    <row r="15" spans="1:7">
      <c r="A15" s="375"/>
      <c r="B15" s="376"/>
    </row>
    <row r="16" spans="1:7">
      <c r="A16" s="375"/>
      <c r="B16" s="376"/>
    </row>
    <row r="17" spans="1:13">
      <c r="A17" s="375"/>
      <c r="B17" s="376"/>
    </row>
    <row r="18" spans="1:13">
      <c r="A18" s="375"/>
      <c r="B18" s="376"/>
    </row>
    <row r="19" spans="1:13">
      <c r="A19" s="375"/>
      <c r="B19" s="376"/>
    </row>
    <row r="24" spans="1:13" s="370" customFormat="1"/>
    <row r="25" spans="1:13" ht="18">
      <c r="B25" s="388" t="s">
        <v>193</v>
      </c>
      <c r="M25" s="373"/>
    </row>
    <row r="26" spans="1:13" ht="39.75" customHeight="1">
      <c r="B26" s="465" t="s">
        <v>244</v>
      </c>
      <c r="C26" s="465"/>
      <c r="D26" s="465"/>
      <c r="E26" s="465"/>
      <c r="F26" s="465"/>
      <c r="G26" s="465"/>
      <c r="H26" s="465"/>
      <c r="I26" s="465"/>
      <c r="J26" s="465"/>
      <c r="K26" s="465"/>
      <c r="L26" s="465"/>
      <c r="M26" s="377"/>
    </row>
  </sheetData>
  <mergeCells count="2">
    <mergeCell ref="A10:B10"/>
    <mergeCell ref="B26:L2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2"/>
  <sheetViews>
    <sheetView topLeftCell="B1" zoomScale="110" zoomScaleNormal="110" workbookViewId="0">
      <pane xSplit="1" topLeftCell="F1" activePane="topRight" state="frozen"/>
      <selection activeCell="B1" sqref="B1"/>
      <selection pane="topRight" activeCell="K1" sqref="K1"/>
    </sheetView>
  </sheetViews>
  <sheetFormatPr defaultColWidth="8.85546875" defaultRowHeight="15"/>
  <cols>
    <col min="1" max="1" width="0.28515625" hidden="1" customWidth="1"/>
    <col min="2" max="2" width="22.7109375" customWidth="1"/>
    <col min="3" max="3" width="22.140625" customWidth="1"/>
    <col min="4" max="4" width="22" customWidth="1"/>
    <col min="5" max="5" width="20.5703125" customWidth="1"/>
    <col min="6" max="6" width="21.140625" customWidth="1"/>
    <col min="7" max="7" width="20.85546875" customWidth="1"/>
    <col min="8" max="8" width="21.5703125" customWidth="1"/>
    <col min="9" max="10" width="21" customWidth="1"/>
    <col min="11" max="11" width="15.85546875" customWidth="1"/>
  </cols>
  <sheetData>
    <row r="1" spans="2:24">
      <c r="B1" s="281" t="s">
        <v>87</v>
      </c>
      <c r="C1" s="282">
        <v>44344</v>
      </c>
      <c r="D1" s="282">
        <v>44351</v>
      </c>
      <c r="E1" s="282">
        <v>44358</v>
      </c>
      <c r="F1" s="282">
        <v>44365</v>
      </c>
      <c r="G1" s="282">
        <v>44372</v>
      </c>
      <c r="H1" s="282">
        <v>44379</v>
      </c>
      <c r="I1" s="282">
        <v>44386</v>
      </c>
      <c r="J1" s="282">
        <v>44393</v>
      </c>
    </row>
    <row r="2" spans="2:24">
      <c r="B2" s="283" t="s">
        <v>89</v>
      </c>
      <c r="C2" s="284">
        <v>12025479382.379999</v>
      </c>
      <c r="D2" s="284">
        <v>11983520113.686577</v>
      </c>
      <c r="E2" s="284">
        <v>11837865464.026423</v>
      </c>
      <c r="F2" s="284">
        <v>11631992386.925907</v>
      </c>
      <c r="G2" s="284">
        <v>11458166250.695719</v>
      </c>
      <c r="H2" s="284">
        <v>12578465029.407524</v>
      </c>
      <c r="I2" s="284">
        <v>12447197716.010809</v>
      </c>
      <c r="J2" s="284">
        <v>12157267575.015984</v>
      </c>
      <c r="K2" s="337"/>
    </row>
    <row r="3" spans="2:24">
      <c r="B3" s="283" t="s">
        <v>200</v>
      </c>
      <c r="C3" s="285">
        <v>30753136171.739998</v>
      </c>
      <c r="D3" s="285">
        <v>28732633001.037762</v>
      </c>
      <c r="E3" s="285">
        <v>29060330282.149998</v>
      </c>
      <c r="F3" s="285">
        <v>29034018551.799995</v>
      </c>
      <c r="G3" s="285">
        <v>28446848790.600002</v>
      </c>
      <c r="H3" s="285">
        <v>28806894707.309998</v>
      </c>
      <c r="I3" s="285">
        <v>28943512920.520004</v>
      </c>
      <c r="J3" s="285">
        <v>29015430731.900002</v>
      </c>
      <c r="K3" s="337"/>
    </row>
    <row r="4" spans="2:24">
      <c r="B4" s="283" t="s">
        <v>61</v>
      </c>
      <c r="C4" s="284">
        <v>457937696684.54016</v>
      </c>
      <c r="D4" s="284">
        <v>446584299195.1875</v>
      </c>
      <c r="E4" s="284">
        <v>442884955463.2851</v>
      </c>
      <c r="F4" s="284">
        <v>439618097870.117</v>
      </c>
      <c r="G4" s="284">
        <v>439766168917.76257</v>
      </c>
      <c r="H4" s="284">
        <v>449754244700.12366</v>
      </c>
      <c r="I4" s="284">
        <v>448850035849.367</v>
      </c>
      <c r="J4" s="284">
        <v>445337854955.06866</v>
      </c>
      <c r="K4" s="337"/>
    </row>
    <row r="5" spans="2:24">
      <c r="B5" s="283" t="s">
        <v>0</v>
      </c>
      <c r="C5" s="284">
        <v>14697948470.990002</v>
      </c>
      <c r="D5" s="284">
        <v>14850896645.41</v>
      </c>
      <c r="E5" s="284">
        <v>15100301201.859999</v>
      </c>
      <c r="F5" s="284">
        <v>15010766217.84</v>
      </c>
      <c r="G5" s="284">
        <v>14915859543.049999</v>
      </c>
      <c r="H5" s="284">
        <v>15092191477.120001</v>
      </c>
      <c r="I5" s="284">
        <v>15021890816.76</v>
      </c>
      <c r="J5" s="284">
        <v>15012657517.560001</v>
      </c>
      <c r="K5" s="337"/>
    </row>
    <row r="6" spans="2:24">
      <c r="B6" s="283" t="s">
        <v>58</v>
      </c>
      <c r="C6" s="284">
        <v>49727917013.981079</v>
      </c>
      <c r="D6" s="284">
        <v>49739045723.34108</v>
      </c>
      <c r="E6" s="284">
        <v>49757863653.061081</v>
      </c>
      <c r="F6" s="284">
        <v>49767162113.861076</v>
      </c>
      <c r="G6" s="284">
        <v>49770858981.061081</v>
      </c>
      <c r="H6" s="284">
        <v>49786909507.401077</v>
      </c>
      <c r="I6" s="284">
        <v>50815035001.089996</v>
      </c>
      <c r="J6" s="284">
        <v>50853477891.900002</v>
      </c>
      <c r="K6" s="337"/>
    </row>
    <row r="7" spans="2:24">
      <c r="B7" s="283" t="s">
        <v>59</v>
      </c>
      <c r="C7" s="286">
        <v>501946848384.21179</v>
      </c>
      <c r="D7" s="286">
        <v>502195240193.08795</v>
      </c>
      <c r="E7" s="286">
        <v>501813826861.20276</v>
      </c>
      <c r="F7" s="286">
        <v>489812631106.65686</v>
      </c>
      <c r="G7" s="286">
        <v>486990523595.61725</v>
      </c>
      <c r="H7" s="286">
        <v>480202118256.41742</v>
      </c>
      <c r="I7" s="286">
        <v>479513324678.64954</v>
      </c>
      <c r="J7" s="286">
        <v>481336393819.54895</v>
      </c>
      <c r="K7" s="337"/>
    </row>
    <row r="8" spans="2:24">
      <c r="B8" s="283" t="s">
        <v>80</v>
      </c>
      <c r="C8" s="286">
        <v>254522626471.43002</v>
      </c>
      <c r="D8" s="286">
        <v>254505305139.79208</v>
      </c>
      <c r="E8" s="286">
        <v>253120431294.69586</v>
      </c>
      <c r="F8" s="286">
        <v>252726985618.3999</v>
      </c>
      <c r="G8" s="286">
        <v>250579623269.54941</v>
      </c>
      <c r="H8" s="286">
        <v>237699398578.93661</v>
      </c>
      <c r="I8" s="286">
        <v>236278059860.27734</v>
      </c>
      <c r="J8" s="286">
        <v>235541302671.42651</v>
      </c>
      <c r="K8" s="337"/>
    </row>
    <row r="9" spans="2:24" s="2" customFormat="1">
      <c r="B9" s="287" t="s">
        <v>1</v>
      </c>
      <c r="C9" s="288">
        <f t="shared" ref="C9:H9" si="0">SUM(C2:C8)</f>
        <v>1321611652579.2729</v>
      </c>
      <c r="D9" s="288">
        <f t="shared" si="0"/>
        <v>1308590940011.543</v>
      </c>
      <c r="E9" s="288">
        <f t="shared" si="0"/>
        <v>1303575574220.2813</v>
      </c>
      <c r="F9" s="288">
        <f t="shared" si="0"/>
        <v>1287601653865.6008</v>
      </c>
      <c r="G9" s="288">
        <f t="shared" si="0"/>
        <v>1281928049348.3359</v>
      </c>
      <c r="H9" s="288">
        <f t="shared" si="0"/>
        <v>1273920222256.7163</v>
      </c>
      <c r="I9" s="288">
        <f t="shared" ref="I9:J9" si="1">SUM(I2:I8)</f>
        <v>1271869056842.6748</v>
      </c>
      <c r="J9" s="288">
        <f t="shared" si="1"/>
        <v>1269254385162.4199</v>
      </c>
      <c r="K9" s="337"/>
      <c r="L9" s="408"/>
      <c r="M9" s="408"/>
      <c r="N9" s="408"/>
      <c r="O9" s="408"/>
      <c r="P9" s="408"/>
      <c r="Q9" s="408"/>
      <c r="R9" s="408"/>
      <c r="S9" s="408"/>
      <c r="T9" s="408"/>
      <c r="U9" s="408"/>
      <c r="V9" s="408"/>
      <c r="W9" s="408"/>
      <c r="X9" s="408"/>
    </row>
    <row r="10" spans="2:24">
      <c r="C10" s="50"/>
      <c r="D10" s="50"/>
      <c r="E10" s="50"/>
      <c r="F10" s="50"/>
      <c r="G10" s="50"/>
      <c r="H10" s="50"/>
      <c r="I10" s="50"/>
    </row>
    <row r="11" spans="2:24">
      <c r="B11" s="255" t="s">
        <v>144</v>
      </c>
      <c r="C11" s="256" t="s">
        <v>143</v>
      </c>
      <c r="D11" s="257">
        <f t="shared" ref="D11:J11" si="2">(C9+D9)/2</f>
        <v>1315101296295.408</v>
      </c>
      <c r="E11" s="258">
        <f t="shared" si="2"/>
        <v>1306083257115.9121</v>
      </c>
      <c r="F11" s="258">
        <f t="shared" si="2"/>
        <v>1295588614042.9409</v>
      </c>
      <c r="G11" s="258">
        <f t="shared" si="2"/>
        <v>1284764851606.9683</v>
      </c>
      <c r="H11" s="258">
        <f>(G9+H9)/2</f>
        <v>1277924135802.5261</v>
      </c>
      <c r="I11" s="258">
        <f t="shared" si="2"/>
        <v>1272894639549.6956</v>
      </c>
      <c r="J11" s="258">
        <f t="shared" si="2"/>
        <v>1270561721002.5474</v>
      </c>
    </row>
    <row r="12" spans="2:24">
      <c r="B12" s="60"/>
      <c r="C12" s="63"/>
      <c r="D12" s="63"/>
      <c r="E12" s="63"/>
      <c r="F12" s="63"/>
      <c r="G12" s="63"/>
      <c r="H12" s="63"/>
      <c r="I12" s="63"/>
    </row>
    <row r="13" spans="2:24">
      <c r="B13" s="60"/>
      <c r="C13" s="63"/>
      <c r="D13" s="63"/>
      <c r="E13" s="63"/>
      <c r="F13" s="63"/>
      <c r="G13" s="63"/>
      <c r="H13" s="336"/>
      <c r="I13" s="337"/>
      <c r="J13" s="336"/>
    </row>
    <row r="14" spans="2:24">
      <c r="B14" s="60"/>
      <c r="C14" s="63"/>
      <c r="D14" s="63"/>
      <c r="E14" s="63"/>
      <c r="F14" s="63"/>
      <c r="G14" s="63"/>
      <c r="H14" s="63"/>
      <c r="I14" s="63"/>
    </row>
    <row r="15" spans="2:24">
      <c r="B15" s="60"/>
      <c r="C15" s="63"/>
      <c r="D15" s="63"/>
      <c r="E15" s="63"/>
      <c r="F15" s="63"/>
      <c r="G15" s="63"/>
      <c r="H15" s="63"/>
      <c r="I15" s="63"/>
      <c r="J15" s="337"/>
    </row>
    <row r="16" spans="2:24">
      <c r="B16" s="60"/>
      <c r="C16" s="63"/>
      <c r="D16" s="63"/>
      <c r="E16" s="63"/>
      <c r="F16" s="63"/>
      <c r="G16" s="63"/>
      <c r="H16" s="63"/>
      <c r="I16" s="63"/>
    </row>
    <row r="17" spans="2:10">
      <c r="B17" s="60"/>
      <c r="C17" s="61"/>
      <c r="D17" s="61"/>
      <c r="E17" s="61"/>
      <c r="F17" s="61"/>
      <c r="G17" s="61"/>
      <c r="H17" s="61"/>
      <c r="I17" s="61"/>
    </row>
    <row r="18" spans="2:10">
      <c r="B18" s="60"/>
      <c r="C18" s="62"/>
      <c r="D18" s="62"/>
      <c r="E18" s="60"/>
      <c r="F18" s="60"/>
      <c r="G18" s="60"/>
      <c r="H18" s="60"/>
      <c r="I18" s="60"/>
    </row>
    <row r="19" spans="2:10">
      <c r="B19" s="60"/>
      <c r="C19" s="62"/>
      <c r="D19" s="62"/>
      <c r="E19" s="60"/>
      <c r="F19" s="60"/>
      <c r="G19" s="60"/>
      <c r="H19" s="60"/>
      <c r="I19" s="60"/>
      <c r="J19" s="365"/>
    </row>
    <row r="20" spans="2:10">
      <c r="B20" s="60"/>
      <c r="C20" s="62"/>
      <c r="D20" s="62"/>
      <c r="E20" s="60"/>
      <c r="F20" s="60"/>
      <c r="G20" s="60"/>
      <c r="H20" s="60"/>
      <c r="I20" s="60"/>
    </row>
    <row r="21" spans="2:10">
      <c r="C21" s="1"/>
      <c r="D21" s="1"/>
    </row>
    <row r="22" spans="2:10">
      <c r="C22" s="1"/>
      <c r="D22" s="1"/>
    </row>
  </sheetData>
  <pageMargins left="0.18" right="0.24" top="0.59" bottom="0.75" header="0.25" footer="0.3"/>
  <pageSetup scale="7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150"/>
  <sheetViews>
    <sheetView zoomScale="120" zoomScaleNormal="120" workbookViewId="0">
      <pane xSplit="1" topLeftCell="AC1" activePane="topRight" state="frozen"/>
      <selection pane="topRight" activeCell="AP2" sqref="AP2"/>
    </sheetView>
  </sheetViews>
  <sheetFormatPr defaultRowHeight="15"/>
  <cols>
    <col min="1" max="1" width="33.85546875" customWidth="1"/>
    <col min="2" max="2" width="17.140625" style="402" customWidth="1"/>
    <col min="3" max="3" width="8.7109375" style="402" customWidth="1"/>
    <col min="4" max="4" width="16.42578125" style="402" customWidth="1"/>
    <col min="5" max="5" width="9.28515625" style="402" customWidth="1"/>
    <col min="6" max="7" width="6.7109375" style="402" customWidth="1"/>
    <col min="8" max="8" width="17.28515625" style="402" customWidth="1"/>
    <col min="9" max="9" width="9" style="402" customWidth="1"/>
    <col min="10" max="11" width="6.7109375" style="402" customWidth="1"/>
    <col min="12" max="12" width="17.140625" style="402" customWidth="1"/>
    <col min="13" max="13" width="9" style="402" customWidth="1"/>
    <col min="14" max="15" width="6.7109375" style="402" customWidth="1"/>
    <col min="16" max="16" width="17.140625" style="402" customWidth="1"/>
    <col min="17" max="17" width="9" style="402" customWidth="1"/>
    <col min="18" max="19" width="6.7109375" style="402" customWidth="1"/>
    <col min="20" max="20" width="17.5703125" style="402" customWidth="1"/>
    <col min="21" max="21" width="8.85546875" style="402" customWidth="1"/>
    <col min="22" max="23" width="6.7109375" style="402" customWidth="1"/>
    <col min="24" max="24" width="19.140625" style="402" customWidth="1"/>
    <col min="25" max="25" width="9.5703125" style="402" customWidth="1"/>
    <col min="26" max="27" width="6.7109375" style="402" customWidth="1"/>
    <col min="28" max="28" width="19.28515625" style="402" customWidth="1"/>
    <col min="29" max="29" width="10.42578125" style="402" customWidth="1"/>
    <col min="30" max="31" width="6.7109375" style="402" customWidth="1"/>
    <col min="32" max="32" width="19.42578125" style="402" customWidth="1"/>
    <col min="33" max="33" width="9.85546875" style="402" customWidth="1"/>
    <col min="34" max="35" width="6.7109375" style="402" customWidth="1"/>
    <col min="36" max="36" width="8.28515625" customWidth="1"/>
    <col min="37" max="38" width="7.28515625" customWidth="1"/>
    <col min="39" max="39" width="7.140625" customWidth="1"/>
    <col min="40" max="40" width="6.85546875" customWidth="1"/>
    <col min="41" max="41" width="7" customWidth="1"/>
    <col min="43" max="43" width="13.5703125" hidden="1" customWidth="1"/>
    <col min="44" max="44" width="9.7109375" hidden="1" customWidth="1"/>
    <col min="45" max="46" width="6.42578125" hidden="1" customWidth="1"/>
    <col min="47" max="47" width="10.7109375" customWidth="1"/>
  </cols>
  <sheetData>
    <row r="1" spans="1:49" ht="50.25" customHeight="1" thickBot="1">
      <c r="A1" s="466" t="s">
        <v>94</v>
      </c>
      <c r="B1" s="467"/>
      <c r="C1" s="467"/>
      <c r="D1" s="467"/>
      <c r="E1" s="467"/>
      <c r="F1" s="467"/>
      <c r="G1" s="467"/>
      <c r="H1" s="467"/>
      <c r="I1" s="467"/>
      <c r="J1" s="467"/>
      <c r="K1" s="467"/>
      <c r="L1" s="467"/>
      <c r="M1" s="467"/>
      <c r="N1" s="467"/>
      <c r="O1" s="467"/>
      <c r="P1" s="467"/>
      <c r="Q1" s="467"/>
      <c r="R1" s="467"/>
      <c r="S1" s="467"/>
      <c r="T1" s="467"/>
      <c r="U1" s="467"/>
      <c r="V1" s="467"/>
      <c r="W1" s="467"/>
      <c r="X1" s="467"/>
      <c r="Y1" s="467"/>
      <c r="Z1" s="467"/>
      <c r="AA1" s="467"/>
      <c r="AB1" s="467"/>
      <c r="AC1" s="467"/>
      <c r="AD1" s="467"/>
      <c r="AE1" s="467"/>
      <c r="AF1" s="467"/>
      <c r="AG1" s="467"/>
      <c r="AH1" s="467"/>
      <c r="AI1" s="467"/>
      <c r="AJ1" s="467"/>
      <c r="AK1" s="467"/>
      <c r="AL1" s="467"/>
      <c r="AM1" s="467"/>
      <c r="AN1" s="467"/>
      <c r="AO1" s="468"/>
    </row>
    <row r="2" spans="1:49" ht="30.75" customHeight="1" thickBot="1">
      <c r="A2" s="99"/>
      <c r="B2" s="469" t="s">
        <v>215</v>
      </c>
      <c r="C2" s="470"/>
      <c r="D2" s="469" t="s">
        <v>221</v>
      </c>
      <c r="E2" s="470"/>
      <c r="F2" s="469" t="s">
        <v>83</v>
      </c>
      <c r="G2" s="470"/>
      <c r="H2" s="469" t="s">
        <v>222</v>
      </c>
      <c r="I2" s="470"/>
      <c r="J2" s="469" t="s">
        <v>83</v>
      </c>
      <c r="K2" s="470"/>
      <c r="L2" s="469" t="s">
        <v>227</v>
      </c>
      <c r="M2" s="470"/>
      <c r="N2" s="469" t="s">
        <v>83</v>
      </c>
      <c r="O2" s="470"/>
      <c r="P2" s="469" t="s">
        <v>236</v>
      </c>
      <c r="Q2" s="470"/>
      <c r="R2" s="469" t="s">
        <v>83</v>
      </c>
      <c r="S2" s="470"/>
      <c r="T2" s="469" t="s">
        <v>237</v>
      </c>
      <c r="U2" s="470"/>
      <c r="V2" s="469" t="s">
        <v>83</v>
      </c>
      <c r="W2" s="470"/>
      <c r="X2" s="469" t="s">
        <v>238</v>
      </c>
      <c r="Y2" s="470"/>
      <c r="Z2" s="469" t="s">
        <v>83</v>
      </c>
      <c r="AA2" s="470"/>
      <c r="AB2" s="469" t="s">
        <v>239</v>
      </c>
      <c r="AC2" s="470"/>
      <c r="AD2" s="469" t="s">
        <v>83</v>
      </c>
      <c r="AE2" s="470"/>
      <c r="AF2" s="469" t="s">
        <v>241</v>
      </c>
      <c r="AG2" s="470"/>
      <c r="AH2" s="469" t="s">
        <v>83</v>
      </c>
      <c r="AI2" s="470"/>
      <c r="AJ2" s="469" t="s">
        <v>102</v>
      </c>
      <c r="AK2" s="470"/>
      <c r="AL2" s="469" t="s">
        <v>103</v>
      </c>
      <c r="AM2" s="470"/>
      <c r="AN2" s="469" t="s">
        <v>93</v>
      </c>
      <c r="AO2" s="470"/>
      <c r="AP2" s="100"/>
      <c r="AQ2" s="473" t="s">
        <v>107</v>
      </c>
      <c r="AR2" s="474"/>
      <c r="AS2" s="100"/>
      <c r="AT2" s="100"/>
    </row>
    <row r="3" spans="1:49" ht="14.25" customHeight="1">
      <c r="A3" s="194" t="s">
        <v>4</v>
      </c>
      <c r="B3" s="400" t="s">
        <v>78</v>
      </c>
      <c r="C3" s="401" t="s">
        <v>5</v>
      </c>
      <c r="D3" s="400" t="s">
        <v>78</v>
      </c>
      <c r="E3" s="401" t="s">
        <v>5</v>
      </c>
      <c r="F3" s="101" t="s">
        <v>78</v>
      </c>
      <c r="G3" s="102" t="s">
        <v>5</v>
      </c>
      <c r="H3" s="400" t="s">
        <v>78</v>
      </c>
      <c r="I3" s="401" t="s">
        <v>5</v>
      </c>
      <c r="J3" s="101" t="s">
        <v>78</v>
      </c>
      <c r="K3" s="102" t="s">
        <v>5</v>
      </c>
      <c r="L3" s="400" t="s">
        <v>78</v>
      </c>
      <c r="M3" s="401" t="s">
        <v>5</v>
      </c>
      <c r="N3" s="101" t="s">
        <v>78</v>
      </c>
      <c r="O3" s="102" t="s">
        <v>5</v>
      </c>
      <c r="P3" s="400" t="s">
        <v>78</v>
      </c>
      <c r="Q3" s="401" t="s">
        <v>5</v>
      </c>
      <c r="R3" s="101" t="s">
        <v>78</v>
      </c>
      <c r="S3" s="102" t="s">
        <v>5</v>
      </c>
      <c r="T3" s="400" t="s">
        <v>78</v>
      </c>
      <c r="U3" s="401" t="s">
        <v>5</v>
      </c>
      <c r="V3" s="101" t="s">
        <v>78</v>
      </c>
      <c r="W3" s="102" t="s">
        <v>5</v>
      </c>
      <c r="X3" s="400" t="s">
        <v>78</v>
      </c>
      <c r="Y3" s="401" t="s">
        <v>5</v>
      </c>
      <c r="Z3" s="101" t="s">
        <v>78</v>
      </c>
      <c r="AA3" s="102" t="s">
        <v>5</v>
      </c>
      <c r="AB3" s="400" t="s">
        <v>78</v>
      </c>
      <c r="AC3" s="401" t="s">
        <v>5</v>
      </c>
      <c r="AD3" s="101" t="s">
        <v>78</v>
      </c>
      <c r="AE3" s="102" t="s">
        <v>5</v>
      </c>
      <c r="AF3" s="400" t="s">
        <v>78</v>
      </c>
      <c r="AG3" s="401" t="s">
        <v>5</v>
      </c>
      <c r="AH3" s="101" t="s">
        <v>78</v>
      </c>
      <c r="AI3" s="102" t="s">
        <v>5</v>
      </c>
      <c r="AJ3" s="103" t="s">
        <v>78</v>
      </c>
      <c r="AK3" s="104" t="s">
        <v>5</v>
      </c>
      <c r="AL3" s="105" t="s">
        <v>78</v>
      </c>
      <c r="AM3" s="106" t="s">
        <v>5</v>
      </c>
      <c r="AN3" s="107" t="s">
        <v>78</v>
      </c>
      <c r="AO3" s="108" t="s">
        <v>5</v>
      </c>
      <c r="AP3" s="100"/>
      <c r="AQ3" s="109" t="s">
        <v>78</v>
      </c>
      <c r="AR3" s="110" t="s">
        <v>5</v>
      </c>
      <c r="AS3" s="100"/>
      <c r="AT3" s="100"/>
    </row>
    <row r="4" spans="1:49">
      <c r="A4" s="195" t="s">
        <v>0</v>
      </c>
      <c r="B4" s="162" t="s">
        <v>6</v>
      </c>
      <c r="C4" s="162" t="s">
        <v>6</v>
      </c>
      <c r="D4" s="162" t="s">
        <v>6</v>
      </c>
      <c r="E4" s="162" t="s">
        <v>6</v>
      </c>
      <c r="F4" s="111" t="s">
        <v>101</v>
      </c>
      <c r="G4" s="111" t="s">
        <v>101</v>
      </c>
      <c r="H4" s="162" t="s">
        <v>6</v>
      </c>
      <c r="I4" s="162" t="s">
        <v>6</v>
      </c>
      <c r="J4" s="111" t="s">
        <v>101</v>
      </c>
      <c r="K4" s="111" t="s">
        <v>101</v>
      </c>
      <c r="L4" s="162" t="s">
        <v>6</v>
      </c>
      <c r="M4" s="162" t="s">
        <v>6</v>
      </c>
      <c r="N4" s="111" t="s">
        <v>101</v>
      </c>
      <c r="O4" s="111" t="s">
        <v>101</v>
      </c>
      <c r="P4" s="162" t="s">
        <v>6</v>
      </c>
      <c r="Q4" s="162" t="s">
        <v>6</v>
      </c>
      <c r="R4" s="111" t="s">
        <v>101</v>
      </c>
      <c r="S4" s="111" t="s">
        <v>101</v>
      </c>
      <c r="T4" s="162" t="s">
        <v>6</v>
      </c>
      <c r="U4" s="162" t="s">
        <v>6</v>
      </c>
      <c r="V4" s="111" t="s">
        <v>101</v>
      </c>
      <c r="W4" s="111" t="s">
        <v>101</v>
      </c>
      <c r="X4" s="162" t="s">
        <v>6</v>
      </c>
      <c r="Y4" s="162" t="s">
        <v>6</v>
      </c>
      <c r="Z4" s="111" t="s">
        <v>101</v>
      </c>
      <c r="AA4" s="111" t="s">
        <v>101</v>
      </c>
      <c r="AB4" s="162" t="s">
        <v>6</v>
      </c>
      <c r="AC4" s="162" t="s">
        <v>6</v>
      </c>
      <c r="AD4" s="111" t="s">
        <v>101</v>
      </c>
      <c r="AE4" s="111" t="s">
        <v>101</v>
      </c>
      <c r="AF4" s="162" t="s">
        <v>6</v>
      </c>
      <c r="AG4" s="162" t="s">
        <v>6</v>
      </c>
      <c r="AH4" s="111" t="s">
        <v>101</v>
      </c>
      <c r="AI4" s="111" t="s">
        <v>101</v>
      </c>
      <c r="AJ4" s="112" t="s">
        <v>101</v>
      </c>
      <c r="AK4" s="112" t="s">
        <v>101</v>
      </c>
      <c r="AL4" s="113" t="s">
        <v>101</v>
      </c>
      <c r="AM4" s="113" t="s">
        <v>101</v>
      </c>
      <c r="AN4" s="107" t="s">
        <v>101</v>
      </c>
      <c r="AO4" s="108" t="s">
        <v>101</v>
      </c>
      <c r="AP4" s="100"/>
      <c r="AQ4" s="114" t="s">
        <v>6</v>
      </c>
      <c r="AR4" s="114" t="s">
        <v>6</v>
      </c>
      <c r="AS4" s="100"/>
      <c r="AT4" s="100"/>
    </row>
    <row r="5" spans="1:49">
      <c r="A5" s="196" t="s">
        <v>8</v>
      </c>
      <c r="B5" s="163">
        <v>6301127733.3999996</v>
      </c>
      <c r="C5" s="163">
        <v>10246.1</v>
      </c>
      <c r="D5" s="163">
        <v>6277633863.9200001</v>
      </c>
      <c r="E5" s="163">
        <v>10199.11</v>
      </c>
      <c r="F5" s="115">
        <f>((D5-B5)/B5)</f>
        <v>-3.7285182072198022E-3</v>
      </c>
      <c r="G5" s="115">
        <f>((E5-C5)/C5)</f>
        <v>-4.5861352124222663E-3</v>
      </c>
      <c r="H5" s="163">
        <v>6365143109.71</v>
      </c>
      <c r="I5" s="163">
        <v>10343.1</v>
      </c>
      <c r="J5" s="115">
        <f t="shared" ref="J5:J18" si="0">((H5-D5)/D5)</f>
        <v>1.3939845439688604E-2</v>
      </c>
      <c r="K5" s="115">
        <f t="shared" ref="K5:K18" si="1">((I5-E5)/E5)</f>
        <v>1.4117898522518119E-2</v>
      </c>
      <c r="L5" s="163">
        <v>6506263235.1199999</v>
      </c>
      <c r="M5" s="163">
        <v>10589.16</v>
      </c>
      <c r="N5" s="115">
        <f t="shared" ref="N5:N18" si="2">((L5-H5)/H5)</f>
        <v>2.2170770236842226E-2</v>
      </c>
      <c r="O5" s="115">
        <f t="shared" ref="O5:O18" si="3">((M5-I5)/I5)</f>
        <v>2.3789772892072927E-2</v>
      </c>
      <c r="P5" s="163">
        <v>6447017838.9399996</v>
      </c>
      <c r="Q5" s="163">
        <v>10491.94</v>
      </c>
      <c r="R5" s="115">
        <f t="shared" ref="R5:R18" si="4">((P5-L5)/L5)</f>
        <v>-9.1059021190844271E-3</v>
      </c>
      <c r="S5" s="115">
        <f t="shared" ref="S5:S18" si="5">((Q5-M5)/M5)</f>
        <v>-9.1810870739510355E-3</v>
      </c>
      <c r="T5" s="163">
        <v>6396138566.0600004</v>
      </c>
      <c r="U5" s="163">
        <v>10413.35</v>
      </c>
      <c r="V5" s="115">
        <f t="shared" ref="V5:V18" si="6">((T5-P5)/P5)</f>
        <v>-7.8919081893473689E-3</v>
      </c>
      <c r="W5" s="115">
        <f t="shared" ref="W5:W18" si="7">((U5-Q5)/Q5)</f>
        <v>-7.4905117642685851E-3</v>
      </c>
      <c r="X5" s="163">
        <v>6474827996.3100004</v>
      </c>
      <c r="Y5" s="163">
        <v>10549.95</v>
      </c>
      <c r="Z5" s="115">
        <f t="shared" ref="Z5:Z18" si="8">((X5-T5)/T5)</f>
        <v>1.2302646266538347E-2</v>
      </c>
      <c r="AA5" s="115">
        <f t="shared" ref="AA5:AA18" si="9">((Y5-U5)/U5)</f>
        <v>1.3117776700101346E-2</v>
      </c>
      <c r="AB5" s="163">
        <v>6400144613.6700001</v>
      </c>
      <c r="AC5" s="163">
        <v>10442.11</v>
      </c>
      <c r="AD5" s="115">
        <f t="shared" ref="AD5:AD18" si="10">((AB5-X5)/X5)</f>
        <v>-1.153441955254446E-2</v>
      </c>
      <c r="AE5" s="115">
        <f t="shared" ref="AE5:AE18" si="11">((AC5-Y5)/Y5)</f>
        <v>-1.0221849392651163E-2</v>
      </c>
      <c r="AF5" s="163">
        <v>6390173293.6300001</v>
      </c>
      <c r="AG5" s="163">
        <v>10426.540000000001</v>
      </c>
      <c r="AH5" s="115">
        <f t="shared" ref="AH5:AH18" si="12">((AF5-AB5)/AB5)</f>
        <v>-1.5579835522313552E-3</v>
      </c>
      <c r="AI5" s="115">
        <f t="shared" ref="AI5:AI18" si="13">((AG5-AC5)/AC5)</f>
        <v>-1.4910779526359815E-3</v>
      </c>
      <c r="AJ5" s="116">
        <f>AVERAGE(F5,J5,N5,R5,V5,Z5,AD5,AH5)</f>
        <v>1.8243162903302205E-3</v>
      </c>
      <c r="AK5" s="116">
        <f>AVERAGE(G5,K5,O5,S5,W5,AA5,AE5,AI5)</f>
        <v>2.2568483398454201E-3</v>
      </c>
      <c r="AL5" s="117">
        <f>((AF5-D5)/D5)</f>
        <v>1.7927045786599288E-2</v>
      </c>
      <c r="AM5" s="117">
        <f>((AG5-E5)/E5)</f>
        <v>2.229900452098274E-2</v>
      </c>
      <c r="AN5" s="118">
        <f>STDEV(F5,J5,N5,R5,V5,Z5,AD5,AH5)</f>
        <v>1.2565053993265038E-2</v>
      </c>
      <c r="AO5" s="201">
        <f>STDEV(G5,K5,O5,S5,W5,AA5,AE5,AI5)</f>
        <v>1.2899278961429041E-2</v>
      </c>
      <c r="AP5" s="119"/>
      <c r="AQ5" s="120">
        <v>7877662528.1199999</v>
      </c>
      <c r="AR5" s="120">
        <v>7704.04</v>
      </c>
      <c r="AS5" s="121" t="e">
        <f>(#REF!/AQ5)-1</f>
        <v>#REF!</v>
      </c>
      <c r="AT5" s="121" t="e">
        <f>(#REF!/AR5)-1</f>
        <v>#REF!</v>
      </c>
    </row>
    <row r="6" spans="1:49">
      <c r="A6" s="196" t="s">
        <v>60</v>
      </c>
      <c r="B6" s="164">
        <v>801521521.52999997</v>
      </c>
      <c r="C6" s="163">
        <v>1.57</v>
      </c>
      <c r="D6" s="164">
        <v>799303747.28999996</v>
      </c>
      <c r="E6" s="163">
        <v>1.57</v>
      </c>
      <c r="F6" s="115">
        <f>((D6-B6)/B6)</f>
        <v>-2.7669553223805743E-3</v>
      </c>
      <c r="G6" s="115">
        <f>((E6-C6)/C6)</f>
        <v>0</v>
      </c>
      <c r="H6" s="164">
        <v>812930321.70000005</v>
      </c>
      <c r="I6" s="163">
        <v>1.6</v>
      </c>
      <c r="J6" s="115">
        <f t="shared" si="0"/>
        <v>1.7048055205796692E-2</v>
      </c>
      <c r="K6" s="115">
        <f t="shared" si="1"/>
        <v>1.9108280254777087E-2</v>
      </c>
      <c r="L6" s="164">
        <v>819629420.94000006</v>
      </c>
      <c r="M6" s="163">
        <v>1.61</v>
      </c>
      <c r="N6" s="115">
        <f t="shared" si="2"/>
        <v>8.2406807338553344E-3</v>
      </c>
      <c r="O6" s="115">
        <f t="shared" si="3"/>
        <v>6.2500000000000056E-3</v>
      </c>
      <c r="P6" s="164">
        <v>814598179.35000002</v>
      </c>
      <c r="Q6" s="163">
        <v>1.6</v>
      </c>
      <c r="R6" s="115">
        <f t="shared" si="4"/>
        <v>-6.138434591854822E-3</v>
      </c>
      <c r="S6" s="115">
        <f t="shared" si="5"/>
        <v>-6.2111801242236073E-3</v>
      </c>
      <c r="T6" s="164">
        <v>805595105.59000003</v>
      </c>
      <c r="U6" s="163">
        <v>1.58</v>
      </c>
      <c r="V6" s="115">
        <f t="shared" si="6"/>
        <v>-1.1052165335287021E-2</v>
      </c>
      <c r="W6" s="115">
        <f t="shared" si="7"/>
        <v>-1.2500000000000011E-2</v>
      </c>
      <c r="X6" s="164">
        <v>818180943.63999999</v>
      </c>
      <c r="Y6" s="163">
        <v>1.61</v>
      </c>
      <c r="Z6" s="115">
        <f t="shared" si="8"/>
        <v>1.5623031920957816E-2</v>
      </c>
      <c r="AA6" s="115">
        <f t="shared" si="9"/>
        <v>1.8987341772151913E-2</v>
      </c>
      <c r="AB6" s="164">
        <v>818344166.13999999</v>
      </c>
      <c r="AC6" s="163">
        <v>1.61</v>
      </c>
      <c r="AD6" s="115">
        <f t="shared" si="10"/>
        <v>1.9949437990310611E-4</v>
      </c>
      <c r="AE6" s="115">
        <f t="shared" si="11"/>
        <v>0</v>
      </c>
      <c r="AF6" s="164">
        <v>815332116.92999995</v>
      </c>
      <c r="AG6" s="163">
        <v>1.6</v>
      </c>
      <c r="AH6" s="115">
        <f t="shared" si="12"/>
        <v>-3.6806631422661665E-3</v>
      </c>
      <c r="AI6" s="115">
        <f t="shared" si="13"/>
        <v>-6.2111801242236073E-3</v>
      </c>
      <c r="AJ6" s="116">
        <f t="shared" ref="AJ6:AJ69" si="14">AVERAGE(F6,J6,N6,R6,V6,Z6,AD6,AH6)</f>
        <v>2.1841304810905453E-3</v>
      </c>
      <c r="AK6" s="116">
        <f t="shared" ref="AK6:AK69" si="15">AVERAGE(G6,K6,O6,S6,W6,AA6,AE6,AI6)</f>
        <v>2.4279077223102225E-3</v>
      </c>
      <c r="AL6" s="117">
        <f t="shared" ref="AL6:AL69" si="16">((AF6-D6)/D6)</f>
        <v>2.0052914420010396E-2</v>
      </c>
      <c r="AM6" s="117">
        <f t="shared" ref="AM6:AM69" si="17">((AG6-E6)/E6)</f>
        <v>1.9108280254777087E-2</v>
      </c>
      <c r="AN6" s="118">
        <f t="shared" ref="AN6:AN69" si="18">STDEV(F6,J6,N6,R6,V6,Z6,AD6,AH6)</f>
        <v>1.0320123080388433E-2</v>
      </c>
      <c r="AO6" s="201">
        <f t="shared" ref="AO6:AO69" si="19">STDEV(G6,K6,O6,S6,W6,AA6,AE6,AI6)</f>
        <v>1.1655517710351861E-2</v>
      </c>
      <c r="AP6" s="122"/>
      <c r="AQ6" s="123">
        <v>486981928.81999999</v>
      </c>
      <c r="AR6" s="124">
        <v>0.95</v>
      </c>
      <c r="AS6" s="121" t="e">
        <f>(#REF!/AQ6)-1</f>
        <v>#REF!</v>
      </c>
      <c r="AT6" s="121" t="e">
        <f>(#REF!/AR6)-1</f>
        <v>#REF!</v>
      </c>
    </row>
    <row r="7" spans="1:49">
      <c r="A7" s="196" t="s">
        <v>13</v>
      </c>
      <c r="B7" s="164">
        <v>257845831.66</v>
      </c>
      <c r="C7" s="163">
        <v>131.66999999999999</v>
      </c>
      <c r="D7" s="164">
        <v>252223742.84999999</v>
      </c>
      <c r="E7" s="163">
        <v>128.83000000000001</v>
      </c>
      <c r="F7" s="115">
        <f>((D7-B7)/B7)</f>
        <v>-2.1804070959011611E-2</v>
      </c>
      <c r="G7" s="115">
        <f>((E7-C7)/C7)</f>
        <v>-2.156907420065296E-2</v>
      </c>
      <c r="H7" s="164">
        <v>258218802.09999999</v>
      </c>
      <c r="I7" s="163">
        <v>131.80000000000001</v>
      </c>
      <c r="J7" s="115">
        <f t="shared" si="0"/>
        <v>2.3768814078559297E-2</v>
      </c>
      <c r="K7" s="115">
        <f t="shared" si="1"/>
        <v>2.3053636575331823E-2</v>
      </c>
      <c r="L7" s="164">
        <v>254974657.22</v>
      </c>
      <c r="M7" s="163">
        <v>127.71</v>
      </c>
      <c r="N7" s="115">
        <f t="shared" si="2"/>
        <v>-1.2563550189283429E-2</v>
      </c>
      <c r="O7" s="115">
        <f t="shared" si="3"/>
        <v>-3.103186646434004E-2</v>
      </c>
      <c r="P7" s="164">
        <v>251873067.63999999</v>
      </c>
      <c r="Q7" s="163">
        <v>126.34</v>
      </c>
      <c r="R7" s="115">
        <f t="shared" si="4"/>
        <v>-1.2164305322798673E-2</v>
      </c>
      <c r="S7" s="115">
        <f t="shared" si="5"/>
        <v>-1.0727429332080421E-2</v>
      </c>
      <c r="T7" s="164">
        <v>256026281.65000001</v>
      </c>
      <c r="U7" s="163">
        <v>128.43</v>
      </c>
      <c r="V7" s="115">
        <f t="shared" si="6"/>
        <v>1.6489313640854104E-2</v>
      </c>
      <c r="W7" s="115">
        <f t="shared" si="7"/>
        <v>1.6542662656324231E-2</v>
      </c>
      <c r="X7" s="164">
        <v>261885117.69999999</v>
      </c>
      <c r="Y7" s="163">
        <v>133.68</v>
      </c>
      <c r="Z7" s="115">
        <f t="shared" si="8"/>
        <v>2.2883729015012948E-2</v>
      </c>
      <c r="AA7" s="115">
        <f t="shared" si="9"/>
        <v>4.0878299462742344E-2</v>
      </c>
      <c r="AB7" s="164">
        <v>264623425.25999999</v>
      </c>
      <c r="AC7" s="163">
        <v>135.02000000000001</v>
      </c>
      <c r="AD7" s="115">
        <f t="shared" si="10"/>
        <v>1.0456140402513612E-2</v>
      </c>
      <c r="AE7" s="115">
        <f t="shared" si="11"/>
        <v>1.0023937761819295E-2</v>
      </c>
      <c r="AF7" s="164">
        <v>264668685.69999999</v>
      </c>
      <c r="AG7" s="163">
        <v>135.04</v>
      </c>
      <c r="AH7" s="115">
        <f t="shared" si="12"/>
        <v>1.7103716330301428E-4</v>
      </c>
      <c r="AI7" s="115">
        <f t="shared" si="13"/>
        <v>1.481262035252689E-4</v>
      </c>
      <c r="AJ7" s="116">
        <f t="shared" si="14"/>
        <v>3.4046384786436579E-3</v>
      </c>
      <c r="AK7" s="116">
        <f t="shared" si="15"/>
        <v>3.4147865828336923E-3</v>
      </c>
      <c r="AL7" s="117">
        <f t="shared" si="16"/>
        <v>4.9340885633439857E-2</v>
      </c>
      <c r="AM7" s="117">
        <f t="shared" si="17"/>
        <v>4.8203058293875486E-2</v>
      </c>
      <c r="AN7" s="118">
        <f t="shared" si="18"/>
        <v>1.7559601723749183E-2</v>
      </c>
      <c r="AO7" s="201">
        <f t="shared" si="19"/>
        <v>2.3984101229943787E-2</v>
      </c>
      <c r="AP7" s="122"/>
      <c r="AQ7" s="120">
        <v>204065067.03999999</v>
      </c>
      <c r="AR7" s="124">
        <v>105.02</v>
      </c>
      <c r="AS7" s="121" t="e">
        <f>(#REF!/AQ7)-1</f>
        <v>#REF!</v>
      </c>
      <c r="AT7" s="121" t="e">
        <f>(#REF!/AR7)-1</f>
        <v>#REF!</v>
      </c>
    </row>
    <row r="8" spans="1:49">
      <c r="A8" s="196" t="s">
        <v>15</v>
      </c>
      <c r="B8" s="164">
        <v>557572323</v>
      </c>
      <c r="C8" s="175">
        <v>15.95</v>
      </c>
      <c r="D8" s="164">
        <v>564770291</v>
      </c>
      <c r="E8" s="175">
        <v>16.16</v>
      </c>
      <c r="F8" s="115">
        <f>((D8-B8)/B8)</f>
        <v>1.2909478650718465E-2</v>
      </c>
      <c r="G8" s="115">
        <f>((E8-C8)/C8)</f>
        <v>1.3166144200627013E-2</v>
      </c>
      <c r="H8" s="164">
        <v>566024716</v>
      </c>
      <c r="I8" s="175">
        <v>16.190000000000001</v>
      </c>
      <c r="J8" s="115">
        <f t="shared" si="0"/>
        <v>2.2211242694421401E-3</v>
      </c>
      <c r="K8" s="115">
        <f t="shared" si="1"/>
        <v>1.8564356435644268E-3</v>
      </c>
      <c r="L8" s="164">
        <v>572091167</v>
      </c>
      <c r="M8" s="175">
        <v>16.37</v>
      </c>
      <c r="N8" s="115">
        <f t="shared" si="2"/>
        <v>1.071764329103961E-2</v>
      </c>
      <c r="O8" s="115">
        <f t="shared" si="3"/>
        <v>1.1117974058060512E-2</v>
      </c>
      <c r="P8" s="164">
        <v>571213961</v>
      </c>
      <c r="Q8" s="175">
        <v>16.350000000000001</v>
      </c>
      <c r="R8" s="115">
        <f t="shared" si="4"/>
        <v>-1.5333325361410449E-3</v>
      </c>
      <c r="S8" s="115">
        <f t="shared" si="5"/>
        <v>-1.2217470983506152E-3</v>
      </c>
      <c r="T8" s="164">
        <v>571134610</v>
      </c>
      <c r="U8" s="175">
        <v>16.350000000000001</v>
      </c>
      <c r="V8" s="115">
        <f t="shared" si="6"/>
        <v>-1.389164225977313E-4</v>
      </c>
      <c r="W8" s="115">
        <f t="shared" si="7"/>
        <v>0</v>
      </c>
      <c r="X8" s="164">
        <v>579005867</v>
      </c>
      <c r="Y8" s="175">
        <v>16.57</v>
      </c>
      <c r="Z8" s="115">
        <f t="shared" si="8"/>
        <v>1.3781789550452913E-2</v>
      </c>
      <c r="AA8" s="115">
        <f t="shared" si="9"/>
        <v>1.3455657492354669E-2</v>
      </c>
      <c r="AB8" s="164">
        <v>586395984</v>
      </c>
      <c r="AC8" s="175">
        <v>16.78</v>
      </c>
      <c r="AD8" s="115">
        <f t="shared" si="10"/>
        <v>1.2763457887379231E-2</v>
      </c>
      <c r="AE8" s="115">
        <f t="shared" si="11"/>
        <v>1.267350633675322E-2</v>
      </c>
      <c r="AF8" s="164">
        <v>577447689</v>
      </c>
      <c r="AG8" s="175">
        <v>16.78</v>
      </c>
      <c r="AH8" s="115">
        <f t="shared" si="12"/>
        <v>-1.525981630870105E-2</v>
      </c>
      <c r="AI8" s="115">
        <f t="shared" si="13"/>
        <v>0</v>
      </c>
      <c r="AJ8" s="116">
        <f t="shared" si="14"/>
        <v>4.4326785476990673E-3</v>
      </c>
      <c r="AK8" s="116">
        <f t="shared" si="15"/>
        <v>6.3809963291261533E-3</v>
      </c>
      <c r="AL8" s="117">
        <f t="shared" si="16"/>
        <v>2.2446998721467805E-2</v>
      </c>
      <c r="AM8" s="117">
        <f t="shared" si="17"/>
        <v>3.8366336633663428E-2</v>
      </c>
      <c r="AN8" s="118">
        <f t="shared" si="18"/>
        <v>1.0123119067474113E-2</v>
      </c>
      <c r="AO8" s="201">
        <f t="shared" si="19"/>
        <v>6.7382838821929423E-3</v>
      </c>
      <c r="AP8" s="122"/>
      <c r="AQ8" s="125">
        <v>166618649</v>
      </c>
      <c r="AR8" s="126">
        <v>9.4</v>
      </c>
      <c r="AS8" s="121" t="e">
        <f>(#REF!/AQ8)-1</f>
        <v>#REF!</v>
      </c>
      <c r="AT8" s="121" t="e">
        <f>(#REF!/AR8)-1</f>
        <v>#REF!</v>
      </c>
    </row>
    <row r="9" spans="1:49" s="275" customFormat="1">
      <c r="A9" s="196" t="s">
        <v>20</v>
      </c>
      <c r="B9" s="163">
        <v>327895379.22000003</v>
      </c>
      <c r="C9" s="163">
        <v>155.20609999999999</v>
      </c>
      <c r="D9" s="163">
        <v>331198686.37</v>
      </c>
      <c r="E9" s="163">
        <v>156.87739999999999</v>
      </c>
      <c r="F9" s="115">
        <f>((D9-B9)/B9)</f>
        <v>1.0074271732215038E-2</v>
      </c>
      <c r="G9" s="115">
        <f>((E9-C9)/C9)</f>
        <v>1.0768262329895554E-2</v>
      </c>
      <c r="H9" s="163">
        <v>326871162.80000001</v>
      </c>
      <c r="I9" s="163">
        <v>155.1866</v>
      </c>
      <c r="J9" s="115">
        <f t="shared" si="0"/>
        <v>-1.3066246178179227E-2</v>
      </c>
      <c r="K9" s="115">
        <f t="shared" si="1"/>
        <v>-1.0777843080010225E-2</v>
      </c>
      <c r="L9" s="163">
        <v>332654039.52999997</v>
      </c>
      <c r="M9" s="163">
        <v>157.93639999999999</v>
      </c>
      <c r="N9" s="115">
        <f t="shared" si="2"/>
        <v>1.7691608768615301E-2</v>
      </c>
      <c r="O9" s="115">
        <f t="shared" si="3"/>
        <v>1.771931339432653E-2</v>
      </c>
      <c r="P9" s="163">
        <v>332097894.44</v>
      </c>
      <c r="Q9" s="163">
        <v>157.7826</v>
      </c>
      <c r="R9" s="115">
        <f t="shared" si="4"/>
        <v>-1.6718422863156561E-3</v>
      </c>
      <c r="S9" s="115">
        <f t="shared" si="5"/>
        <v>-9.7380971074425996E-4</v>
      </c>
      <c r="T9" s="163">
        <v>328793371.68000001</v>
      </c>
      <c r="U9" s="163">
        <v>156.29599999999999</v>
      </c>
      <c r="V9" s="115">
        <f t="shared" si="6"/>
        <v>-9.9504477906198156E-3</v>
      </c>
      <c r="W9" s="115">
        <f t="shared" si="7"/>
        <v>-9.4218247132447416E-3</v>
      </c>
      <c r="X9" s="163">
        <v>333118095.10000002</v>
      </c>
      <c r="Y9" s="163">
        <v>158.39689999999999</v>
      </c>
      <c r="Z9" s="115">
        <f t="shared" si="8"/>
        <v>1.315331692333834E-2</v>
      </c>
      <c r="AA9" s="115">
        <f t="shared" si="9"/>
        <v>1.3441802733275297E-2</v>
      </c>
      <c r="AB9" s="163">
        <v>335339004.19999999</v>
      </c>
      <c r="AC9" s="163">
        <v>159.48650000000001</v>
      </c>
      <c r="AD9" s="115">
        <f t="shared" si="10"/>
        <v>6.6670323007618692E-3</v>
      </c>
      <c r="AE9" s="115">
        <f t="shared" si="11"/>
        <v>6.8789225041652876E-3</v>
      </c>
      <c r="AF9" s="163">
        <v>335725335.99000001</v>
      </c>
      <c r="AG9" s="163">
        <v>159.899</v>
      </c>
      <c r="AH9" s="115">
        <f t="shared" si="12"/>
        <v>1.1520633900660383E-3</v>
      </c>
      <c r="AI9" s="115">
        <f t="shared" si="13"/>
        <v>2.5864258103350081E-3</v>
      </c>
      <c r="AJ9" s="116">
        <f t="shared" si="14"/>
        <v>3.0062196074852358E-3</v>
      </c>
      <c r="AK9" s="116">
        <f t="shared" si="15"/>
        <v>3.7776561584998065E-3</v>
      </c>
      <c r="AL9" s="117">
        <f t="shared" si="16"/>
        <v>1.3667474559192663E-2</v>
      </c>
      <c r="AM9" s="117">
        <f t="shared" si="17"/>
        <v>1.9260900550366125E-2</v>
      </c>
      <c r="AN9" s="118">
        <f t="shared" si="18"/>
        <v>1.0912016273171267E-2</v>
      </c>
      <c r="AO9" s="201">
        <f t="shared" si="19"/>
        <v>1.039461587351242E-2</v>
      </c>
      <c r="AP9" s="122"/>
      <c r="AQ9" s="125"/>
      <c r="AR9" s="126"/>
      <c r="AS9" s="121"/>
      <c r="AT9" s="121"/>
    </row>
    <row r="10" spans="1:49">
      <c r="A10" s="196" t="s">
        <v>99</v>
      </c>
      <c r="B10" s="163">
        <v>1741391671.0599999</v>
      </c>
      <c r="C10" s="163">
        <v>0.90349999999999997</v>
      </c>
      <c r="D10" s="163">
        <v>1744657057.6300001</v>
      </c>
      <c r="E10" s="163">
        <v>0.9052</v>
      </c>
      <c r="F10" s="115">
        <f>((D10-B10)/B10)</f>
        <v>1.8751591754269177E-3</v>
      </c>
      <c r="G10" s="115">
        <f>((E10-C10)/C10)</f>
        <v>1.8815716657443662E-3</v>
      </c>
      <c r="H10" s="163">
        <v>1790467200.3599999</v>
      </c>
      <c r="I10" s="163">
        <v>0.92920000000000003</v>
      </c>
      <c r="J10" s="115">
        <f t="shared" si="0"/>
        <v>2.6257391118590261E-2</v>
      </c>
      <c r="K10" s="115">
        <f t="shared" si="1"/>
        <v>2.6513477684489639E-2</v>
      </c>
      <c r="L10" s="163">
        <v>1825712708.51</v>
      </c>
      <c r="M10" s="163">
        <v>0.94740000000000002</v>
      </c>
      <c r="N10" s="115">
        <f t="shared" si="2"/>
        <v>1.9685090094313632E-2</v>
      </c>
      <c r="O10" s="115">
        <f t="shared" si="3"/>
        <v>1.9586741282823929E-2</v>
      </c>
      <c r="P10" s="163">
        <v>1815398047.6700001</v>
      </c>
      <c r="Q10" s="163">
        <v>0.94510000000000005</v>
      </c>
      <c r="R10" s="115">
        <f t="shared" si="4"/>
        <v>-5.6496626177389717E-3</v>
      </c>
      <c r="S10" s="115">
        <f t="shared" si="5"/>
        <v>-2.4276968545492599E-3</v>
      </c>
      <c r="T10" s="163">
        <v>1810555009.9100001</v>
      </c>
      <c r="U10" s="163">
        <v>0.94289999999999996</v>
      </c>
      <c r="V10" s="115">
        <f t="shared" si="6"/>
        <v>-2.6677552981925149E-3</v>
      </c>
      <c r="W10" s="115">
        <f t="shared" si="7"/>
        <v>-2.3277960004233315E-3</v>
      </c>
      <c r="X10" s="163">
        <v>1852769991.6400001</v>
      </c>
      <c r="Y10" s="163">
        <v>0.89949999999999997</v>
      </c>
      <c r="Z10" s="115">
        <f t="shared" si="8"/>
        <v>2.331604480335478E-2</v>
      </c>
      <c r="AA10" s="115">
        <f t="shared" si="9"/>
        <v>-4.6028210838901261E-2</v>
      </c>
      <c r="AB10" s="163">
        <v>1815306733.0899999</v>
      </c>
      <c r="AC10" s="163">
        <v>0.88060000000000005</v>
      </c>
      <c r="AD10" s="115">
        <f t="shared" si="10"/>
        <v>-2.022013456556427E-2</v>
      </c>
      <c r="AE10" s="115">
        <f t="shared" si="11"/>
        <v>-2.1011673151750881E-2</v>
      </c>
      <c r="AF10" s="163">
        <v>1810078248.5</v>
      </c>
      <c r="AG10" s="163">
        <v>0.87880000000000003</v>
      </c>
      <c r="AH10" s="115">
        <f t="shared" si="12"/>
        <v>-2.8802210087658471E-3</v>
      </c>
      <c r="AI10" s="115">
        <f t="shared" si="13"/>
        <v>-2.0440608675903063E-3</v>
      </c>
      <c r="AJ10" s="116">
        <f t="shared" si="14"/>
        <v>4.9644889626779976E-3</v>
      </c>
      <c r="AK10" s="116">
        <f t="shared" si="15"/>
        <v>-3.232205885019638E-3</v>
      </c>
      <c r="AL10" s="117">
        <f t="shared" si="16"/>
        <v>3.7498023226908671E-2</v>
      </c>
      <c r="AM10" s="117">
        <f t="shared" si="17"/>
        <v>-2.9164825452938553E-2</v>
      </c>
      <c r="AN10" s="118">
        <f t="shared" si="18"/>
        <v>1.6401757062804775E-2</v>
      </c>
      <c r="AO10" s="201">
        <f t="shared" si="19"/>
        <v>2.2621560949704102E-2</v>
      </c>
      <c r="AP10" s="122"/>
      <c r="AQ10" s="120">
        <v>1147996444.8800001</v>
      </c>
      <c r="AR10" s="124">
        <v>0.69840000000000002</v>
      </c>
      <c r="AS10" s="121" t="e">
        <f>(#REF!/AQ10)-1</f>
        <v>#REF!</v>
      </c>
      <c r="AT10" s="121" t="e">
        <f>(#REF!/AR10)-1</f>
        <v>#REF!</v>
      </c>
    </row>
    <row r="11" spans="1:49">
      <c r="A11" s="196" t="s">
        <v>16</v>
      </c>
      <c r="B11" s="163">
        <v>2603210404.6700001</v>
      </c>
      <c r="C11" s="163">
        <v>19.432300000000001</v>
      </c>
      <c r="D11" s="163">
        <v>2631310764.8400002</v>
      </c>
      <c r="E11" s="163">
        <v>19.5852</v>
      </c>
      <c r="F11" s="115">
        <f>((D11-B11)/B11)</f>
        <v>1.0794502096176994E-2</v>
      </c>
      <c r="G11" s="115">
        <f>((E11-C11)/C11)</f>
        <v>7.8683429136025534E-3</v>
      </c>
      <c r="H11" s="163">
        <v>2605377494.7399998</v>
      </c>
      <c r="I11" s="163">
        <v>19.456099999999999</v>
      </c>
      <c r="J11" s="115">
        <f t="shared" si="0"/>
        <v>-9.8556470206882935E-3</v>
      </c>
      <c r="K11" s="115">
        <f t="shared" si="1"/>
        <v>-6.5917121091436954E-3</v>
      </c>
      <c r="L11" s="163">
        <v>2631598222.9899998</v>
      </c>
      <c r="M11" s="163">
        <v>19.729800000000001</v>
      </c>
      <c r="N11" s="115">
        <f t="shared" si="2"/>
        <v>1.0064080273563836E-2</v>
      </c>
      <c r="O11" s="115">
        <f t="shared" si="3"/>
        <v>1.4067567498111215E-2</v>
      </c>
      <c r="P11" s="163">
        <v>2620469270.52</v>
      </c>
      <c r="Q11" s="163">
        <v>19.633400000000002</v>
      </c>
      <c r="R11" s="115">
        <f t="shared" si="4"/>
        <v>-4.2289709625032233E-3</v>
      </c>
      <c r="S11" s="115">
        <f t="shared" si="5"/>
        <v>-4.8860099950328514E-3</v>
      </c>
      <c r="T11" s="163">
        <v>2586479089.79</v>
      </c>
      <c r="U11" s="163">
        <v>19.5565</v>
      </c>
      <c r="V11" s="115">
        <f t="shared" si="6"/>
        <v>-1.2971028171322568E-2</v>
      </c>
      <c r="W11" s="115">
        <f t="shared" si="7"/>
        <v>-3.9167948495931401E-3</v>
      </c>
      <c r="X11" s="163">
        <v>2595105586.71</v>
      </c>
      <c r="Y11" s="163">
        <v>19.794499999999999</v>
      </c>
      <c r="Z11" s="115">
        <f t="shared" si="8"/>
        <v>3.3352277828391313E-3</v>
      </c>
      <c r="AA11" s="115">
        <f t="shared" si="9"/>
        <v>1.2169866796205842E-2</v>
      </c>
      <c r="AB11" s="163">
        <v>2621579531.4400001</v>
      </c>
      <c r="AC11" s="163">
        <v>20.230399999999999</v>
      </c>
      <c r="AD11" s="115">
        <f t="shared" si="10"/>
        <v>1.0201490400073825E-2</v>
      </c>
      <c r="AE11" s="115">
        <f t="shared" si="11"/>
        <v>2.2021268534188801E-2</v>
      </c>
      <c r="AF11" s="163">
        <v>2622696620.9400001</v>
      </c>
      <c r="AG11" s="163">
        <v>20.124199999999998</v>
      </c>
      <c r="AH11" s="115">
        <f t="shared" si="12"/>
        <v>4.2611314537781617E-4</v>
      </c>
      <c r="AI11" s="115">
        <f t="shared" si="13"/>
        <v>-5.2495254666245442E-3</v>
      </c>
      <c r="AJ11" s="116">
        <f t="shared" si="14"/>
        <v>9.7072094293968987E-4</v>
      </c>
      <c r="AK11" s="116">
        <f t="shared" si="15"/>
        <v>4.4353754152142728E-3</v>
      </c>
      <c r="AL11" s="117">
        <f t="shared" si="16"/>
        <v>-3.2737083035206936E-3</v>
      </c>
      <c r="AM11" s="117">
        <f t="shared" si="17"/>
        <v>2.7520780997896264E-2</v>
      </c>
      <c r="AN11" s="118">
        <f t="shared" si="18"/>
        <v>9.3266887604707346E-3</v>
      </c>
      <c r="AO11" s="201">
        <f t="shared" si="19"/>
        <v>1.0991498808111632E-2</v>
      </c>
      <c r="AP11" s="122"/>
      <c r="AQ11" s="120">
        <v>2845469436.1399999</v>
      </c>
      <c r="AR11" s="124">
        <v>13.0688</v>
      </c>
      <c r="AS11" s="121" t="e">
        <f>(#REF!/AQ11)-1</f>
        <v>#REF!</v>
      </c>
      <c r="AT11" s="121" t="e">
        <f>(#REF!/AR11)-1</f>
        <v>#REF!</v>
      </c>
    </row>
    <row r="12" spans="1:49" ht="12.75" customHeight="1">
      <c r="A12" s="196" t="s">
        <v>71</v>
      </c>
      <c r="B12" s="163">
        <v>318769042.70999998</v>
      </c>
      <c r="C12" s="163">
        <v>153.96</v>
      </c>
      <c r="D12" s="163">
        <v>320534251.38999999</v>
      </c>
      <c r="E12" s="163">
        <v>154.86000000000001</v>
      </c>
      <c r="F12" s="115">
        <f>((D12-B12)/B12)</f>
        <v>5.5375787591955879E-3</v>
      </c>
      <c r="G12" s="115">
        <f>((E12-C12)/C12)</f>
        <v>5.8456742010912291E-3</v>
      </c>
      <c r="H12" s="163">
        <v>318230539.31</v>
      </c>
      <c r="I12" s="163">
        <v>155.18</v>
      </c>
      <c r="J12" s="115">
        <f t="shared" si="0"/>
        <v>-7.1871011288494532E-3</v>
      </c>
      <c r="K12" s="115">
        <f t="shared" si="1"/>
        <v>2.0663825390675006E-3</v>
      </c>
      <c r="L12" s="163">
        <v>324521475.37</v>
      </c>
      <c r="M12" s="163">
        <v>158.41999999999999</v>
      </c>
      <c r="N12" s="115">
        <f t="shared" si="2"/>
        <v>1.9768486310711278E-2</v>
      </c>
      <c r="O12" s="115">
        <f t="shared" si="3"/>
        <v>2.0878979249903212E-2</v>
      </c>
      <c r="P12" s="163">
        <v>321731784.10000002</v>
      </c>
      <c r="Q12" s="163">
        <v>157.01</v>
      </c>
      <c r="R12" s="115">
        <f t="shared" si="4"/>
        <v>-8.5963225294083904E-3</v>
      </c>
      <c r="S12" s="115">
        <f t="shared" si="5"/>
        <v>-8.9003913647266557E-3</v>
      </c>
      <c r="T12" s="163">
        <v>321363159.63</v>
      </c>
      <c r="U12" s="163">
        <v>156.88999999999999</v>
      </c>
      <c r="V12" s="115">
        <f t="shared" si="6"/>
        <v>-1.1457508652158951E-3</v>
      </c>
      <c r="W12" s="115">
        <f t="shared" si="7"/>
        <v>-7.6428252977520257E-4</v>
      </c>
      <c r="X12" s="163">
        <v>325777088.88999999</v>
      </c>
      <c r="Y12" s="163">
        <v>160.11000000000001</v>
      </c>
      <c r="Z12" s="115">
        <f t="shared" si="8"/>
        <v>1.3735019487242869E-2</v>
      </c>
      <c r="AA12" s="115">
        <f t="shared" si="9"/>
        <v>2.05239339664735E-2</v>
      </c>
      <c r="AB12" s="163">
        <v>323474014.63999999</v>
      </c>
      <c r="AC12" s="163">
        <v>159</v>
      </c>
      <c r="AD12" s="115">
        <f t="shared" si="10"/>
        <v>-7.0694788815478761E-3</v>
      </c>
      <c r="AE12" s="115">
        <f t="shared" si="11"/>
        <v>-6.9327337455500192E-3</v>
      </c>
      <c r="AF12" s="163">
        <v>322362543.88999999</v>
      </c>
      <c r="AG12" s="163">
        <v>158.97999999999999</v>
      </c>
      <c r="AH12" s="115">
        <f t="shared" si="12"/>
        <v>-3.4360433904929758E-3</v>
      </c>
      <c r="AI12" s="115">
        <f t="shared" si="13"/>
        <v>-1.2578616352207692E-4</v>
      </c>
      <c r="AJ12" s="116">
        <f t="shared" si="14"/>
        <v>1.4507984702043931E-3</v>
      </c>
      <c r="AK12" s="116">
        <f t="shared" si="15"/>
        <v>4.0739720191201867E-3</v>
      </c>
      <c r="AL12" s="117">
        <f t="shared" si="16"/>
        <v>5.703891213096857E-3</v>
      </c>
      <c r="AM12" s="117">
        <f t="shared" si="17"/>
        <v>2.6604675190494483E-2</v>
      </c>
      <c r="AN12" s="118">
        <f t="shared" si="18"/>
        <v>1.0568943147501982E-2</v>
      </c>
      <c r="AO12" s="201">
        <f t="shared" si="19"/>
        <v>1.1280243241531176E-2</v>
      </c>
      <c r="AP12" s="122"/>
      <c r="AQ12" s="125">
        <v>155057555.75</v>
      </c>
      <c r="AR12" s="125">
        <v>111.51</v>
      </c>
      <c r="AS12" s="121" t="e">
        <f>(#REF!/AQ12)-1</f>
        <v>#REF!</v>
      </c>
      <c r="AT12" s="121" t="e">
        <f>(#REF!/AR12)-1</f>
        <v>#REF!</v>
      </c>
      <c r="AU12" s="225"/>
      <c r="AV12" s="226"/>
      <c r="AW12" s="276"/>
    </row>
    <row r="13" spans="1:49" ht="12.75" customHeight="1">
      <c r="A13" s="196" t="s">
        <v>72</v>
      </c>
      <c r="B13" s="163">
        <v>215482795.03999999</v>
      </c>
      <c r="C13" s="163">
        <v>10.776199999999999</v>
      </c>
      <c r="D13" s="163">
        <v>182710786.25</v>
      </c>
      <c r="E13" s="163">
        <v>11.154299999999999</v>
      </c>
      <c r="F13" s="115">
        <f>((D13-B13)/B13)</f>
        <v>-0.15208642891380975</v>
      </c>
      <c r="G13" s="115">
        <f>((E13-C13)/C13)</f>
        <v>3.5086579684861077E-2</v>
      </c>
      <c r="H13" s="163">
        <v>213165425.12</v>
      </c>
      <c r="I13" s="163">
        <v>10.8886</v>
      </c>
      <c r="J13" s="115">
        <f t="shared" si="0"/>
        <v>0.1666822167155991</v>
      </c>
      <c r="K13" s="115">
        <f t="shared" si="1"/>
        <v>-2.3820410066073081E-2</v>
      </c>
      <c r="L13" s="163">
        <v>214794365.06</v>
      </c>
      <c r="M13" s="163">
        <v>10.972099999999999</v>
      </c>
      <c r="N13" s="115">
        <f t="shared" si="2"/>
        <v>7.6416704964372018E-3</v>
      </c>
      <c r="O13" s="115">
        <f t="shared" si="3"/>
        <v>7.6685707988170216E-3</v>
      </c>
      <c r="P13" s="163">
        <v>214969432.33000001</v>
      </c>
      <c r="Q13" s="163">
        <v>10.981999999999999</v>
      </c>
      <c r="R13" s="115">
        <f t="shared" si="4"/>
        <v>8.1504591589778429E-4</v>
      </c>
      <c r="S13" s="115">
        <f t="shared" si="5"/>
        <v>9.0228853182162212E-4</v>
      </c>
      <c r="T13" s="163">
        <v>214504915.74000001</v>
      </c>
      <c r="U13" s="163">
        <v>11.086423999999999</v>
      </c>
      <c r="V13" s="115">
        <f t="shared" si="6"/>
        <v>-2.1608494982994753E-3</v>
      </c>
      <c r="W13" s="115">
        <f t="shared" si="7"/>
        <v>9.5086505190311293E-3</v>
      </c>
      <c r="X13" s="163">
        <v>217309286.44</v>
      </c>
      <c r="Y13" s="163">
        <v>11.2323</v>
      </c>
      <c r="Z13" s="115">
        <f t="shared" si="8"/>
        <v>1.3073689664991861E-2</v>
      </c>
      <c r="AA13" s="115">
        <f t="shared" si="9"/>
        <v>1.3158075137663979E-2</v>
      </c>
      <c r="AB13" s="163">
        <v>222430329.77000001</v>
      </c>
      <c r="AC13" s="163">
        <v>11.495200000000001</v>
      </c>
      <c r="AD13" s="115">
        <f t="shared" si="10"/>
        <v>2.3565690237604985E-2</v>
      </c>
      <c r="AE13" s="115">
        <f t="shared" si="11"/>
        <v>2.3405713878724761E-2</v>
      </c>
      <c r="AF13" s="163">
        <v>232205480.11000001</v>
      </c>
      <c r="AG13" s="163">
        <v>11.482733</v>
      </c>
      <c r="AH13" s="115">
        <f t="shared" si="12"/>
        <v>4.3947020849664779E-2</v>
      </c>
      <c r="AI13" s="115">
        <f t="shared" si="13"/>
        <v>-1.0845396339342415E-3</v>
      </c>
      <c r="AJ13" s="116">
        <f t="shared" si="14"/>
        <v>1.2684756933510812E-2</v>
      </c>
      <c r="AK13" s="116">
        <f t="shared" si="15"/>
        <v>8.1031161063640344E-3</v>
      </c>
      <c r="AL13" s="117">
        <f t="shared" si="16"/>
        <v>0.27089092480986471</v>
      </c>
      <c r="AM13" s="117">
        <f t="shared" si="17"/>
        <v>2.9444519154048256E-2</v>
      </c>
      <c r="AN13" s="118">
        <f t="shared" si="18"/>
        <v>8.6476546134156951E-2</v>
      </c>
      <c r="AO13" s="201">
        <f t="shared" si="19"/>
        <v>1.7506611941676544E-2</v>
      </c>
      <c r="AP13" s="122"/>
      <c r="AQ13" s="130">
        <v>212579164.06</v>
      </c>
      <c r="AR13" s="130">
        <v>9.9</v>
      </c>
      <c r="AS13" s="121" t="e">
        <f>(#REF!/AQ13)-1</f>
        <v>#REF!</v>
      </c>
      <c r="AT13" s="121" t="e">
        <f>(#REF!/AR13)-1</f>
        <v>#REF!</v>
      </c>
    </row>
    <row r="14" spans="1:49" ht="12.75" customHeight="1">
      <c r="A14" s="197" t="s">
        <v>90</v>
      </c>
      <c r="B14" s="163">
        <v>300521836.19</v>
      </c>
      <c r="C14" s="163">
        <v>2575.2399999999998</v>
      </c>
      <c r="D14" s="163">
        <v>300114027.62</v>
      </c>
      <c r="E14" s="163">
        <v>2571.7399999999998</v>
      </c>
      <c r="F14" s="115">
        <f>((D14-B14)/B14)</f>
        <v>-1.3570014584303371E-3</v>
      </c>
      <c r="G14" s="115">
        <f>((E14-C14)/C14)</f>
        <v>-1.3590966278871097E-3</v>
      </c>
      <c r="H14" s="163">
        <v>299956099.06999999</v>
      </c>
      <c r="I14" s="163">
        <v>2570.38</v>
      </c>
      <c r="J14" s="115">
        <f t="shared" si="0"/>
        <v>-5.262284847277407E-4</v>
      </c>
      <c r="K14" s="115">
        <f t="shared" si="1"/>
        <v>-5.2882484232452448E-4</v>
      </c>
      <c r="L14" s="163">
        <v>304088614.06</v>
      </c>
      <c r="M14" s="163">
        <v>2605.84</v>
      </c>
      <c r="N14" s="115">
        <f t="shared" si="2"/>
        <v>1.3777066053374747E-2</v>
      </c>
      <c r="O14" s="115">
        <f t="shared" si="3"/>
        <v>1.3795625549529655E-2</v>
      </c>
      <c r="P14" s="163">
        <v>304299477.57999998</v>
      </c>
      <c r="Q14" s="163">
        <v>2607.64</v>
      </c>
      <c r="R14" s="115">
        <f t="shared" si="4"/>
        <v>6.9342787020093837E-4</v>
      </c>
      <c r="S14" s="115">
        <f t="shared" si="5"/>
        <v>6.9075614772961006E-4</v>
      </c>
      <c r="T14" s="163">
        <v>304315411.30000001</v>
      </c>
      <c r="U14" s="163">
        <v>2607.7800000000002</v>
      </c>
      <c r="V14" s="115">
        <f t="shared" si="6"/>
        <v>5.2361969618694643E-5</v>
      </c>
      <c r="W14" s="115">
        <f t="shared" si="7"/>
        <v>5.3688392569652029E-5</v>
      </c>
      <c r="X14" s="163">
        <v>307703410.81999999</v>
      </c>
      <c r="Y14" s="163">
        <v>2636.94</v>
      </c>
      <c r="Z14" s="115">
        <f t="shared" si="8"/>
        <v>1.1133184170748505E-2</v>
      </c>
      <c r="AA14" s="115">
        <f t="shared" si="9"/>
        <v>1.1181924855624267E-2</v>
      </c>
      <c r="AB14" s="163">
        <v>310009343.69</v>
      </c>
      <c r="AC14" s="163">
        <v>2656.68</v>
      </c>
      <c r="AD14" s="115">
        <f t="shared" si="10"/>
        <v>7.4940114048619591E-3</v>
      </c>
      <c r="AE14" s="115">
        <f t="shared" si="11"/>
        <v>7.4859496234270717E-3</v>
      </c>
      <c r="AF14" s="163">
        <v>310079761.62</v>
      </c>
      <c r="AG14" s="163">
        <v>2657.28</v>
      </c>
      <c r="AH14" s="115">
        <f t="shared" si="12"/>
        <v>2.2714776645707478E-4</v>
      </c>
      <c r="AI14" s="115">
        <f t="shared" si="13"/>
        <v>2.258457924930228E-4</v>
      </c>
      <c r="AJ14" s="116">
        <f t="shared" si="14"/>
        <v>3.9367461615129806E-3</v>
      </c>
      <c r="AK14" s="116">
        <f t="shared" si="15"/>
        <v>3.9432336113952061E-3</v>
      </c>
      <c r="AL14" s="117">
        <f t="shared" si="16"/>
        <v>3.3206491809234809E-2</v>
      </c>
      <c r="AM14" s="117">
        <f t="shared" si="17"/>
        <v>3.3261527215037452E-2</v>
      </c>
      <c r="AN14" s="118">
        <f t="shared" si="18"/>
        <v>5.9592105482032792E-3</v>
      </c>
      <c r="AO14" s="201">
        <f t="shared" si="19"/>
        <v>5.9720691701424253E-3</v>
      </c>
      <c r="AP14" s="122"/>
      <c r="AQ14" s="120">
        <v>305162610.31</v>
      </c>
      <c r="AR14" s="120">
        <v>1481.86</v>
      </c>
      <c r="AS14" s="121" t="e">
        <f>(#REF!/AQ14)-1</f>
        <v>#REF!</v>
      </c>
      <c r="AT14" s="121" t="e">
        <f>(#REF!/AR14)-1</f>
        <v>#REF!</v>
      </c>
    </row>
    <row r="15" spans="1:49" s="275" customFormat="1" ht="12.75" customHeight="1">
      <c r="A15" s="196" t="s">
        <v>105</v>
      </c>
      <c r="B15" s="163">
        <v>295650688.89999998</v>
      </c>
      <c r="C15" s="163">
        <v>130.07</v>
      </c>
      <c r="D15" s="163">
        <v>296185861.44999999</v>
      </c>
      <c r="E15" s="163">
        <v>130.63999999999999</v>
      </c>
      <c r="F15" s="115">
        <f>((D15-B15)/B15)</f>
        <v>1.8101515406278221E-3</v>
      </c>
      <c r="G15" s="115">
        <f>((E15-C15)/C15)</f>
        <v>4.382255708464621E-3</v>
      </c>
      <c r="H15" s="163">
        <v>295419808.93000001</v>
      </c>
      <c r="I15" s="163">
        <v>129.94999999999999</v>
      </c>
      <c r="J15" s="115">
        <f t="shared" si="0"/>
        <v>-2.5863912485549231E-3</v>
      </c>
      <c r="K15" s="115">
        <f t="shared" si="1"/>
        <v>-5.2816901408450538E-3</v>
      </c>
      <c r="L15" s="163">
        <v>293499441.98000002</v>
      </c>
      <c r="M15" s="163">
        <v>130.69999999999999</v>
      </c>
      <c r="N15" s="115">
        <f t="shared" si="2"/>
        <v>-6.5004677816138615E-3</v>
      </c>
      <c r="O15" s="115">
        <f t="shared" si="3"/>
        <v>5.7714505579068874E-3</v>
      </c>
      <c r="P15" s="163">
        <v>294972234.35000002</v>
      </c>
      <c r="Q15" s="163">
        <v>131.38</v>
      </c>
      <c r="R15" s="115">
        <f t="shared" si="4"/>
        <v>5.0180414656473705E-3</v>
      </c>
      <c r="S15" s="115">
        <f t="shared" si="5"/>
        <v>5.2027543993879641E-3</v>
      </c>
      <c r="T15" s="163">
        <v>300848440.31999999</v>
      </c>
      <c r="U15" s="163">
        <v>130.72999999999999</v>
      </c>
      <c r="V15" s="115">
        <f t="shared" si="6"/>
        <v>1.9921217273038461E-2</v>
      </c>
      <c r="W15" s="115">
        <f t="shared" si="7"/>
        <v>-4.9474805906531113E-3</v>
      </c>
      <c r="X15" s="163">
        <v>290994988.42000002</v>
      </c>
      <c r="Y15" s="163">
        <v>132.69</v>
      </c>
      <c r="Z15" s="115">
        <f t="shared" si="8"/>
        <v>-3.2752212009207256E-2</v>
      </c>
      <c r="AA15" s="115">
        <f t="shared" si="9"/>
        <v>1.4992733114051925E-2</v>
      </c>
      <c r="AB15" s="163">
        <v>293347442.29000002</v>
      </c>
      <c r="AC15" s="163">
        <v>133.44999999999999</v>
      </c>
      <c r="AD15" s="115">
        <f t="shared" si="10"/>
        <v>8.0841731425444763E-3</v>
      </c>
      <c r="AE15" s="115">
        <f t="shared" si="11"/>
        <v>5.7276358429421276E-3</v>
      </c>
      <c r="AF15" s="163">
        <v>292139547.68000001</v>
      </c>
      <c r="AG15" s="163">
        <v>134.44999999999999</v>
      </c>
      <c r="AH15" s="115">
        <f t="shared" si="12"/>
        <v>-4.1176244816407944E-3</v>
      </c>
      <c r="AI15" s="115">
        <f t="shared" si="13"/>
        <v>7.493443237167479E-3</v>
      </c>
      <c r="AJ15" s="116">
        <f t="shared" si="14"/>
        <v>-1.3903890123948379E-3</v>
      </c>
      <c r="AK15" s="116">
        <f t="shared" si="15"/>
        <v>4.1676377660528549E-3</v>
      </c>
      <c r="AL15" s="117">
        <f t="shared" si="16"/>
        <v>-1.3661400818360977E-2</v>
      </c>
      <c r="AM15" s="117">
        <f t="shared" si="17"/>
        <v>2.9164115125535843E-2</v>
      </c>
      <c r="AN15" s="118">
        <f t="shared" si="18"/>
        <v>1.5183677386688264E-2</v>
      </c>
      <c r="AO15" s="201">
        <f t="shared" si="19"/>
        <v>6.6196912816538691E-3</v>
      </c>
      <c r="AP15" s="122"/>
      <c r="AQ15" s="120"/>
      <c r="AR15" s="120"/>
      <c r="AS15" s="121"/>
      <c r="AT15" s="121"/>
    </row>
    <row r="16" spans="1:49" s="275" customFormat="1" ht="12.75" customHeight="1">
      <c r="A16" s="196" t="s">
        <v>157</v>
      </c>
      <c r="B16" s="163">
        <v>314371366.95999998</v>
      </c>
      <c r="C16" s="163">
        <v>1.25</v>
      </c>
      <c r="D16" s="163">
        <v>316543025.07999998</v>
      </c>
      <c r="E16" s="163">
        <v>1.25</v>
      </c>
      <c r="F16" s="115">
        <f>((D16-B16)/B16)</f>
        <v>6.9079386618448695E-3</v>
      </c>
      <c r="G16" s="115">
        <f>((E16-C16)/C16)</f>
        <v>0</v>
      </c>
      <c r="H16" s="163">
        <v>316543025.07999998</v>
      </c>
      <c r="I16" s="163">
        <v>1.25</v>
      </c>
      <c r="J16" s="115">
        <f t="shared" si="0"/>
        <v>0</v>
      </c>
      <c r="K16" s="115">
        <f t="shared" si="1"/>
        <v>0</v>
      </c>
      <c r="L16" s="163">
        <v>326445173.22000003</v>
      </c>
      <c r="M16" s="163">
        <v>1.29</v>
      </c>
      <c r="N16" s="115">
        <f t="shared" si="2"/>
        <v>3.1282155522136285E-2</v>
      </c>
      <c r="O16" s="115">
        <f t="shared" si="3"/>
        <v>3.2000000000000028E-2</v>
      </c>
      <c r="P16" s="163">
        <v>325361331.45999998</v>
      </c>
      <c r="Q16" s="163">
        <v>1.29</v>
      </c>
      <c r="R16" s="115">
        <f t="shared" si="4"/>
        <v>-3.3201341263809111E-3</v>
      </c>
      <c r="S16" s="115">
        <f t="shared" si="5"/>
        <v>0</v>
      </c>
      <c r="T16" s="163">
        <v>323882747.62</v>
      </c>
      <c r="U16" s="163">
        <v>1.28</v>
      </c>
      <c r="V16" s="115">
        <f t="shared" si="6"/>
        <v>-4.5444362837006383E-3</v>
      </c>
      <c r="W16" s="115">
        <f t="shared" si="7"/>
        <v>-7.7519379844961309E-3</v>
      </c>
      <c r="X16" s="163">
        <v>330009112.39999998</v>
      </c>
      <c r="Y16" s="163">
        <v>1.31</v>
      </c>
      <c r="Z16" s="115">
        <f t="shared" si="8"/>
        <v>1.8915378559119227E-2</v>
      </c>
      <c r="AA16" s="115">
        <f t="shared" si="9"/>
        <v>2.3437500000000021E-2</v>
      </c>
      <c r="AB16" s="163">
        <v>321808827.80000001</v>
      </c>
      <c r="AC16" s="163">
        <v>1.31</v>
      </c>
      <c r="AD16" s="115">
        <f t="shared" si="10"/>
        <v>-2.4848661118364819E-2</v>
      </c>
      <c r="AE16" s="115">
        <f t="shared" si="11"/>
        <v>0</v>
      </c>
      <c r="AF16" s="163">
        <v>331865006.95999998</v>
      </c>
      <c r="AG16" s="163">
        <v>1.32</v>
      </c>
      <c r="AH16" s="115">
        <f t="shared" si="12"/>
        <v>3.1248922625111301E-2</v>
      </c>
      <c r="AI16" s="115">
        <f t="shared" si="13"/>
        <v>7.6335877862595486E-3</v>
      </c>
      <c r="AJ16" s="116">
        <f t="shared" si="14"/>
        <v>6.955145479970665E-3</v>
      </c>
      <c r="AK16" s="116">
        <f t="shared" si="15"/>
        <v>6.9148937252204333E-3</v>
      </c>
      <c r="AL16" s="117">
        <f t="shared" si="16"/>
        <v>4.8404105180102033E-2</v>
      </c>
      <c r="AM16" s="117">
        <f t="shared" si="17"/>
        <v>5.600000000000005E-2</v>
      </c>
      <c r="AN16" s="118">
        <f t="shared" si="18"/>
        <v>1.9356498886053647E-2</v>
      </c>
      <c r="AO16" s="201">
        <f t="shared" si="19"/>
        <v>1.3675601681238559E-2</v>
      </c>
      <c r="AP16" s="122"/>
      <c r="AQ16" s="120"/>
      <c r="AR16" s="120"/>
      <c r="AS16" s="121"/>
      <c r="AT16" s="121"/>
    </row>
    <row r="17" spans="1:46" s="275" customFormat="1" ht="12.75" customHeight="1">
      <c r="A17" s="196" t="s">
        <v>160</v>
      </c>
      <c r="B17" s="163">
        <v>290223120.16000003</v>
      </c>
      <c r="C17" s="163">
        <v>1.5742449999999999</v>
      </c>
      <c r="D17" s="163">
        <v>293990412.06999999</v>
      </c>
      <c r="E17" s="163">
        <v>1.583866</v>
      </c>
      <c r="F17" s="115">
        <f>((D17-B17)/B17)</f>
        <v>1.298067468891885E-2</v>
      </c>
      <c r="G17" s="115">
        <f>((E17-C17)/C17)</f>
        <v>6.1115010687663625E-3</v>
      </c>
      <c r="H17" s="163">
        <v>293783144.01999998</v>
      </c>
      <c r="I17" s="163">
        <v>1.5827500000000001</v>
      </c>
      <c r="J17" s="115">
        <f t="shared" si="0"/>
        <v>-7.0501635934528632E-4</v>
      </c>
      <c r="K17" s="115">
        <f t="shared" si="1"/>
        <v>-7.0460506128668392E-4</v>
      </c>
      <c r="L17" s="163">
        <v>300127127.44</v>
      </c>
      <c r="M17" s="163">
        <v>1.6169279999999999</v>
      </c>
      <c r="N17" s="115">
        <f t="shared" si="2"/>
        <v>2.1594102824252351E-2</v>
      </c>
      <c r="O17" s="115">
        <f t="shared" si="3"/>
        <v>2.1594060969830874E-2</v>
      </c>
      <c r="P17" s="163">
        <v>300664703.30000001</v>
      </c>
      <c r="Q17" s="163">
        <v>1.6198239999999999</v>
      </c>
      <c r="R17" s="115">
        <f t="shared" si="4"/>
        <v>1.7911605144972573E-3</v>
      </c>
      <c r="S17" s="115">
        <f t="shared" si="5"/>
        <v>1.7910506837657643E-3</v>
      </c>
      <c r="T17" s="163">
        <v>299427340.99000001</v>
      </c>
      <c r="U17" s="163">
        <v>1.6236550000000001</v>
      </c>
      <c r="V17" s="115">
        <f t="shared" si="6"/>
        <v>-4.1154225834263477E-3</v>
      </c>
      <c r="W17" s="115">
        <f t="shared" si="7"/>
        <v>2.3650717608827503E-3</v>
      </c>
      <c r="X17" s="163">
        <v>302235282.55000001</v>
      </c>
      <c r="Y17" s="163">
        <v>1.64</v>
      </c>
      <c r="Z17" s="115">
        <f t="shared" si="8"/>
        <v>9.3777059593692196E-3</v>
      </c>
      <c r="AA17" s="115">
        <f t="shared" si="9"/>
        <v>1.0066793746208296E-2</v>
      </c>
      <c r="AB17" s="163">
        <v>303287478.95999998</v>
      </c>
      <c r="AC17" s="163">
        <v>1.65</v>
      </c>
      <c r="AD17" s="115">
        <f t="shared" si="10"/>
        <v>3.4813817934241263E-3</v>
      </c>
      <c r="AE17" s="115">
        <f t="shared" si="11"/>
        <v>6.0975609756097615E-3</v>
      </c>
      <c r="AF17" s="163">
        <v>302657022.32999998</v>
      </c>
      <c r="AG17" s="163">
        <v>1.64</v>
      </c>
      <c r="AH17" s="115">
        <f t="shared" si="12"/>
        <v>-2.0787426904727083E-3</v>
      </c>
      <c r="AI17" s="115">
        <f t="shared" si="13"/>
        <v>-6.0606060606060667E-3</v>
      </c>
      <c r="AJ17" s="116">
        <f t="shared" si="14"/>
        <v>5.2907305184021819E-3</v>
      </c>
      <c r="AK17" s="116">
        <f t="shared" si="15"/>
        <v>5.1576035103963825E-3</v>
      </c>
      <c r="AL17" s="117">
        <f t="shared" si="16"/>
        <v>2.9479227567246122E-2</v>
      </c>
      <c r="AM17" s="117">
        <f t="shared" si="17"/>
        <v>3.5441129489489583E-2</v>
      </c>
      <c r="AN17" s="118">
        <f t="shared" si="18"/>
        <v>8.7496377340361593E-3</v>
      </c>
      <c r="AO17" s="201">
        <f t="shared" si="19"/>
        <v>8.2409807841997522E-3</v>
      </c>
      <c r="AP17" s="122"/>
      <c r="AQ17" s="120"/>
      <c r="AR17" s="120"/>
      <c r="AS17" s="121"/>
      <c r="AT17" s="121"/>
    </row>
    <row r="18" spans="1:46">
      <c r="A18" s="196" t="s">
        <v>172</v>
      </c>
      <c r="B18" s="163">
        <v>381519200.25</v>
      </c>
      <c r="C18" s="163">
        <v>128.36000000000001</v>
      </c>
      <c r="D18" s="163">
        <v>386771953.23000002</v>
      </c>
      <c r="E18" s="163">
        <v>130.05000000000001</v>
      </c>
      <c r="F18" s="115">
        <f>((D18-B18)/B18)</f>
        <v>1.3767991169403851E-2</v>
      </c>
      <c r="G18" s="115">
        <f>((E18-C18)/C18)</f>
        <v>1.3166095356808955E-2</v>
      </c>
      <c r="H18" s="163">
        <v>388765796.47000003</v>
      </c>
      <c r="I18" s="163">
        <v>130.71</v>
      </c>
      <c r="J18" s="115">
        <f t="shared" si="0"/>
        <v>5.1550874445498883E-3</v>
      </c>
      <c r="K18" s="115">
        <f t="shared" si="1"/>
        <v>5.074971164936536E-3</v>
      </c>
      <c r="L18" s="163">
        <v>393901553.42000002</v>
      </c>
      <c r="M18" s="163">
        <v>132.1</v>
      </c>
      <c r="N18" s="115">
        <f t="shared" si="2"/>
        <v>1.3210413561668098E-2</v>
      </c>
      <c r="O18" s="115">
        <f t="shared" si="3"/>
        <v>1.0634228444648354E-2</v>
      </c>
      <c r="P18" s="163">
        <v>396098995.16000003</v>
      </c>
      <c r="Q18" s="163">
        <v>132.62</v>
      </c>
      <c r="R18" s="115">
        <f t="shared" si="4"/>
        <v>5.5786572074189647E-3</v>
      </c>
      <c r="S18" s="115">
        <f t="shared" si="5"/>
        <v>3.9364118092355049E-3</v>
      </c>
      <c r="T18" s="163">
        <v>396795492.76999998</v>
      </c>
      <c r="U18" s="163">
        <v>132.85</v>
      </c>
      <c r="V18" s="115">
        <f t="shared" si="6"/>
        <v>1.7583927717832555E-3</v>
      </c>
      <c r="W18" s="115">
        <f t="shared" si="7"/>
        <v>1.7342783893831229E-3</v>
      </c>
      <c r="X18" s="163">
        <v>403268709.5</v>
      </c>
      <c r="Y18" s="163">
        <v>135.04</v>
      </c>
      <c r="Z18" s="115">
        <f t="shared" si="8"/>
        <v>1.6313735533664889E-2</v>
      </c>
      <c r="AA18" s="115">
        <f t="shared" si="9"/>
        <v>1.6484757245013155E-2</v>
      </c>
      <c r="AB18" s="163">
        <v>405799921.81</v>
      </c>
      <c r="AC18" s="163">
        <v>135.88</v>
      </c>
      <c r="AD18" s="115">
        <f t="shared" si="10"/>
        <v>6.2767386865655202E-3</v>
      </c>
      <c r="AE18" s="115">
        <f t="shared" si="11"/>
        <v>6.2203791469194565E-3</v>
      </c>
      <c r="AF18" s="163">
        <v>405226164.27999997</v>
      </c>
      <c r="AG18" s="163">
        <v>135.69</v>
      </c>
      <c r="AH18" s="115">
        <f t="shared" si="12"/>
        <v>-1.4138926578420353E-3</v>
      </c>
      <c r="AI18" s="115">
        <f t="shared" si="13"/>
        <v>-1.3982926111274488E-3</v>
      </c>
      <c r="AJ18" s="116">
        <f t="shared" si="14"/>
        <v>7.5808904646515523E-3</v>
      </c>
      <c r="AK18" s="116">
        <f t="shared" si="15"/>
        <v>6.9816036182272041E-3</v>
      </c>
      <c r="AL18" s="117">
        <f t="shared" si="16"/>
        <v>4.7713415866599475E-2</v>
      </c>
      <c r="AM18" s="117">
        <f t="shared" si="17"/>
        <v>4.336793540945779E-2</v>
      </c>
      <c r="AN18" s="118">
        <f t="shared" si="18"/>
        <v>6.2408355828265693E-3</v>
      </c>
      <c r="AO18" s="201">
        <f t="shared" si="19"/>
        <v>6.0136098152998394E-3</v>
      </c>
      <c r="AP18" s="122"/>
      <c r="AQ18" s="131">
        <v>100020653.31</v>
      </c>
      <c r="AR18" s="120">
        <v>100</v>
      </c>
      <c r="AS18" s="121" t="e">
        <f>(#REF!/AQ18)-1</f>
        <v>#REF!</v>
      </c>
      <c r="AT18" s="121" t="e">
        <f>(#REF!/AR18)-1</f>
        <v>#REF!</v>
      </c>
    </row>
    <row r="19" spans="1:46">
      <c r="A19" s="198" t="s">
        <v>56</v>
      </c>
      <c r="B19" s="168">
        <f>SUM(B5:B18)</f>
        <v>14707102914.749998</v>
      </c>
      <c r="C19" s="169"/>
      <c r="D19" s="168">
        <f>SUM(D5:D18)</f>
        <v>14697948470.990002</v>
      </c>
      <c r="E19" s="169"/>
      <c r="F19" s="115">
        <f>((D19-B19)/B19)</f>
        <v>-6.2245051340568719E-4</v>
      </c>
      <c r="G19" s="115"/>
      <c r="H19" s="168">
        <f>SUM(H5:H18)</f>
        <v>14850896645.41</v>
      </c>
      <c r="I19" s="169"/>
      <c r="J19" s="115">
        <f>((H19-D19)/D19)</f>
        <v>1.0406089987448169E-2</v>
      </c>
      <c r="K19" s="115"/>
      <c r="L19" s="168">
        <f>SUM(L5:L18)</f>
        <v>15100301201.859999</v>
      </c>
      <c r="M19" s="169"/>
      <c r="N19" s="115">
        <f>((L19-H19)/H19)</f>
        <v>1.6793905607516493E-2</v>
      </c>
      <c r="O19" s="115"/>
      <c r="P19" s="168">
        <f>SUM(P5:P18)</f>
        <v>15010766217.84</v>
      </c>
      <c r="Q19" s="169"/>
      <c r="R19" s="115">
        <f>((P19-L19)/L19)</f>
        <v>-5.9293508667873441E-3</v>
      </c>
      <c r="S19" s="115"/>
      <c r="T19" s="168">
        <f>SUM(T5:T18)</f>
        <v>14915859543.049999</v>
      </c>
      <c r="U19" s="169"/>
      <c r="V19" s="115">
        <f>((T19-P19)/P19)</f>
        <v>-6.3225736389929382E-3</v>
      </c>
      <c r="W19" s="115"/>
      <c r="X19" s="168">
        <f>SUM(X5:X18)</f>
        <v>15092191477.120001</v>
      </c>
      <c r="Y19" s="169"/>
      <c r="Z19" s="115">
        <f>((X19-T19)/T19)</f>
        <v>1.1821774907511981E-2</v>
      </c>
      <c r="AA19" s="115"/>
      <c r="AB19" s="168">
        <f>SUM(AB5:AB18)</f>
        <v>15021890816.76</v>
      </c>
      <c r="AC19" s="169"/>
      <c r="AD19" s="115">
        <f>((AB19-X19)/X19)</f>
        <v>-4.6580816620685949E-3</v>
      </c>
      <c r="AE19" s="115"/>
      <c r="AF19" s="168">
        <f>SUM(AF5:AF18)</f>
        <v>15012657517.560001</v>
      </c>
      <c r="AG19" s="169"/>
      <c r="AH19" s="115">
        <f>((AF19-AB19)/AB19)</f>
        <v>-6.1465625816539801E-4</v>
      </c>
      <c r="AI19" s="115"/>
      <c r="AJ19" s="116">
        <f t="shared" si="14"/>
        <v>2.6093321953820853E-3</v>
      </c>
      <c r="AK19" s="116"/>
      <c r="AL19" s="117">
        <f t="shared" si="16"/>
        <v>2.141176690006466E-2</v>
      </c>
      <c r="AM19" s="117"/>
      <c r="AN19" s="118">
        <f t="shared" si="18"/>
        <v>9.0490925444635748E-3</v>
      </c>
      <c r="AO19" s="201"/>
      <c r="AP19" s="122"/>
      <c r="AQ19" s="132">
        <f>SUM(AQ5:AQ18)</f>
        <v>13501614037.429998</v>
      </c>
      <c r="AR19" s="133"/>
      <c r="AS19" s="121" t="e">
        <f>(#REF!/AQ19)-1</f>
        <v>#REF!</v>
      </c>
      <c r="AT19" s="121" t="e">
        <f>(#REF!/AR19)-1</f>
        <v>#REF!</v>
      </c>
    </row>
    <row r="20" spans="1:46">
      <c r="A20" s="199" t="s">
        <v>59</v>
      </c>
      <c r="B20" s="168"/>
      <c r="C20" s="170"/>
      <c r="D20" s="168"/>
      <c r="E20" s="170"/>
      <c r="F20" s="115"/>
      <c r="G20" s="115"/>
      <c r="H20" s="168"/>
      <c r="I20" s="170"/>
      <c r="J20" s="115"/>
      <c r="K20" s="115"/>
      <c r="L20" s="168"/>
      <c r="M20" s="170"/>
      <c r="N20" s="115"/>
      <c r="O20" s="115"/>
      <c r="P20" s="168"/>
      <c r="Q20" s="170"/>
      <c r="R20" s="115"/>
      <c r="S20" s="115"/>
      <c r="T20" s="168"/>
      <c r="U20" s="170"/>
      <c r="V20" s="115"/>
      <c r="W20" s="115"/>
      <c r="X20" s="168"/>
      <c r="Y20" s="170"/>
      <c r="Z20" s="115"/>
      <c r="AA20" s="115"/>
      <c r="AB20" s="168"/>
      <c r="AC20" s="170"/>
      <c r="AD20" s="115"/>
      <c r="AE20" s="115"/>
      <c r="AF20" s="168"/>
      <c r="AG20" s="170"/>
      <c r="AH20" s="115"/>
      <c r="AI20" s="115"/>
      <c r="AJ20" s="116"/>
      <c r="AK20" s="116"/>
      <c r="AL20" s="117"/>
      <c r="AM20" s="117"/>
      <c r="AN20" s="118"/>
      <c r="AO20" s="201"/>
      <c r="AP20" s="122"/>
      <c r="AQ20" s="132"/>
      <c r="AR20" s="98"/>
      <c r="AS20" s="121" t="e">
        <f>(#REF!/AQ20)-1</f>
        <v>#REF!</v>
      </c>
      <c r="AT20" s="121" t="e">
        <f>(#REF!/AR20)-1</f>
        <v>#REF!</v>
      </c>
    </row>
    <row r="21" spans="1:46">
      <c r="A21" s="196" t="s">
        <v>48</v>
      </c>
      <c r="B21" s="171">
        <v>217910805917.54999</v>
      </c>
      <c r="C21" s="171">
        <v>100</v>
      </c>
      <c r="D21" s="171">
        <v>218698112486.69</v>
      </c>
      <c r="E21" s="171">
        <v>100</v>
      </c>
      <c r="F21" s="115">
        <f>((D21-B21)/B21)</f>
        <v>3.6129762625810515E-3</v>
      </c>
      <c r="G21" s="115">
        <f>((E21-C21)/C21)</f>
        <v>0</v>
      </c>
      <c r="H21" s="171">
        <v>218360494334.84</v>
      </c>
      <c r="I21" s="171">
        <v>100</v>
      </c>
      <c r="J21" s="115">
        <f t="shared" ref="J21:J48" si="20">((H21-D21)/D21)</f>
        <v>-1.5437634463834414E-3</v>
      </c>
      <c r="K21" s="115">
        <f t="shared" ref="K21:K48" si="21">((I21-E21)/E21)</f>
        <v>0</v>
      </c>
      <c r="L21" s="171">
        <v>217158255961.45001</v>
      </c>
      <c r="M21" s="171">
        <v>100</v>
      </c>
      <c r="N21" s="115">
        <f t="shared" ref="N21:N48" si="22">((L21-H21)/H21)</f>
        <v>-5.5057503741791254E-3</v>
      </c>
      <c r="O21" s="115">
        <f t="shared" ref="O21:O48" si="23">((M21-I21)/I21)</f>
        <v>0</v>
      </c>
      <c r="P21" s="171">
        <v>212170765665.26999</v>
      </c>
      <c r="Q21" s="171">
        <v>100</v>
      </c>
      <c r="R21" s="115">
        <f t="shared" ref="R21:R48" si="24">((P21-L21)/L21)</f>
        <v>-2.2967076587064705E-2</v>
      </c>
      <c r="S21" s="115">
        <f t="shared" ref="S21:S48" si="25">((Q21-M21)/M21)</f>
        <v>0</v>
      </c>
      <c r="T21" s="171">
        <v>211248635179.41</v>
      </c>
      <c r="U21" s="171">
        <v>100</v>
      </c>
      <c r="V21" s="115">
        <f t="shared" ref="V21:V48" si="26">((T21-P21)/P21)</f>
        <v>-4.3461712690181804E-3</v>
      </c>
      <c r="W21" s="115">
        <f t="shared" ref="W21:W48" si="27">((U21-Q21)/Q21)</f>
        <v>0</v>
      </c>
      <c r="X21" s="171">
        <v>201725670123.51999</v>
      </c>
      <c r="Y21" s="171">
        <v>100</v>
      </c>
      <c r="Z21" s="115">
        <f t="shared" ref="Z21:Z48" si="28">((X21-T21)/T21)</f>
        <v>-4.5079415769017001E-2</v>
      </c>
      <c r="AA21" s="115">
        <f t="shared" ref="AA21:AA48" si="29">((Y21-U21)/U21)</f>
        <v>0</v>
      </c>
      <c r="AB21" s="171">
        <v>201489374578.31</v>
      </c>
      <c r="AC21" s="171">
        <v>100</v>
      </c>
      <c r="AD21" s="115">
        <f t="shared" ref="AD21:AD48" si="30">((AB21-X21)/X21)</f>
        <v>-1.171370728699544E-3</v>
      </c>
      <c r="AE21" s="115">
        <f t="shared" ref="AE21:AE48" si="31">((AC21-Y21)/Y21)</f>
        <v>0</v>
      </c>
      <c r="AF21" s="171">
        <v>203537181058.82001</v>
      </c>
      <c r="AG21" s="171">
        <v>100</v>
      </c>
      <c r="AH21" s="115">
        <f t="shared" ref="AH21:AH48" si="32">((AF21-AB21)/AB21)</f>
        <v>1.0163347247445637E-2</v>
      </c>
      <c r="AI21" s="115">
        <f t="shared" ref="AI21:AI48" si="33">((AG21-AC21)/AC21)</f>
        <v>0</v>
      </c>
      <c r="AJ21" s="116">
        <f t="shared" si="14"/>
        <v>-8.3546530830419137E-3</v>
      </c>
      <c r="AK21" s="116">
        <f t="shared" si="15"/>
        <v>0</v>
      </c>
      <c r="AL21" s="117">
        <f t="shared" si="16"/>
        <v>-6.9323558651164366E-2</v>
      </c>
      <c r="AM21" s="117">
        <f t="shared" si="17"/>
        <v>0</v>
      </c>
      <c r="AN21" s="118">
        <f t="shared" si="18"/>
        <v>1.760902179289733E-2</v>
      </c>
      <c r="AO21" s="201">
        <f t="shared" si="19"/>
        <v>0</v>
      </c>
      <c r="AP21" s="122"/>
      <c r="AQ21" s="120">
        <v>58847545464.410004</v>
      </c>
      <c r="AR21" s="134">
        <v>100</v>
      </c>
      <c r="AS21" s="121" t="e">
        <f>(#REF!/AQ21)-1</f>
        <v>#REF!</v>
      </c>
      <c r="AT21" s="121" t="e">
        <f>(#REF!/AR21)-1</f>
        <v>#REF!</v>
      </c>
    </row>
    <row r="22" spans="1:46">
      <c r="A22" s="196" t="s">
        <v>22</v>
      </c>
      <c r="B22" s="171">
        <v>142431995027.13</v>
      </c>
      <c r="C22" s="171">
        <v>100</v>
      </c>
      <c r="D22" s="171">
        <v>137596025992.51001</v>
      </c>
      <c r="E22" s="171">
        <v>100</v>
      </c>
      <c r="F22" s="115">
        <f>((D22-B22)/B22)</f>
        <v>-3.3952828040489463E-2</v>
      </c>
      <c r="G22" s="115">
        <f>((E22-C22)/C22)</f>
        <v>0</v>
      </c>
      <c r="H22" s="171">
        <v>136426736897.09</v>
      </c>
      <c r="I22" s="171">
        <v>100</v>
      </c>
      <c r="J22" s="115">
        <f t="shared" si="20"/>
        <v>-8.4979859482545179E-3</v>
      </c>
      <c r="K22" s="115">
        <f t="shared" si="21"/>
        <v>0</v>
      </c>
      <c r="L22" s="171">
        <v>137094821706.21001</v>
      </c>
      <c r="M22" s="171">
        <v>100</v>
      </c>
      <c r="N22" s="115">
        <f t="shared" si="22"/>
        <v>4.8970225654811567E-3</v>
      </c>
      <c r="O22" s="115">
        <f t="shared" si="23"/>
        <v>0</v>
      </c>
      <c r="P22" s="171">
        <v>132045173020.28</v>
      </c>
      <c r="Q22" s="171">
        <v>100</v>
      </c>
      <c r="R22" s="115">
        <f t="shared" si="24"/>
        <v>-3.6833256158655285E-2</v>
      </c>
      <c r="S22" s="115">
        <f t="shared" si="25"/>
        <v>0</v>
      </c>
      <c r="T22" s="171">
        <v>131206559584.39999</v>
      </c>
      <c r="U22" s="171">
        <v>100</v>
      </c>
      <c r="V22" s="115">
        <f t="shared" si="26"/>
        <v>-6.3509586658741964E-3</v>
      </c>
      <c r="W22" s="115">
        <f t="shared" si="27"/>
        <v>0</v>
      </c>
      <c r="X22" s="171">
        <v>133439851114.94</v>
      </c>
      <c r="Y22" s="171">
        <v>100</v>
      </c>
      <c r="Z22" s="115">
        <f t="shared" si="28"/>
        <v>1.702118809923844E-2</v>
      </c>
      <c r="AA22" s="115">
        <f t="shared" si="29"/>
        <v>0</v>
      </c>
      <c r="AB22" s="171">
        <v>133136775316.03999</v>
      </c>
      <c r="AC22" s="171">
        <v>100</v>
      </c>
      <c r="AD22" s="115">
        <f t="shared" si="30"/>
        <v>-2.2712540246987477E-3</v>
      </c>
      <c r="AE22" s="115">
        <f t="shared" si="31"/>
        <v>0</v>
      </c>
      <c r="AF22" s="171">
        <v>132467517562.33</v>
      </c>
      <c r="AG22" s="171">
        <v>100</v>
      </c>
      <c r="AH22" s="115">
        <f t="shared" si="32"/>
        <v>-5.0268436509845445E-3</v>
      </c>
      <c r="AI22" s="115">
        <f t="shared" si="33"/>
        <v>0</v>
      </c>
      <c r="AJ22" s="116">
        <f t="shared" si="14"/>
        <v>-8.8768644780296436E-3</v>
      </c>
      <c r="AK22" s="116">
        <f t="shared" si="15"/>
        <v>0</v>
      </c>
      <c r="AL22" s="117">
        <f t="shared" si="16"/>
        <v>-3.7272213301125255E-2</v>
      </c>
      <c r="AM22" s="117">
        <f t="shared" si="17"/>
        <v>0</v>
      </c>
      <c r="AN22" s="118">
        <f t="shared" si="18"/>
        <v>1.8266962273501716E-2</v>
      </c>
      <c r="AO22" s="201">
        <f t="shared" si="19"/>
        <v>0</v>
      </c>
      <c r="AP22" s="122"/>
      <c r="AQ22" s="120">
        <v>56630718400</v>
      </c>
      <c r="AR22" s="134">
        <v>100</v>
      </c>
      <c r="AS22" s="121" t="e">
        <f>(#REF!/AQ22)-1</f>
        <v>#REF!</v>
      </c>
      <c r="AT22" s="121" t="e">
        <f>(#REF!/AR22)-1</f>
        <v>#REF!</v>
      </c>
    </row>
    <row r="23" spans="1:46">
      <c r="A23" s="196" t="s">
        <v>100</v>
      </c>
      <c r="B23" s="171">
        <v>8669901135.2600002</v>
      </c>
      <c r="C23" s="171">
        <v>1</v>
      </c>
      <c r="D23" s="171">
        <v>8475267385.2600002</v>
      </c>
      <c r="E23" s="171">
        <v>1</v>
      </c>
      <c r="F23" s="115">
        <f>((D23-B23)/B23)</f>
        <v>-2.2449362104999732E-2</v>
      </c>
      <c r="G23" s="115">
        <f>((E23-C23)/C23)</f>
        <v>0</v>
      </c>
      <c r="H23" s="171">
        <v>8602936540.9300003</v>
      </c>
      <c r="I23" s="171">
        <v>1</v>
      </c>
      <c r="J23" s="115">
        <f t="shared" si="20"/>
        <v>1.5063731899720295E-2</v>
      </c>
      <c r="K23" s="115">
        <f t="shared" si="21"/>
        <v>0</v>
      </c>
      <c r="L23" s="171">
        <v>9083541577.5900002</v>
      </c>
      <c r="M23" s="171">
        <v>1</v>
      </c>
      <c r="N23" s="115">
        <f t="shared" si="22"/>
        <v>5.5865230944507835E-2</v>
      </c>
      <c r="O23" s="115">
        <f t="shared" si="23"/>
        <v>0</v>
      </c>
      <c r="P23" s="171">
        <v>7944304090.75</v>
      </c>
      <c r="Q23" s="171">
        <v>1</v>
      </c>
      <c r="R23" s="115">
        <f t="shared" si="24"/>
        <v>-0.12541776542869715</v>
      </c>
      <c r="S23" s="115">
        <f t="shared" si="25"/>
        <v>0</v>
      </c>
      <c r="T23" s="171">
        <v>8597151263.9300003</v>
      </c>
      <c r="U23" s="171">
        <v>1</v>
      </c>
      <c r="V23" s="115">
        <f t="shared" si="26"/>
        <v>8.2178019084157033E-2</v>
      </c>
      <c r="W23" s="115">
        <f t="shared" si="27"/>
        <v>0</v>
      </c>
      <c r="X23" s="171">
        <v>8972865931.1000004</v>
      </c>
      <c r="Y23" s="171">
        <v>1</v>
      </c>
      <c r="Z23" s="115">
        <f t="shared" si="28"/>
        <v>4.3702228288844867E-2</v>
      </c>
      <c r="AA23" s="115">
        <f t="shared" si="29"/>
        <v>0</v>
      </c>
      <c r="AB23" s="171">
        <v>10189362626.870001</v>
      </c>
      <c r="AC23" s="171">
        <v>1</v>
      </c>
      <c r="AD23" s="115">
        <f t="shared" si="30"/>
        <v>0.13557504426245984</v>
      </c>
      <c r="AE23" s="115">
        <f t="shared" si="31"/>
        <v>0</v>
      </c>
      <c r="AF23" s="171">
        <v>11146501341.67</v>
      </c>
      <c r="AG23" s="171">
        <v>1</v>
      </c>
      <c r="AH23" s="115">
        <f t="shared" si="32"/>
        <v>9.3935091904174969E-2</v>
      </c>
      <c r="AI23" s="115">
        <f t="shared" si="33"/>
        <v>0</v>
      </c>
      <c r="AJ23" s="116">
        <f t="shared" si="14"/>
        <v>3.4806527356270996E-2</v>
      </c>
      <c r="AK23" s="116">
        <f t="shared" si="15"/>
        <v>0</v>
      </c>
      <c r="AL23" s="117">
        <f t="shared" si="16"/>
        <v>0.31517990347487462</v>
      </c>
      <c r="AM23" s="117">
        <f t="shared" si="17"/>
        <v>0</v>
      </c>
      <c r="AN23" s="118">
        <f t="shared" si="18"/>
        <v>8.0849932162067442E-2</v>
      </c>
      <c r="AO23" s="201">
        <f t="shared" si="19"/>
        <v>0</v>
      </c>
      <c r="AP23" s="122"/>
      <c r="AQ23" s="120">
        <v>366113097.69999999</v>
      </c>
      <c r="AR23" s="124">
        <v>1.1357999999999999</v>
      </c>
      <c r="AS23" s="121" t="e">
        <f>(#REF!/AQ23)-1</f>
        <v>#REF!</v>
      </c>
      <c r="AT23" s="121" t="e">
        <f>(#REF!/AR23)-1</f>
        <v>#REF!</v>
      </c>
    </row>
    <row r="24" spans="1:46">
      <c r="A24" s="196" t="s">
        <v>51</v>
      </c>
      <c r="B24" s="171">
        <v>679366170.69000006</v>
      </c>
      <c r="C24" s="171">
        <v>100</v>
      </c>
      <c r="D24" s="171">
        <v>677616170.69000006</v>
      </c>
      <c r="E24" s="171">
        <v>100</v>
      </c>
      <c r="F24" s="115">
        <f>((D24-B24)/B24)</f>
        <v>-2.5759304414916741E-3</v>
      </c>
      <c r="G24" s="115">
        <f>((E24-C24)/C24)</f>
        <v>0</v>
      </c>
      <c r="H24" s="171">
        <v>668595670.69000006</v>
      </c>
      <c r="I24" s="171">
        <v>100</v>
      </c>
      <c r="J24" s="115">
        <f t="shared" si="20"/>
        <v>-1.3312108521280779E-2</v>
      </c>
      <c r="K24" s="115">
        <f t="shared" si="21"/>
        <v>0</v>
      </c>
      <c r="L24" s="171">
        <v>667516670.69000006</v>
      </c>
      <c r="M24" s="171">
        <v>100</v>
      </c>
      <c r="N24" s="115">
        <f t="shared" si="22"/>
        <v>-1.6138303720789231E-3</v>
      </c>
      <c r="O24" s="115">
        <f t="shared" si="23"/>
        <v>0</v>
      </c>
      <c r="P24" s="171">
        <v>667622670.69000006</v>
      </c>
      <c r="Q24" s="171">
        <v>100</v>
      </c>
      <c r="R24" s="115">
        <f t="shared" si="24"/>
        <v>1.5879753218811703E-4</v>
      </c>
      <c r="S24" s="115">
        <f t="shared" si="25"/>
        <v>0</v>
      </c>
      <c r="T24" s="171">
        <v>665069004.05999994</v>
      </c>
      <c r="U24" s="171">
        <v>100</v>
      </c>
      <c r="V24" s="115">
        <f t="shared" si="26"/>
        <v>-3.8250148506204168E-3</v>
      </c>
      <c r="W24" s="115">
        <f t="shared" si="27"/>
        <v>0</v>
      </c>
      <c r="X24" s="171">
        <v>666982954.05999994</v>
      </c>
      <c r="Y24" s="171">
        <v>100</v>
      </c>
      <c r="Z24" s="115">
        <f t="shared" si="28"/>
        <v>2.8778216821353036E-3</v>
      </c>
      <c r="AA24" s="115">
        <f t="shared" si="29"/>
        <v>0</v>
      </c>
      <c r="AB24" s="171">
        <v>662475069.08000004</v>
      </c>
      <c r="AC24" s="171">
        <v>100</v>
      </c>
      <c r="AD24" s="115">
        <f t="shared" si="30"/>
        <v>-6.7586209700861155E-3</v>
      </c>
      <c r="AE24" s="115">
        <f t="shared" si="31"/>
        <v>0</v>
      </c>
      <c r="AF24" s="171">
        <v>672963844</v>
      </c>
      <c r="AG24" s="171">
        <v>100</v>
      </c>
      <c r="AH24" s="115">
        <f t="shared" si="32"/>
        <v>1.5832708896602023E-2</v>
      </c>
      <c r="AI24" s="115">
        <f t="shared" si="33"/>
        <v>0</v>
      </c>
      <c r="AJ24" s="116">
        <f t="shared" si="14"/>
        <v>-1.1520221305790579E-3</v>
      </c>
      <c r="AK24" s="116">
        <f t="shared" si="15"/>
        <v>0</v>
      </c>
      <c r="AL24" s="117">
        <f t="shared" si="16"/>
        <v>-6.8657255998815763E-3</v>
      </c>
      <c r="AM24" s="117">
        <f t="shared" si="17"/>
        <v>0</v>
      </c>
      <c r="AN24" s="118">
        <f t="shared" si="18"/>
        <v>8.4102514044005101E-3</v>
      </c>
      <c r="AO24" s="201">
        <f t="shared" si="19"/>
        <v>0</v>
      </c>
      <c r="AP24" s="122"/>
      <c r="AQ24" s="120">
        <v>691810420.35000002</v>
      </c>
      <c r="AR24" s="134">
        <v>100</v>
      </c>
      <c r="AS24" s="121" t="e">
        <f>(#REF!/AQ24)-1</f>
        <v>#REF!</v>
      </c>
      <c r="AT24" s="121" t="e">
        <f>(#REF!/AR24)-1</f>
        <v>#REF!</v>
      </c>
    </row>
    <row r="25" spans="1:46">
      <c r="A25" s="196" t="s">
        <v>23</v>
      </c>
      <c r="B25" s="171">
        <v>57772132271.360001</v>
      </c>
      <c r="C25" s="167">
        <v>1</v>
      </c>
      <c r="D25" s="171">
        <v>58649105068.220001</v>
      </c>
      <c r="E25" s="167">
        <v>1</v>
      </c>
      <c r="F25" s="115">
        <f>((D25-B25)/B25)</f>
        <v>1.517985856469334E-2</v>
      </c>
      <c r="G25" s="115">
        <f>((E25-C25)/C25)</f>
        <v>0</v>
      </c>
      <c r="H25" s="171">
        <v>57051240578.779999</v>
      </c>
      <c r="I25" s="167">
        <v>1</v>
      </c>
      <c r="J25" s="115">
        <f t="shared" si="20"/>
        <v>-2.7244482035682964E-2</v>
      </c>
      <c r="K25" s="115">
        <f t="shared" si="21"/>
        <v>0</v>
      </c>
      <c r="L25" s="171">
        <v>56418884550.269997</v>
      </c>
      <c r="M25" s="167">
        <v>1</v>
      </c>
      <c r="N25" s="115">
        <f t="shared" si="22"/>
        <v>-1.1084001366049255E-2</v>
      </c>
      <c r="O25" s="115">
        <f t="shared" si="23"/>
        <v>0</v>
      </c>
      <c r="P25" s="171">
        <v>55632499010.260002</v>
      </c>
      <c r="Q25" s="167">
        <v>1</v>
      </c>
      <c r="R25" s="115">
        <f t="shared" si="24"/>
        <v>-1.3938339020320656E-2</v>
      </c>
      <c r="S25" s="115">
        <f t="shared" si="25"/>
        <v>0</v>
      </c>
      <c r="T25" s="171">
        <v>54293795838.089996</v>
      </c>
      <c r="U25" s="167">
        <v>1</v>
      </c>
      <c r="V25" s="115">
        <f t="shared" si="26"/>
        <v>-2.4063329815960918E-2</v>
      </c>
      <c r="W25" s="115">
        <f t="shared" si="27"/>
        <v>0</v>
      </c>
      <c r="X25" s="171">
        <v>55015679504.730003</v>
      </c>
      <c r="Y25" s="167">
        <v>1</v>
      </c>
      <c r="Z25" s="115">
        <f t="shared" si="28"/>
        <v>1.3295877650417787E-2</v>
      </c>
      <c r="AA25" s="115">
        <f t="shared" si="29"/>
        <v>0</v>
      </c>
      <c r="AB25" s="171">
        <v>53884193016.690002</v>
      </c>
      <c r="AC25" s="167">
        <v>1</v>
      </c>
      <c r="AD25" s="115">
        <f t="shared" si="30"/>
        <v>-2.0566618429982687E-2</v>
      </c>
      <c r="AE25" s="115">
        <f t="shared" si="31"/>
        <v>0</v>
      </c>
      <c r="AF25" s="171">
        <v>53840607959.959999</v>
      </c>
      <c r="AG25" s="167">
        <v>1</v>
      </c>
      <c r="AH25" s="115">
        <f t="shared" si="32"/>
        <v>-8.0886535159770123E-4</v>
      </c>
      <c r="AI25" s="115">
        <f t="shared" si="33"/>
        <v>0</v>
      </c>
      <c r="AJ25" s="116">
        <f t="shared" si="14"/>
        <v>-8.6537374755603809E-3</v>
      </c>
      <c r="AK25" s="116">
        <f t="shared" si="15"/>
        <v>0</v>
      </c>
      <c r="AL25" s="117">
        <f t="shared" si="16"/>
        <v>-8.1987561492486719E-2</v>
      </c>
      <c r="AM25" s="117">
        <f t="shared" si="17"/>
        <v>0</v>
      </c>
      <c r="AN25" s="118">
        <f t="shared" si="18"/>
        <v>1.6345332103978656E-2</v>
      </c>
      <c r="AO25" s="201">
        <f t="shared" si="19"/>
        <v>0</v>
      </c>
      <c r="AP25" s="122"/>
      <c r="AQ25" s="120">
        <v>13880602273.7041</v>
      </c>
      <c r="AR25" s="127">
        <v>1</v>
      </c>
      <c r="AS25" s="121" t="e">
        <f>(#REF!/AQ25)-1</f>
        <v>#REF!</v>
      </c>
      <c r="AT25" s="121" t="e">
        <f>(#REF!/AR25)-1</f>
        <v>#REF!</v>
      </c>
    </row>
    <row r="26" spans="1:46">
      <c r="A26" s="196" t="s">
        <v>74</v>
      </c>
      <c r="B26" s="171">
        <v>1092635245.5999999</v>
      </c>
      <c r="C26" s="167">
        <v>10</v>
      </c>
      <c r="D26" s="171">
        <v>1107185245.26</v>
      </c>
      <c r="E26" s="167">
        <v>10</v>
      </c>
      <c r="F26" s="115">
        <f>((D26-B26)/B26)</f>
        <v>1.3316428989996775E-2</v>
      </c>
      <c r="G26" s="115">
        <f>((E26-C26)/C26)</f>
        <v>0</v>
      </c>
      <c r="H26" s="171">
        <v>1110701761.8900001</v>
      </c>
      <c r="I26" s="167">
        <v>10</v>
      </c>
      <c r="J26" s="115">
        <f t="shared" si="20"/>
        <v>3.1760869692355155E-3</v>
      </c>
      <c r="K26" s="115">
        <f t="shared" si="21"/>
        <v>0</v>
      </c>
      <c r="L26" s="171">
        <v>1102386070.02</v>
      </c>
      <c r="M26" s="167">
        <v>10</v>
      </c>
      <c r="N26" s="115">
        <f t="shared" si="22"/>
        <v>-7.4868809569995807E-3</v>
      </c>
      <c r="O26" s="115">
        <f t="shared" si="23"/>
        <v>0</v>
      </c>
      <c r="P26" s="171">
        <v>1106886874.8800001</v>
      </c>
      <c r="Q26" s="167">
        <v>10</v>
      </c>
      <c r="R26" s="115">
        <f t="shared" si="24"/>
        <v>4.0827845909904119E-3</v>
      </c>
      <c r="S26" s="115">
        <f t="shared" si="25"/>
        <v>0</v>
      </c>
      <c r="T26" s="171">
        <v>1166026815.6800001</v>
      </c>
      <c r="U26" s="167">
        <v>10</v>
      </c>
      <c r="V26" s="115">
        <f t="shared" si="26"/>
        <v>5.3429074047346918E-2</v>
      </c>
      <c r="W26" s="115">
        <f t="shared" si="27"/>
        <v>0</v>
      </c>
      <c r="X26" s="171">
        <v>1217033993.03</v>
      </c>
      <c r="Y26" s="167">
        <v>10</v>
      </c>
      <c r="Z26" s="115">
        <f t="shared" si="28"/>
        <v>4.3744429085238228E-2</v>
      </c>
      <c r="AA26" s="115">
        <f t="shared" si="29"/>
        <v>0</v>
      </c>
      <c r="AB26" s="171">
        <v>1319043901.6300001</v>
      </c>
      <c r="AC26" s="167">
        <v>10</v>
      </c>
      <c r="AD26" s="115">
        <f t="shared" si="30"/>
        <v>8.3818454689199129E-2</v>
      </c>
      <c r="AE26" s="115">
        <f t="shared" si="31"/>
        <v>0</v>
      </c>
      <c r="AF26" s="171">
        <v>1425762196.9300001</v>
      </c>
      <c r="AG26" s="167">
        <v>10</v>
      </c>
      <c r="AH26" s="115">
        <f t="shared" si="32"/>
        <v>8.0905794847406898E-2</v>
      </c>
      <c r="AI26" s="115">
        <f t="shared" si="33"/>
        <v>0</v>
      </c>
      <c r="AJ26" s="116">
        <f t="shared" si="14"/>
        <v>3.4373271532801786E-2</v>
      </c>
      <c r="AK26" s="116">
        <f t="shared" si="15"/>
        <v>0</v>
      </c>
      <c r="AL26" s="117">
        <f t="shared" si="16"/>
        <v>0.28773590782018482</v>
      </c>
      <c r="AM26" s="117">
        <f t="shared" si="17"/>
        <v>0</v>
      </c>
      <c r="AN26" s="118">
        <f t="shared" si="18"/>
        <v>3.6149461515347335E-2</v>
      </c>
      <c r="AO26" s="201">
        <f t="shared" si="19"/>
        <v>0</v>
      </c>
      <c r="AP26" s="122"/>
      <c r="AQ26" s="130">
        <v>246915130.99000001</v>
      </c>
      <c r="AR26" s="127">
        <v>10</v>
      </c>
      <c r="AS26" s="121" t="e">
        <f>(#REF!/AQ26)-1</f>
        <v>#REF!</v>
      </c>
      <c r="AT26" s="121" t="e">
        <f>(#REF!/AR26)-1</f>
        <v>#REF!</v>
      </c>
    </row>
    <row r="27" spans="1:46">
      <c r="A27" s="196" t="s">
        <v>106</v>
      </c>
      <c r="B27" s="171">
        <v>21505402721.73</v>
      </c>
      <c r="C27" s="167">
        <v>1</v>
      </c>
      <c r="D27" s="171">
        <v>20362667709.98</v>
      </c>
      <c r="E27" s="167">
        <v>1</v>
      </c>
      <c r="F27" s="115">
        <f>((D27-B27)/B27)</f>
        <v>-5.3137112870494191E-2</v>
      </c>
      <c r="G27" s="115">
        <f>((E27-C27)/C27)</f>
        <v>0</v>
      </c>
      <c r="H27" s="171">
        <v>21620955406.490002</v>
      </c>
      <c r="I27" s="167">
        <v>1</v>
      </c>
      <c r="J27" s="115">
        <f t="shared" si="20"/>
        <v>6.1793853066378898E-2</v>
      </c>
      <c r="K27" s="115">
        <f t="shared" si="21"/>
        <v>0</v>
      </c>
      <c r="L27" s="171">
        <v>22351167439.389999</v>
      </c>
      <c r="M27" s="167">
        <v>1</v>
      </c>
      <c r="N27" s="115">
        <f t="shared" si="22"/>
        <v>3.377334716119014E-2</v>
      </c>
      <c r="O27" s="115">
        <f t="shared" si="23"/>
        <v>0</v>
      </c>
      <c r="P27" s="171">
        <v>23086254421.630001</v>
      </c>
      <c r="Q27" s="167">
        <v>1</v>
      </c>
      <c r="R27" s="115">
        <f t="shared" si="24"/>
        <v>3.2888079973153447E-2</v>
      </c>
      <c r="S27" s="115">
        <f t="shared" si="25"/>
        <v>0</v>
      </c>
      <c r="T27" s="171">
        <v>22796703928.240002</v>
      </c>
      <c r="U27" s="167">
        <v>1</v>
      </c>
      <c r="V27" s="115">
        <f t="shared" si="26"/>
        <v>-1.2542116538346446E-2</v>
      </c>
      <c r="W27" s="115">
        <f t="shared" si="27"/>
        <v>0</v>
      </c>
      <c r="X27" s="171">
        <v>22841619141.790001</v>
      </c>
      <c r="Y27" s="167">
        <v>1</v>
      </c>
      <c r="Z27" s="115">
        <f t="shared" si="28"/>
        <v>1.970250334933699E-3</v>
      </c>
      <c r="AA27" s="115">
        <f t="shared" si="29"/>
        <v>0</v>
      </c>
      <c r="AB27" s="171">
        <v>23314322896.689999</v>
      </c>
      <c r="AC27" s="167">
        <v>1</v>
      </c>
      <c r="AD27" s="115">
        <f t="shared" si="30"/>
        <v>2.0694844440128157E-2</v>
      </c>
      <c r="AE27" s="115">
        <f t="shared" si="31"/>
        <v>0</v>
      </c>
      <c r="AF27" s="171">
        <v>22780692802.310001</v>
      </c>
      <c r="AG27" s="167">
        <v>1</v>
      </c>
      <c r="AH27" s="115">
        <f t="shared" si="32"/>
        <v>-2.2888509211466668E-2</v>
      </c>
      <c r="AI27" s="115">
        <f t="shared" si="33"/>
        <v>0</v>
      </c>
      <c r="AJ27" s="116">
        <f t="shared" si="14"/>
        <v>7.8190795444346307E-3</v>
      </c>
      <c r="AK27" s="116">
        <f t="shared" si="15"/>
        <v>0</v>
      </c>
      <c r="AL27" s="117">
        <f t="shared" si="16"/>
        <v>0.11874795222164812</v>
      </c>
      <c r="AM27" s="117">
        <f t="shared" si="17"/>
        <v>0</v>
      </c>
      <c r="AN27" s="118">
        <f t="shared" si="18"/>
        <v>3.6817194737518218E-2</v>
      </c>
      <c r="AO27" s="201">
        <f t="shared" si="19"/>
        <v>0</v>
      </c>
      <c r="AP27" s="122"/>
      <c r="AQ27" s="130"/>
      <c r="AR27" s="127"/>
      <c r="AS27" s="121"/>
      <c r="AT27" s="121"/>
    </row>
    <row r="28" spans="1:46">
      <c r="A28" s="196" t="s">
        <v>110</v>
      </c>
      <c r="B28" s="171">
        <v>2877866049.6222429</v>
      </c>
      <c r="C28" s="167">
        <v>100</v>
      </c>
      <c r="D28" s="171">
        <v>2835516166.3299999</v>
      </c>
      <c r="E28" s="167">
        <v>100</v>
      </c>
      <c r="F28" s="115">
        <f>((D28-B28)/B28)</f>
        <v>-1.4715724276952353E-2</v>
      </c>
      <c r="G28" s="115">
        <f>((E28-C28)/C28)</f>
        <v>0</v>
      </c>
      <c r="H28" s="171">
        <v>2816853666.4681358</v>
      </c>
      <c r="I28" s="167">
        <v>100</v>
      </c>
      <c r="J28" s="115">
        <f t="shared" si="20"/>
        <v>-6.5816940433878418E-3</v>
      </c>
      <c r="K28" s="115">
        <f t="shared" si="21"/>
        <v>0</v>
      </c>
      <c r="L28" s="171">
        <v>2806367683.4400001</v>
      </c>
      <c r="M28" s="167">
        <v>100</v>
      </c>
      <c r="N28" s="115">
        <f t="shared" si="22"/>
        <v>-3.7225870668970351E-3</v>
      </c>
      <c r="O28" s="115">
        <f t="shared" si="23"/>
        <v>0</v>
      </c>
      <c r="P28" s="171">
        <v>2497123897.54</v>
      </c>
      <c r="Q28" s="167">
        <v>100</v>
      </c>
      <c r="R28" s="115">
        <f t="shared" si="24"/>
        <v>-0.11019360995524795</v>
      </c>
      <c r="S28" s="115">
        <f t="shared" si="25"/>
        <v>0</v>
      </c>
      <c r="T28" s="171">
        <v>2425107159.0700002</v>
      </c>
      <c r="U28" s="167">
        <v>100</v>
      </c>
      <c r="V28" s="115">
        <f t="shared" si="26"/>
        <v>-2.8839873960978021E-2</v>
      </c>
      <c r="W28" s="115">
        <f t="shared" si="27"/>
        <v>0</v>
      </c>
      <c r="X28" s="171">
        <v>2397473465.3200002</v>
      </c>
      <c r="Y28" s="167">
        <v>100</v>
      </c>
      <c r="Z28" s="115">
        <f t="shared" si="28"/>
        <v>-1.1394834099041296E-2</v>
      </c>
      <c r="AA28" s="115">
        <f t="shared" si="29"/>
        <v>0</v>
      </c>
      <c r="AB28" s="171">
        <v>2381427783.7516246</v>
      </c>
      <c r="AC28" s="167">
        <v>100</v>
      </c>
      <c r="AD28" s="115">
        <f t="shared" si="30"/>
        <v>-6.6927462599607572E-3</v>
      </c>
      <c r="AE28" s="115">
        <f t="shared" si="31"/>
        <v>0</v>
      </c>
      <c r="AF28" s="171">
        <v>2388309609.0387764</v>
      </c>
      <c r="AG28" s="167">
        <v>100</v>
      </c>
      <c r="AH28" s="115">
        <f t="shared" si="32"/>
        <v>2.8897896186927019E-3</v>
      </c>
      <c r="AI28" s="115">
        <f t="shared" si="33"/>
        <v>0</v>
      </c>
      <c r="AJ28" s="116">
        <f t="shared" si="14"/>
        <v>-2.2406410005471566E-2</v>
      </c>
      <c r="AK28" s="116">
        <f t="shared" si="15"/>
        <v>0</v>
      </c>
      <c r="AL28" s="117">
        <f t="shared" si="16"/>
        <v>-0.15771610213389883</v>
      </c>
      <c r="AM28" s="117">
        <f t="shared" si="17"/>
        <v>0</v>
      </c>
      <c r="AN28" s="118">
        <f t="shared" si="18"/>
        <v>3.6673671371434707E-2</v>
      </c>
      <c r="AO28" s="201">
        <f t="shared" si="19"/>
        <v>0</v>
      </c>
      <c r="AP28" s="122"/>
      <c r="AQ28" s="130"/>
      <c r="AR28" s="127"/>
      <c r="AS28" s="121"/>
      <c r="AT28" s="121"/>
    </row>
    <row r="29" spans="1:46">
      <c r="A29" s="196" t="s">
        <v>113</v>
      </c>
      <c r="B29" s="171">
        <v>5214834129.0500002</v>
      </c>
      <c r="C29" s="167">
        <v>100</v>
      </c>
      <c r="D29" s="171">
        <v>5156878887.7200003</v>
      </c>
      <c r="E29" s="167">
        <v>100</v>
      </c>
      <c r="F29" s="115">
        <f>((D29-B29)/B29)</f>
        <v>-1.111353494584837E-2</v>
      </c>
      <c r="G29" s="115">
        <f>((E29-C29)/C29)</f>
        <v>0</v>
      </c>
      <c r="H29" s="171">
        <v>5125424138.9200001</v>
      </c>
      <c r="I29" s="167">
        <v>100</v>
      </c>
      <c r="J29" s="115">
        <f t="shared" si="20"/>
        <v>-6.0995709778841074E-3</v>
      </c>
      <c r="K29" s="115">
        <f t="shared" si="21"/>
        <v>0</v>
      </c>
      <c r="L29" s="171">
        <v>5037422842.1400003</v>
      </c>
      <c r="M29" s="167">
        <v>100</v>
      </c>
      <c r="N29" s="115">
        <f t="shared" si="22"/>
        <v>-1.71695638048294E-2</v>
      </c>
      <c r="O29" s="115">
        <f t="shared" si="23"/>
        <v>0</v>
      </c>
      <c r="P29" s="171">
        <v>5018595574.9899998</v>
      </c>
      <c r="Q29" s="167">
        <v>100</v>
      </c>
      <c r="R29" s="115">
        <f t="shared" si="24"/>
        <v>-3.7374800051532629E-3</v>
      </c>
      <c r="S29" s="115">
        <f t="shared" si="25"/>
        <v>0</v>
      </c>
      <c r="T29" s="171">
        <v>4931485672.9499998</v>
      </c>
      <c r="U29" s="167">
        <v>100</v>
      </c>
      <c r="V29" s="115">
        <f t="shared" si="26"/>
        <v>-1.7357426144100789E-2</v>
      </c>
      <c r="W29" s="115">
        <f t="shared" si="27"/>
        <v>0</v>
      </c>
      <c r="X29" s="171">
        <v>4947863427.7600002</v>
      </c>
      <c r="Y29" s="167">
        <v>100</v>
      </c>
      <c r="Z29" s="115">
        <f t="shared" si="28"/>
        <v>3.3210589863081354E-3</v>
      </c>
      <c r="AA29" s="115">
        <f t="shared" si="29"/>
        <v>0</v>
      </c>
      <c r="AB29" s="171">
        <v>4813415393.3699999</v>
      </c>
      <c r="AC29" s="167">
        <v>100</v>
      </c>
      <c r="AD29" s="115">
        <f t="shared" si="30"/>
        <v>-2.717294774865436E-2</v>
      </c>
      <c r="AE29" s="115">
        <f t="shared" si="31"/>
        <v>0</v>
      </c>
      <c r="AF29" s="171">
        <v>4835504887.0100002</v>
      </c>
      <c r="AG29" s="167">
        <v>100</v>
      </c>
      <c r="AH29" s="115">
        <f t="shared" si="32"/>
        <v>4.589151742529103E-3</v>
      </c>
      <c r="AI29" s="115">
        <f t="shared" si="33"/>
        <v>0</v>
      </c>
      <c r="AJ29" s="116">
        <f t="shared" si="14"/>
        <v>-9.3425391122041318E-3</v>
      </c>
      <c r="AK29" s="116">
        <f t="shared" si="15"/>
        <v>0</v>
      </c>
      <c r="AL29" s="117">
        <f t="shared" si="16"/>
        <v>-6.231947806167859E-2</v>
      </c>
      <c r="AM29" s="117">
        <f t="shared" si="17"/>
        <v>0</v>
      </c>
      <c r="AN29" s="118">
        <f t="shared" si="18"/>
        <v>1.0973688563656415E-2</v>
      </c>
      <c r="AO29" s="201">
        <f t="shared" si="19"/>
        <v>0</v>
      </c>
      <c r="AP29" s="122"/>
      <c r="AQ29" s="130"/>
      <c r="AR29" s="127"/>
      <c r="AS29" s="121"/>
      <c r="AT29" s="121"/>
    </row>
    <row r="30" spans="1:46">
      <c r="A30" s="196" t="s">
        <v>119</v>
      </c>
      <c r="B30" s="171">
        <v>1055505628.75</v>
      </c>
      <c r="C30" s="167">
        <v>10</v>
      </c>
      <c r="D30" s="171">
        <v>1050618295.22</v>
      </c>
      <c r="E30" s="167">
        <v>10</v>
      </c>
      <c r="F30" s="115">
        <f>((D30-B30)/B30)</f>
        <v>-4.6303244595558212E-3</v>
      </c>
      <c r="G30" s="115">
        <f>((E30-C30)/C30)</f>
        <v>0</v>
      </c>
      <c r="H30" s="171">
        <v>1061416956.65</v>
      </c>
      <c r="I30" s="167">
        <v>10</v>
      </c>
      <c r="J30" s="115">
        <f t="shared" si="20"/>
        <v>1.0278387002330568E-2</v>
      </c>
      <c r="K30" s="115">
        <f t="shared" si="21"/>
        <v>0</v>
      </c>
      <c r="L30" s="171">
        <v>1060624399.54</v>
      </c>
      <c r="M30" s="167">
        <v>10</v>
      </c>
      <c r="N30" s="115">
        <f t="shared" si="22"/>
        <v>-7.4669723809712822E-4</v>
      </c>
      <c r="O30" s="115">
        <f t="shared" si="23"/>
        <v>0</v>
      </c>
      <c r="P30" s="171">
        <v>1061131058.13</v>
      </c>
      <c r="Q30" s="167">
        <v>10</v>
      </c>
      <c r="R30" s="115">
        <f t="shared" si="24"/>
        <v>4.7769841069069752E-4</v>
      </c>
      <c r="S30" s="115">
        <f t="shared" si="25"/>
        <v>0</v>
      </c>
      <c r="T30" s="171">
        <v>1058376317.0599999</v>
      </c>
      <c r="U30" s="167">
        <v>10</v>
      </c>
      <c r="V30" s="115">
        <f t="shared" si="26"/>
        <v>-2.596042259713566E-3</v>
      </c>
      <c r="W30" s="115">
        <f t="shared" si="27"/>
        <v>0</v>
      </c>
      <c r="X30" s="171">
        <v>1013893514.49</v>
      </c>
      <c r="Y30" s="167">
        <v>10</v>
      </c>
      <c r="Z30" s="115">
        <f t="shared" si="28"/>
        <v>-4.2029287553944937E-2</v>
      </c>
      <c r="AA30" s="115">
        <f t="shared" si="29"/>
        <v>0</v>
      </c>
      <c r="AB30" s="171">
        <v>1024307825.11</v>
      </c>
      <c r="AC30" s="167">
        <v>10</v>
      </c>
      <c r="AD30" s="115">
        <f t="shared" si="30"/>
        <v>1.0271601969205338E-2</v>
      </c>
      <c r="AE30" s="115">
        <f t="shared" si="31"/>
        <v>0</v>
      </c>
      <c r="AF30" s="171">
        <v>1023613264.5700001</v>
      </c>
      <c r="AG30" s="167">
        <v>10</v>
      </c>
      <c r="AH30" s="115">
        <f t="shared" si="32"/>
        <v>-6.7807794002293527E-4</v>
      </c>
      <c r="AI30" s="115">
        <f t="shared" si="33"/>
        <v>0</v>
      </c>
      <c r="AJ30" s="116">
        <f t="shared" si="14"/>
        <v>-3.7065927586384722E-3</v>
      </c>
      <c r="AK30" s="116">
        <f t="shared" si="15"/>
        <v>0</v>
      </c>
      <c r="AL30" s="117">
        <f t="shared" si="16"/>
        <v>-2.5703940977293858E-2</v>
      </c>
      <c r="AM30" s="117">
        <f t="shared" si="17"/>
        <v>0</v>
      </c>
      <c r="AN30" s="118">
        <f t="shared" si="18"/>
        <v>1.6462625645005745E-2</v>
      </c>
      <c r="AO30" s="201">
        <f t="shared" si="19"/>
        <v>0</v>
      </c>
      <c r="AP30" s="122"/>
      <c r="AQ30" s="130"/>
      <c r="AR30" s="127"/>
      <c r="AS30" s="121"/>
      <c r="AT30" s="121"/>
    </row>
    <row r="31" spans="1:46">
      <c r="A31" s="196" t="s">
        <v>121</v>
      </c>
      <c r="B31" s="166">
        <v>2019785244</v>
      </c>
      <c r="C31" s="167">
        <v>100</v>
      </c>
      <c r="D31" s="166">
        <v>2017319013</v>
      </c>
      <c r="E31" s="167">
        <v>100</v>
      </c>
      <c r="F31" s="115">
        <f>((D31-B31)/B31)</f>
        <v>-1.2210362499311337E-3</v>
      </c>
      <c r="G31" s="115">
        <f>((E31-C31)/C31)</f>
        <v>0</v>
      </c>
      <c r="H31" s="166">
        <v>1980939815</v>
      </c>
      <c r="I31" s="167">
        <v>100</v>
      </c>
      <c r="J31" s="115">
        <f t="shared" si="20"/>
        <v>-1.8033438323619269E-2</v>
      </c>
      <c r="K31" s="115">
        <f t="shared" si="21"/>
        <v>0</v>
      </c>
      <c r="L31" s="166">
        <v>1971113698</v>
      </c>
      <c r="M31" s="167">
        <v>100</v>
      </c>
      <c r="N31" s="115">
        <f t="shared" si="22"/>
        <v>-4.9603309124260295E-3</v>
      </c>
      <c r="O31" s="115">
        <f t="shared" si="23"/>
        <v>0</v>
      </c>
      <c r="P31" s="166">
        <v>1967186511</v>
      </c>
      <c r="Q31" s="167">
        <v>100</v>
      </c>
      <c r="R31" s="115">
        <f t="shared" si="24"/>
        <v>-1.9923695949070515E-3</v>
      </c>
      <c r="S31" s="115">
        <f t="shared" si="25"/>
        <v>0</v>
      </c>
      <c r="T31" s="166">
        <v>1871847876</v>
      </c>
      <c r="U31" s="167">
        <v>100</v>
      </c>
      <c r="V31" s="115">
        <f t="shared" si="26"/>
        <v>-4.8464461537780439E-2</v>
      </c>
      <c r="W31" s="115">
        <f t="shared" si="27"/>
        <v>0</v>
      </c>
      <c r="X31" s="166">
        <v>1897592405</v>
      </c>
      <c r="Y31" s="167">
        <v>100</v>
      </c>
      <c r="Z31" s="115">
        <f t="shared" si="28"/>
        <v>1.3753536988814576E-2</v>
      </c>
      <c r="AA31" s="115">
        <f t="shared" si="29"/>
        <v>0</v>
      </c>
      <c r="AB31" s="166">
        <v>1885617490</v>
      </c>
      <c r="AC31" s="167">
        <v>100</v>
      </c>
      <c r="AD31" s="115">
        <f t="shared" si="30"/>
        <v>-6.3105833309867196E-3</v>
      </c>
      <c r="AE31" s="115">
        <f t="shared" si="31"/>
        <v>0</v>
      </c>
      <c r="AF31" s="166">
        <v>1893805899</v>
      </c>
      <c r="AG31" s="167">
        <v>100</v>
      </c>
      <c r="AH31" s="115">
        <f t="shared" si="32"/>
        <v>4.3425610143232179E-3</v>
      </c>
      <c r="AI31" s="115">
        <f t="shared" si="33"/>
        <v>0</v>
      </c>
      <c r="AJ31" s="116">
        <f t="shared" si="14"/>
        <v>-7.8607652433141072E-3</v>
      </c>
      <c r="AK31" s="116">
        <f t="shared" si="15"/>
        <v>0</v>
      </c>
      <c r="AL31" s="117">
        <f t="shared" si="16"/>
        <v>-6.1226366878048159E-2</v>
      </c>
      <c r="AM31" s="117">
        <f t="shared" si="17"/>
        <v>0</v>
      </c>
      <c r="AN31" s="118">
        <f t="shared" si="18"/>
        <v>1.8737213983198102E-2</v>
      </c>
      <c r="AO31" s="201">
        <f t="shared" si="19"/>
        <v>0</v>
      </c>
      <c r="AP31" s="122"/>
      <c r="AQ31" s="130"/>
      <c r="AR31" s="127"/>
      <c r="AS31" s="121"/>
      <c r="AT31" s="121"/>
    </row>
    <row r="32" spans="1:46">
      <c r="A32" s="196" t="s">
        <v>122</v>
      </c>
      <c r="B32" s="166">
        <v>7007643602.6499996</v>
      </c>
      <c r="C32" s="167">
        <v>100</v>
      </c>
      <c r="D32" s="166">
        <v>7022712438.7299995</v>
      </c>
      <c r="E32" s="167">
        <v>100</v>
      </c>
      <c r="F32" s="115">
        <f>((D32-B32)/B32)</f>
        <v>2.1503428162787156E-3</v>
      </c>
      <c r="G32" s="115">
        <f>((E32-C32)/C32)</f>
        <v>0</v>
      </c>
      <c r="H32" s="166">
        <v>7190817069.8699999</v>
      </c>
      <c r="I32" s="167">
        <v>100</v>
      </c>
      <c r="J32" s="115">
        <f t="shared" si="20"/>
        <v>2.3937279591986355E-2</v>
      </c>
      <c r="K32" s="115">
        <f t="shared" si="21"/>
        <v>0</v>
      </c>
      <c r="L32" s="166">
        <v>7429204247.1400003</v>
      </c>
      <c r="M32" s="167">
        <v>100</v>
      </c>
      <c r="N32" s="115">
        <f t="shared" si="22"/>
        <v>3.3151611973117563E-2</v>
      </c>
      <c r="O32" s="115">
        <f t="shared" si="23"/>
        <v>0</v>
      </c>
      <c r="P32" s="166">
        <v>7355838530.79</v>
      </c>
      <c r="Q32" s="167">
        <v>100</v>
      </c>
      <c r="R32" s="115">
        <f t="shared" si="24"/>
        <v>-9.8753128746250016E-3</v>
      </c>
      <c r="S32" s="115">
        <f t="shared" si="25"/>
        <v>0</v>
      </c>
      <c r="T32" s="166">
        <v>7365889384.2299995</v>
      </c>
      <c r="U32" s="167">
        <v>100</v>
      </c>
      <c r="V32" s="115">
        <f t="shared" si="26"/>
        <v>1.3663776601306311E-3</v>
      </c>
      <c r="W32" s="115">
        <f t="shared" si="27"/>
        <v>0</v>
      </c>
      <c r="X32" s="166">
        <v>7520355681.2399998</v>
      </c>
      <c r="Y32" s="167">
        <v>100</v>
      </c>
      <c r="Z32" s="115">
        <f t="shared" si="28"/>
        <v>2.0970488280845603E-2</v>
      </c>
      <c r="AA32" s="115">
        <f t="shared" si="29"/>
        <v>0</v>
      </c>
      <c r="AB32" s="166">
        <v>7168463293.3400002</v>
      </c>
      <c r="AC32" s="167">
        <v>100</v>
      </c>
      <c r="AD32" s="115">
        <f t="shared" si="30"/>
        <v>-4.6791987349457061E-2</v>
      </c>
      <c r="AE32" s="115">
        <f t="shared" si="31"/>
        <v>0</v>
      </c>
      <c r="AF32" s="166">
        <v>7674184169.4799995</v>
      </c>
      <c r="AG32" s="167">
        <v>100</v>
      </c>
      <c r="AH32" s="115">
        <f t="shared" si="32"/>
        <v>7.0548017817130923E-2</v>
      </c>
      <c r="AI32" s="115">
        <f t="shared" si="33"/>
        <v>0</v>
      </c>
      <c r="AJ32" s="116">
        <f t="shared" si="14"/>
        <v>1.1932102239425965E-2</v>
      </c>
      <c r="AK32" s="116">
        <f t="shared" si="15"/>
        <v>0</v>
      </c>
      <c r="AL32" s="117">
        <f t="shared" si="16"/>
        <v>9.2766397091408367E-2</v>
      </c>
      <c r="AM32" s="117">
        <f t="shared" si="17"/>
        <v>0</v>
      </c>
      <c r="AN32" s="118">
        <f t="shared" si="18"/>
        <v>3.4316404371979678E-2</v>
      </c>
      <c r="AO32" s="201">
        <f t="shared" si="19"/>
        <v>0</v>
      </c>
      <c r="AP32" s="122"/>
      <c r="AQ32" s="130"/>
      <c r="AR32" s="127"/>
      <c r="AS32" s="121"/>
      <c r="AT32" s="121"/>
    </row>
    <row r="33" spans="1:47">
      <c r="A33" s="196" t="s">
        <v>126</v>
      </c>
      <c r="B33" s="166">
        <v>6972032152.3500004</v>
      </c>
      <c r="C33" s="167">
        <v>100</v>
      </c>
      <c r="D33" s="166">
        <v>6765333704.4799995</v>
      </c>
      <c r="E33" s="167">
        <v>100</v>
      </c>
      <c r="F33" s="115">
        <f>((D33-B33)/B33)</f>
        <v>-2.9646800725141642E-2</v>
      </c>
      <c r="G33" s="115">
        <f>((E33-C33)/C33)</f>
        <v>0</v>
      </c>
      <c r="H33" s="166">
        <v>6615190205.5299997</v>
      </c>
      <c r="I33" s="167">
        <v>100</v>
      </c>
      <c r="J33" s="115">
        <f t="shared" si="20"/>
        <v>-2.219306622681079E-2</v>
      </c>
      <c r="K33" s="115">
        <f t="shared" si="21"/>
        <v>0</v>
      </c>
      <c r="L33" s="166">
        <v>6479226248.6300001</v>
      </c>
      <c r="M33" s="167">
        <v>100</v>
      </c>
      <c r="N33" s="115">
        <f t="shared" si="22"/>
        <v>-2.0553295170007341E-2</v>
      </c>
      <c r="O33" s="115">
        <f t="shared" si="23"/>
        <v>0</v>
      </c>
      <c r="P33" s="166">
        <v>6341693719.5500002</v>
      </c>
      <c r="Q33" s="167">
        <v>100</v>
      </c>
      <c r="R33" s="115">
        <f t="shared" si="24"/>
        <v>-2.1226690318011426E-2</v>
      </c>
      <c r="S33" s="115">
        <f t="shared" si="25"/>
        <v>0</v>
      </c>
      <c r="T33" s="166">
        <v>6256424971.3500004</v>
      </c>
      <c r="U33" s="167">
        <v>100</v>
      </c>
      <c r="V33" s="115">
        <f t="shared" si="26"/>
        <v>-1.3445737364631099E-2</v>
      </c>
      <c r="W33" s="115">
        <f t="shared" si="27"/>
        <v>0</v>
      </c>
      <c r="X33" s="166">
        <v>6199295229.3199997</v>
      </c>
      <c r="Y33" s="167">
        <v>100</v>
      </c>
      <c r="Z33" s="115">
        <f t="shared" si="28"/>
        <v>-9.1313717165337205E-3</v>
      </c>
      <c r="AA33" s="115">
        <f t="shared" si="29"/>
        <v>0</v>
      </c>
      <c r="AB33" s="166">
        <v>6044674628.3800001</v>
      </c>
      <c r="AC33" s="167">
        <v>100</v>
      </c>
      <c r="AD33" s="115">
        <f t="shared" si="30"/>
        <v>-2.4941641786748701E-2</v>
      </c>
      <c r="AE33" s="115">
        <f t="shared" si="31"/>
        <v>0</v>
      </c>
      <c r="AF33" s="166">
        <v>6073468491.1999998</v>
      </c>
      <c r="AG33" s="167">
        <v>100</v>
      </c>
      <c r="AH33" s="115">
        <f t="shared" si="32"/>
        <v>4.7635091365896363E-3</v>
      </c>
      <c r="AI33" s="115">
        <f t="shared" si="33"/>
        <v>0</v>
      </c>
      <c r="AJ33" s="116">
        <f t="shared" si="14"/>
        <v>-1.7046886771411886E-2</v>
      </c>
      <c r="AK33" s="116">
        <f t="shared" si="15"/>
        <v>0</v>
      </c>
      <c r="AL33" s="117">
        <f t="shared" si="16"/>
        <v>-0.10226623600574899</v>
      </c>
      <c r="AM33" s="117">
        <f t="shared" si="17"/>
        <v>0</v>
      </c>
      <c r="AN33" s="118">
        <f t="shared" si="18"/>
        <v>1.088019717668222E-2</v>
      </c>
      <c r="AO33" s="201">
        <f t="shared" si="19"/>
        <v>0</v>
      </c>
      <c r="AP33" s="122"/>
      <c r="AQ33" s="130"/>
      <c r="AR33" s="127"/>
      <c r="AS33" s="121"/>
      <c r="AT33" s="121"/>
    </row>
    <row r="34" spans="1:47">
      <c r="A34" s="196" t="s">
        <v>125</v>
      </c>
      <c r="B34" s="166">
        <v>165994158.83000001</v>
      </c>
      <c r="C34" s="167">
        <v>1000000</v>
      </c>
      <c r="D34" s="166">
        <v>154072573.16</v>
      </c>
      <c r="E34" s="167">
        <v>1000000</v>
      </c>
      <c r="F34" s="115">
        <f>((D34-B34)/B34)</f>
        <v>-7.1819308305958507E-2</v>
      </c>
      <c r="G34" s="115">
        <f>((E34-C34)/C34)</f>
        <v>0</v>
      </c>
      <c r="H34" s="166">
        <v>166153599.44</v>
      </c>
      <c r="I34" s="167">
        <v>1000000</v>
      </c>
      <c r="J34" s="115">
        <f t="shared" si="20"/>
        <v>7.8411270949919148E-2</v>
      </c>
      <c r="K34" s="115">
        <f t="shared" si="21"/>
        <v>0</v>
      </c>
      <c r="L34" s="166">
        <v>154250625.84</v>
      </c>
      <c r="M34" s="167">
        <v>1000000</v>
      </c>
      <c r="N34" s="115">
        <f t="shared" si="22"/>
        <v>-7.1638373409408429E-2</v>
      </c>
      <c r="O34" s="115">
        <f t="shared" si="23"/>
        <v>0</v>
      </c>
      <c r="P34" s="166">
        <v>154320996.84999999</v>
      </c>
      <c r="Q34" s="167">
        <v>1000000</v>
      </c>
      <c r="R34" s="115">
        <f t="shared" si="24"/>
        <v>4.5621215224750145E-4</v>
      </c>
      <c r="S34" s="115">
        <f t="shared" si="25"/>
        <v>0</v>
      </c>
      <c r="T34" s="166">
        <v>154408022.83000001</v>
      </c>
      <c r="U34" s="167">
        <v>1000000</v>
      </c>
      <c r="V34" s="115">
        <f t="shared" si="26"/>
        <v>5.6392831679676308E-4</v>
      </c>
      <c r="W34" s="115">
        <f t="shared" si="27"/>
        <v>0</v>
      </c>
      <c r="X34" s="166">
        <v>154283266.38</v>
      </c>
      <c r="Y34" s="167">
        <v>1000000</v>
      </c>
      <c r="Z34" s="115">
        <f t="shared" si="28"/>
        <v>-8.0796611285782803E-4</v>
      </c>
      <c r="AA34" s="115">
        <f t="shared" si="29"/>
        <v>0</v>
      </c>
      <c r="AB34" s="166">
        <v>153401321.28</v>
      </c>
      <c r="AC34" s="167">
        <v>1000000</v>
      </c>
      <c r="AD34" s="115">
        <f t="shared" si="30"/>
        <v>-5.716401530077549E-3</v>
      </c>
      <c r="AE34" s="115">
        <f t="shared" si="31"/>
        <v>0</v>
      </c>
      <c r="AF34" s="166">
        <v>153512243.53999999</v>
      </c>
      <c r="AG34" s="167">
        <v>1000000</v>
      </c>
      <c r="AH34" s="115">
        <f t="shared" si="32"/>
        <v>7.2308542765108614E-4</v>
      </c>
      <c r="AI34" s="115">
        <f t="shared" si="33"/>
        <v>0</v>
      </c>
      <c r="AJ34" s="116">
        <f t="shared" si="14"/>
        <v>-8.7284440639609773E-3</v>
      </c>
      <c r="AK34" s="116">
        <f t="shared" si="15"/>
        <v>0</v>
      </c>
      <c r="AL34" s="117">
        <f t="shared" si="16"/>
        <v>-3.6367901730187781E-3</v>
      </c>
      <c r="AM34" s="117">
        <f t="shared" si="17"/>
        <v>0</v>
      </c>
      <c r="AN34" s="118">
        <f t="shared" si="18"/>
        <v>4.7604456827598535E-2</v>
      </c>
      <c r="AO34" s="201">
        <f t="shared" si="19"/>
        <v>0</v>
      </c>
      <c r="AP34" s="122"/>
      <c r="AQ34" s="130"/>
      <c r="AR34" s="127"/>
      <c r="AS34" s="121"/>
      <c r="AT34" s="121"/>
      <c r="AU34" s="304"/>
    </row>
    <row r="35" spans="1:47">
      <c r="A35" s="196" t="s">
        <v>137</v>
      </c>
      <c r="B35" s="166">
        <v>5158897441.7299995</v>
      </c>
      <c r="C35" s="167">
        <v>1</v>
      </c>
      <c r="D35" s="166">
        <v>4438472987.1499996</v>
      </c>
      <c r="E35" s="167">
        <v>1</v>
      </c>
      <c r="F35" s="115">
        <f>((D35-B35)/B35)</f>
        <v>-0.13964698130118491</v>
      </c>
      <c r="G35" s="115">
        <f>((E35-C35)/C35)</f>
        <v>0</v>
      </c>
      <c r="H35" s="166">
        <v>4329007644.04</v>
      </c>
      <c r="I35" s="167">
        <v>1</v>
      </c>
      <c r="J35" s="115">
        <f t="shared" si="20"/>
        <v>-2.4662838644488125E-2</v>
      </c>
      <c r="K35" s="115">
        <f t="shared" si="21"/>
        <v>0</v>
      </c>
      <c r="L35" s="166">
        <v>4249880146.8299999</v>
      </c>
      <c r="M35" s="167">
        <v>1</v>
      </c>
      <c r="N35" s="115">
        <f t="shared" si="22"/>
        <v>-1.8278437858371428E-2</v>
      </c>
      <c r="O35" s="115">
        <f t="shared" si="23"/>
        <v>0</v>
      </c>
      <c r="P35" s="166">
        <v>4230156932.9400001</v>
      </c>
      <c r="Q35" s="167">
        <v>1</v>
      </c>
      <c r="R35" s="115">
        <f t="shared" si="24"/>
        <v>-4.6408870858891116E-3</v>
      </c>
      <c r="S35" s="115">
        <f t="shared" si="25"/>
        <v>0</v>
      </c>
      <c r="T35" s="166">
        <v>4226297009.4899998</v>
      </c>
      <c r="U35" s="167">
        <v>1</v>
      </c>
      <c r="V35" s="115">
        <f t="shared" si="26"/>
        <v>-9.1247760099472293E-4</v>
      </c>
      <c r="W35" s="115">
        <f t="shared" si="27"/>
        <v>0</v>
      </c>
      <c r="X35" s="166">
        <v>4260285614.3299999</v>
      </c>
      <c r="Y35" s="167">
        <v>1</v>
      </c>
      <c r="Z35" s="115">
        <f t="shared" si="28"/>
        <v>8.0421713769003814E-3</v>
      </c>
      <c r="AA35" s="115">
        <f t="shared" si="29"/>
        <v>0</v>
      </c>
      <c r="AB35" s="166">
        <v>4261613341.5999999</v>
      </c>
      <c r="AC35" s="167">
        <v>1</v>
      </c>
      <c r="AD35" s="115">
        <f t="shared" si="30"/>
        <v>3.1165217316275821E-4</v>
      </c>
      <c r="AE35" s="115">
        <f t="shared" si="31"/>
        <v>0</v>
      </c>
      <c r="AF35" s="166">
        <v>4274651348.7399998</v>
      </c>
      <c r="AG35" s="167">
        <v>1</v>
      </c>
      <c r="AH35" s="115">
        <f t="shared" si="32"/>
        <v>3.0594064019671989E-3</v>
      </c>
      <c r="AI35" s="115">
        <f t="shared" si="33"/>
        <v>0</v>
      </c>
      <c r="AJ35" s="116">
        <f t="shared" si="14"/>
        <v>-2.2091049067362246E-2</v>
      </c>
      <c r="AK35" s="116">
        <f t="shared" si="15"/>
        <v>0</v>
      </c>
      <c r="AL35" s="117">
        <f t="shared" si="16"/>
        <v>-3.6909459375845347E-2</v>
      </c>
      <c r="AM35" s="117">
        <f t="shared" si="17"/>
        <v>0</v>
      </c>
      <c r="AN35" s="118">
        <f t="shared" si="18"/>
        <v>4.8750127852269273E-2</v>
      </c>
      <c r="AO35" s="201">
        <f t="shared" si="19"/>
        <v>0</v>
      </c>
      <c r="AP35" s="122"/>
      <c r="AQ35" s="130"/>
      <c r="AR35" s="127"/>
      <c r="AS35" s="121"/>
      <c r="AT35" s="121"/>
    </row>
    <row r="36" spans="1:47" s="259" customFormat="1">
      <c r="A36" s="196" t="s">
        <v>142</v>
      </c>
      <c r="B36" s="166">
        <v>10191905429.879999</v>
      </c>
      <c r="C36" s="167">
        <v>1</v>
      </c>
      <c r="D36" s="166">
        <v>10004096313.07</v>
      </c>
      <c r="E36" s="167">
        <v>1</v>
      </c>
      <c r="F36" s="115">
        <f>((D36-B36)/B36)</f>
        <v>-1.8427282131110861E-2</v>
      </c>
      <c r="G36" s="115">
        <f>((E36-C36)/C36)</f>
        <v>0</v>
      </c>
      <c r="H36" s="166">
        <v>9561693508.2299995</v>
      </c>
      <c r="I36" s="167">
        <v>1</v>
      </c>
      <c r="J36" s="115">
        <f t="shared" si="20"/>
        <v>-4.4222165700465763E-2</v>
      </c>
      <c r="K36" s="115">
        <f t="shared" si="21"/>
        <v>0</v>
      </c>
      <c r="L36" s="166">
        <v>9630190661.2600002</v>
      </c>
      <c r="M36" s="167">
        <v>1</v>
      </c>
      <c r="N36" s="115">
        <f t="shared" si="22"/>
        <v>7.1637051502480599E-3</v>
      </c>
      <c r="O36" s="115">
        <f t="shared" si="23"/>
        <v>0</v>
      </c>
      <c r="P36" s="166">
        <v>9542552712</v>
      </c>
      <c r="Q36" s="167">
        <v>1</v>
      </c>
      <c r="R36" s="115">
        <f t="shared" si="24"/>
        <v>-9.1003337672791E-3</v>
      </c>
      <c r="S36" s="115">
        <f t="shared" si="25"/>
        <v>0</v>
      </c>
      <c r="T36" s="166">
        <v>9930311473.5100002</v>
      </c>
      <c r="U36" s="167">
        <v>1</v>
      </c>
      <c r="V36" s="115">
        <f t="shared" si="26"/>
        <v>4.06346994575554E-2</v>
      </c>
      <c r="W36" s="115">
        <f t="shared" si="27"/>
        <v>0</v>
      </c>
      <c r="X36" s="166">
        <v>9855591741.3600006</v>
      </c>
      <c r="Y36" s="167">
        <v>1</v>
      </c>
      <c r="Z36" s="115">
        <f t="shared" si="28"/>
        <v>-7.524409717592568E-3</v>
      </c>
      <c r="AA36" s="115">
        <f t="shared" si="29"/>
        <v>0</v>
      </c>
      <c r="AB36" s="166">
        <v>9801758209.6800003</v>
      </c>
      <c r="AC36" s="167">
        <v>1</v>
      </c>
      <c r="AD36" s="115">
        <f t="shared" si="30"/>
        <v>-5.4622323136704594E-3</v>
      </c>
      <c r="AE36" s="115">
        <f t="shared" si="31"/>
        <v>0</v>
      </c>
      <c r="AF36" s="166">
        <v>9542500770.7900009</v>
      </c>
      <c r="AG36" s="167">
        <v>1</v>
      </c>
      <c r="AH36" s="115">
        <f t="shared" si="32"/>
        <v>-2.6450095313916483E-2</v>
      </c>
      <c r="AI36" s="115">
        <f t="shared" si="33"/>
        <v>0</v>
      </c>
      <c r="AJ36" s="116">
        <f t="shared" si="14"/>
        <v>-7.9235142920289735E-3</v>
      </c>
      <c r="AK36" s="116">
        <f t="shared" si="15"/>
        <v>0</v>
      </c>
      <c r="AL36" s="117">
        <f t="shared" si="16"/>
        <v>-4.6140653571771439E-2</v>
      </c>
      <c r="AM36" s="117">
        <f t="shared" si="17"/>
        <v>0</v>
      </c>
      <c r="AN36" s="118">
        <f t="shared" si="18"/>
        <v>2.4969357929311528E-2</v>
      </c>
      <c r="AO36" s="201">
        <f t="shared" si="19"/>
        <v>0</v>
      </c>
      <c r="AP36" s="122"/>
      <c r="AQ36" s="130"/>
      <c r="AR36" s="127"/>
      <c r="AS36" s="121"/>
      <c r="AT36" s="121"/>
    </row>
    <row r="37" spans="1:47" s="275" customFormat="1">
      <c r="A37" s="196" t="s">
        <v>145</v>
      </c>
      <c r="B37" s="166">
        <v>535890650.98000002</v>
      </c>
      <c r="C37" s="167">
        <v>100</v>
      </c>
      <c r="D37" s="166">
        <v>536359292.76999998</v>
      </c>
      <c r="E37" s="167">
        <v>100</v>
      </c>
      <c r="F37" s="115">
        <f>((D37-B37)/B37)</f>
        <v>8.7451010601312395E-4</v>
      </c>
      <c r="G37" s="115">
        <f>((E37-C37)/C37)</f>
        <v>0</v>
      </c>
      <c r="H37" s="166">
        <v>537182927.80999994</v>
      </c>
      <c r="I37" s="167">
        <v>100</v>
      </c>
      <c r="J37" s="115">
        <f t="shared" si="20"/>
        <v>1.5356031882030813E-3</v>
      </c>
      <c r="K37" s="115">
        <f t="shared" si="21"/>
        <v>0</v>
      </c>
      <c r="L37" s="166">
        <v>532112515.79000002</v>
      </c>
      <c r="M37" s="167">
        <v>100</v>
      </c>
      <c r="N37" s="115">
        <f t="shared" si="22"/>
        <v>-9.4388927076872985E-3</v>
      </c>
      <c r="O37" s="115">
        <f t="shared" si="23"/>
        <v>0</v>
      </c>
      <c r="P37" s="166">
        <v>532427869.62</v>
      </c>
      <c r="Q37" s="167">
        <v>100</v>
      </c>
      <c r="R37" s="115">
        <f t="shared" si="24"/>
        <v>5.9264501518404189E-4</v>
      </c>
      <c r="S37" s="115">
        <f t="shared" si="25"/>
        <v>0</v>
      </c>
      <c r="T37" s="166">
        <v>531741383.82999998</v>
      </c>
      <c r="U37" s="167">
        <v>100</v>
      </c>
      <c r="V37" s="115">
        <f t="shared" si="26"/>
        <v>-1.2893498428058891E-3</v>
      </c>
      <c r="W37" s="115">
        <f t="shared" si="27"/>
        <v>0</v>
      </c>
      <c r="X37" s="166">
        <v>531035720.36000001</v>
      </c>
      <c r="Y37" s="167">
        <v>100</v>
      </c>
      <c r="Z37" s="115">
        <f t="shared" si="28"/>
        <v>-1.3270802150422295E-3</v>
      </c>
      <c r="AA37" s="115">
        <f t="shared" si="29"/>
        <v>0</v>
      </c>
      <c r="AB37" s="166">
        <v>527266609.87</v>
      </c>
      <c r="AC37" s="167">
        <v>100</v>
      </c>
      <c r="AD37" s="115">
        <f t="shared" si="30"/>
        <v>-7.0976590566164781E-3</v>
      </c>
      <c r="AE37" s="115">
        <f t="shared" si="31"/>
        <v>0</v>
      </c>
      <c r="AF37" s="166">
        <v>520652613.99000001</v>
      </c>
      <c r="AG37" s="167">
        <v>100</v>
      </c>
      <c r="AH37" s="115">
        <f t="shared" si="32"/>
        <v>-1.2543930823972916E-2</v>
      </c>
      <c r="AI37" s="115">
        <f t="shared" si="33"/>
        <v>0</v>
      </c>
      <c r="AJ37" s="116">
        <f t="shared" si="14"/>
        <v>-3.5867692920905705E-3</v>
      </c>
      <c r="AK37" s="116">
        <f t="shared" si="15"/>
        <v>0</v>
      </c>
      <c r="AL37" s="117">
        <f t="shared" si="16"/>
        <v>-2.9283875550815269E-2</v>
      </c>
      <c r="AM37" s="117">
        <f t="shared" si="17"/>
        <v>0</v>
      </c>
      <c r="AN37" s="118">
        <f t="shared" si="18"/>
        <v>5.3558777674067078E-3</v>
      </c>
      <c r="AO37" s="201">
        <f t="shared" si="19"/>
        <v>0</v>
      </c>
      <c r="AP37" s="122"/>
      <c r="AQ37" s="130"/>
      <c r="AR37" s="127"/>
      <c r="AS37" s="121"/>
      <c r="AT37" s="121"/>
    </row>
    <row r="38" spans="1:47" s="275" customFormat="1">
      <c r="A38" s="196" t="s">
        <v>155</v>
      </c>
      <c r="B38" s="164">
        <v>7633567309.7700005</v>
      </c>
      <c r="C38" s="167">
        <v>1</v>
      </c>
      <c r="D38" s="164">
        <v>7373022677.8400002</v>
      </c>
      <c r="E38" s="167">
        <v>1</v>
      </c>
      <c r="F38" s="115">
        <f>((D38-B38)/B38)</f>
        <v>-3.4131438337687302E-2</v>
      </c>
      <c r="G38" s="115">
        <f>((E38-C38)/C38)</f>
        <v>0</v>
      </c>
      <c r="H38" s="164">
        <v>7069157597.8900003</v>
      </c>
      <c r="I38" s="167">
        <v>1</v>
      </c>
      <c r="J38" s="115">
        <f t="shared" si="20"/>
        <v>-4.1213094442701492E-2</v>
      </c>
      <c r="K38" s="115">
        <f t="shared" si="21"/>
        <v>0</v>
      </c>
      <c r="L38" s="164">
        <v>6690554184.9300003</v>
      </c>
      <c r="M38" s="167">
        <v>1</v>
      </c>
      <c r="N38" s="115">
        <f t="shared" si="22"/>
        <v>-5.3557076315996328E-2</v>
      </c>
      <c r="O38" s="115">
        <f t="shared" si="23"/>
        <v>0</v>
      </c>
      <c r="P38" s="164">
        <v>6724173816.9099998</v>
      </c>
      <c r="Q38" s="167">
        <v>1</v>
      </c>
      <c r="R38" s="115">
        <f t="shared" si="24"/>
        <v>5.024939795828182E-3</v>
      </c>
      <c r="S38" s="115">
        <f t="shared" si="25"/>
        <v>0</v>
      </c>
      <c r="T38" s="164">
        <v>6652028537.3599997</v>
      </c>
      <c r="U38" s="167">
        <v>1</v>
      </c>
      <c r="V38" s="115">
        <f t="shared" si="26"/>
        <v>-1.0729240723755345E-2</v>
      </c>
      <c r="W38" s="115">
        <f t="shared" si="27"/>
        <v>0</v>
      </c>
      <c r="X38" s="164">
        <v>6057067905.2299995</v>
      </c>
      <c r="Y38" s="167">
        <v>1</v>
      </c>
      <c r="Z38" s="115">
        <f t="shared" si="28"/>
        <v>-8.9440481018459819E-2</v>
      </c>
      <c r="AA38" s="115">
        <f t="shared" si="29"/>
        <v>0</v>
      </c>
      <c r="AB38" s="164">
        <v>6007546862.46</v>
      </c>
      <c r="AC38" s="167">
        <v>1</v>
      </c>
      <c r="AD38" s="115">
        <f t="shared" si="30"/>
        <v>-8.1757450213230005E-3</v>
      </c>
      <c r="AE38" s="115">
        <f t="shared" si="31"/>
        <v>0</v>
      </c>
      <c r="AF38" s="164">
        <v>5820907032.21</v>
      </c>
      <c r="AG38" s="167">
        <v>1</v>
      </c>
      <c r="AH38" s="115">
        <f t="shared" si="32"/>
        <v>-3.1067561273017484E-2</v>
      </c>
      <c r="AI38" s="115">
        <f t="shared" si="33"/>
        <v>0</v>
      </c>
      <c r="AJ38" s="116">
        <f t="shared" si="14"/>
        <v>-3.2911212167139069E-2</v>
      </c>
      <c r="AK38" s="116">
        <f t="shared" si="15"/>
        <v>0</v>
      </c>
      <c r="AL38" s="117">
        <f t="shared" si="16"/>
        <v>-0.21051279962761593</v>
      </c>
      <c r="AM38" s="117">
        <f t="shared" si="17"/>
        <v>0</v>
      </c>
      <c r="AN38" s="118">
        <f t="shared" si="18"/>
        <v>2.9853580811678999E-2</v>
      </c>
      <c r="AO38" s="201">
        <f t="shared" si="19"/>
        <v>0</v>
      </c>
      <c r="AP38" s="122"/>
      <c r="AQ38" s="130"/>
      <c r="AR38" s="127"/>
      <c r="AS38" s="121"/>
      <c r="AT38" s="121"/>
    </row>
    <row r="39" spans="1:47" s="275" customFormat="1">
      <c r="A39" s="196" t="s">
        <v>156</v>
      </c>
      <c r="B39" s="164">
        <v>770895454.03999996</v>
      </c>
      <c r="C39" s="167">
        <v>10</v>
      </c>
      <c r="D39" s="164">
        <v>768994926.03999996</v>
      </c>
      <c r="E39" s="167">
        <v>10</v>
      </c>
      <c r="F39" s="115">
        <f>((D39-B39)/B39)</f>
        <v>-2.465351157592098E-3</v>
      </c>
      <c r="G39" s="115">
        <f>((E39-C39)/C39)</f>
        <v>0</v>
      </c>
      <c r="H39" s="164">
        <v>769278388.65999997</v>
      </c>
      <c r="I39" s="167">
        <v>10</v>
      </c>
      <c r="J39" s="115">
        <f t="shared" si="20"/>
        <v>3.6861442176181565E-4</v>
      </c>
      <c r="K39" s="115">
        <f t="shared" si="21"/>
        <v>0</v>
      </c>
      <c r="L39" s="164">
        <v>756303392.44000006</v>
      </c>
      <c r="M39" s="167">
        <v>10</v>
      </c>
      <c r="N39" s="115">
        <f t="shared" si="22"/>
        <v>-1.6866450964001412E-2</v>
      </c>
      <c r="O39" s="115">
        <f t="shared" si="23"/>
        <v>0</v>
      </c>
      <c r="P39" s="164">
        <v>731250619.11000001</v>
      </c>
      <c r="Q39" s="167">
        <v>10</v>
      </c>
      <c r="R39" s="115">
        <f t="shared" si="24"/>
        <v>-3.3125295457388231E-2</v>
      </c>
      <c r="S39" s="115">
        <f t="shared" si="25"/>
        <v>0</v>
      </c>
      <c r="T39" s="164">
        <v>641690243.97000003</v>
      </c>
      <c r="U39" s="167">
        <v>10</v>
      </c>
      <c r="V39" s="115">
        <f t="shared" si="26"/>
        <v>-0.12247562299366432</v>
      </c>
      <c r="W39" s="115">
        <f t="shared" si="27"/>
        <v>0</v>
      </c>
      <c r="X39" s="164">
        <v>640608214.73999989</v>
      </c>
      <c r="Y39" s="167">
        <v>10</v>
      </c>
      <c r="Z39" s="115">
        <f t="shared" si="28"/>
        <v>-1.6862173613640364E-3</v>
      </c>
      <c r="AA39" s="115">
        <f t="shared" si="29"/>
        <v>0</v>
      </c>
      <c r="AB39" s="164">
        <v>639901434.19000006</v>
      </c>
      <c r="AC39" s="167">
        <v>10</v>
      </c>
      <c r="AD39" s="115">
        <f t="shared" si="30"/>
        <v>-1.1032961078819294E-3</v>
      </c>
      <c r="AE39" s="115">
        <f t="shared" si="31"/>
        <v>0</v>
      </c>
      <c r="AF39" s="164">
        <v>639145600.86000001</v>
      </c>
      <c r="AG39" s="167">
        <v>10</v>
      </c>
      <c r="AH39" s="115">
        <f t="shared" si="32"/>
        <v>-1.1811714892572349E-3</v>
      </c>
      <c r="AI39" s="115">
        <f t="shared" si="33"/>
        <v>0</v>
      </c>
      <c r="AJ39" s="116">
        <f t="shared" si="14"/>
        <v>-2.231684888867343E-2</v>
      </c>
      <c r="AK39" s="116">
        <f t="shared" si="15"/>
        <v>0</v>
      </c>
      <c r="AL39" s="117">
        <f t="shared" si="16"/>
        <v>-0.16885589330045295</v>
      </c>
      <c r="AM39" s="117">
        <f t="shared" si="17"/>
        <v>0</v>
      </c>
      <c r="AN39" s="118">
        <f t="shared" si="18"/>
        <v>4.2104251958150749E-2</v>
      </c>
      <c r="AO39" s="201">
        <f t="shared" si="19"/>
        <v>0</v>
      </c>
      <c r="AP39" s="122"/>
      <c r="AQ39" s="130"/>
      <c r="AR39" s="127"/>
      <c r="AS39" s="121"/>
      <c r="AT39" s="121"/>
    </row>
    <row r="40" spans="1:47" s="275" customFormat="1">
      <c r="A40" s="196" t="s">
        <v>167</v>
      </c>
      <c r="B40" s="164">
        <v>927536837.50999999</v>
      </c>
      <c r="C40" s="167">
        <v>1</v>
      </c>
      <c r="D40" s="164">
        <v>931529816.20000005</v>
      </c>
      <c r="E40" s="167">
        <v>1</v>
      </c>
      <c r="F40" s="115">
        <f>((D40-B40)/B40)</f>
        <v>4.3049273392950366E-3</v>
      </c>
      <c r="G40" s="115">
        <f>((E40-C40)/C40)</f>
        <v>0</v>
      </c>
      <c r="H40" s="164">
        <v>932708763.21000004</v>
      </c>
      <c r="I40" s="167">
        <v>1</v>
      </c>
      <c r="J40" s="115">
        <f t="shared" si="20"/>
        <v>1.2656030859101023E-3</v>
      </c>
      <c r="K40" s="115">
        <f t="shared" si="21"/>
        <v>0</v>
      </c>
      <c r="L40" s="164">
        <v>931862390.84000003</v>
      </c>
      <c r="M40" s="167">
        <v>1</v>
      </c>
      <c r="N40" s="115">
        <f t="shared" si="22"/>
        <v>-9.0743477855524711E-4</v>
      </c>
      <c r="O40" s="115">
        <f t="shared" si="23"/>
        <v>0</v>
      </c>
      <c r="P40" s="164">
        <v>932578171.60000002</v>
      </c>
      <c r="Q40" s="167">
        <v>1</v>
      </c>
      <c r="R40" s="115">
        <f t="shared" si="24"/>
        <v>7.6811851946806322E-4</v>
      </c>
      <c r="S40" s="115">
        <f t="shared" si="25"/>
        <v>0</v>
      </c>
      <c r="T40" s="164">
        <v>911799970.13999999</v>
      </c>
      <c r="U40" s="167">
        <v>1</v>
      </c>
      <c r="V40" s="115">
        <f t="shared" si="26"/>
        <v>-2.2280385808678558E-2</v>
      </c>
      <c r="W40" s="115">
        <f t="shared" si="27"/>
        <v>0</v>
      </c>
      <c r="X40" s="164">
        <v>916260498.47000003</v>
      </c>
      <c r="Y40" s="167">
        <v>1</v>
      </c>
      <c r="Z40" s="115">
        <f t="shared" si="28"/>
        <v>4.8920031542830193E-3</v>
      </c>
      <c r="AA40" s="115">
        <f t="shared" si="29"/>
        <v>0</v>
      </c>
      <c r="AB40" s="164">
        <v>839307282.37</v>
      </c>
      <c r="AC40" s="167">
        <v>1</v>
      </c>
      <c r="AD40" s="115">
        <f t="shared" si="30"/>
        <v>-8.3986176669734069E-2</v>
      </c>
      <c r="AE40" s="115">
        <f t="shared" si="31"/>
        <v>0</v>
      </c>
      <c r="AF40" s="164">
        <v>775612872.04999995</v>
      </c>
      <c r="AG40" s="167">
        <v>1</v>
      </c>
      <c r="AH40" s="115">
        <f t="shared" si="32"/>
        <v>-7.5889262083062708E-2</v>
      </c>
      <c r="AI40" s="115">
        <f t="shared" si="33"/>
        <v>0</v>
      </c>
      <c r="AJ40" s="116">
        <f t="shared" si="14"/>
        <v>-2.1479075905134294E-2</v>
      </c>
      <c r="AK40" s="116">
        <f t="shared" si="15"/>
        <v>0</v>
      </c>
      <c r="AL40" s="117">
        <f t="shared" si="16"/>
        <v>-0.1673772985453475</v>
      </c>
      <c r="AM40" s="117">
        <f t="shared" si="17"/>
        <v>0</v>
      </c>
      <c r="AN40" s="118">
        <f t="shared" si="18"/>
        <v>3.7155940187180672E-2</v>
      </c>
      <c r="AO40" s="201">
        <f t="shared" si="19"/>
        <v>0</v>
      </c>
      <c r="AP40" s="122"/>
      <c r="AQ40" s="130"/>
      <c r="AR40" s="127"/>
      <c r="AS40" s="121"/>
      <c r="AT40" s="121"/>
    </row>
    <row r="41" spans="1:47" s="275" customFormat="1">
      <c r="A41" s="196" t="s">
        <v>209</v>
      </c>
      <c r="B41" s="164">
        <v>3673299282.9699998</v>
      </c>
      <c r="C41" s="167">
        <v>100</v>
      </c>
      <c r="D41" s="164">
        <v>3695992515.2600002</v>
      </c>
      <c r="E41" s="167">
        <v>100</v>
      </c>
      <c r="F41" s="115">
        <f>((D41-B41)/B41)</f>
        <v>6.1778881985494281E-3</v>
      </c>
      <c r="G41" s="115">
        <f>((E41-C41)/C41)</f>
        <v>0</v>
      </c>
      <c r="H41" s="164">
        <v>6586090389.5500002</v>
      </c>
      <c r="I41" s="167">
        <v>100</v>
      </c>
      <c r="J41" s="115">
        <f t="shared" si="20"/>
        <v>0.78195447159521414</v>
      </c>
      <c r="K41" s="115">
        <f t="shared" si="21"/>
        <v>0</v>
      </c>
      <c r="L41" s="164">
        <v>6586962213.3599997</v>
      </c>
      <c r="M41" s="167">
        <v>100</v>
      </c>
      <c r="N41" s="115">
        <f t="shared" si="22"/>
        <v>1.3237349602470821E-4</v>
      </c>
      <c r="O41" s="115">
        <f t="shared" si="23"/>
        <v>0</v>
      </c>
      <c r="P41" s="164">
        <v>6708601734.0900002</v>
      </c>
      <c r="Q41" s="167">
        <v>100</v>
      </c>
      <c r="R41" s="115">
        <f t="shared" si="24"/>
        <v>1.8466709962793662E-2</v>
      </c>
      <c r="S41" s="115">
        <f t="shared" si="25"/>
        <v>0</v>
      </c>
      <c r="T41" s="164">
        <v>6718700456.8000002</v>
      </c>
      <c r="U41" s="167">
        <v>100</v>
      </c>
      <c r="V41" s="115">
        <f t="shared" si="26"/>
        <v>1.5053394299266592E-3</v>
      </c>
      <c r="W41" s="115">
        <f t="shared" si="27"/>
        <v>0</v>
      </c>
      <c r="X41" s="164">
        <v>6523940260.6300001</v>
      </c>
      <c r="Y41" s="167">
        <v>100</v>
      </c>
      <c r="Z41" s="115">
        <f t="shared" si="28"/>
        <v>-2.8987777833268811E-2</v>
      </c>
      <c r="AA41" s="115">
        <f t="shared" si="29"/>
        <v>0</v>
      </c>
      <c r="AB41" s="164">
        <v>6553842890</v>
      </c>
      <c r="AC41" s="167">
        <v>100</v>
      </c>
      <c r="AD41" s="115">
        <f t="shared" si="30"/>
        <v>4.5835228673771246E-3</v>
      </c>
      <c r="AE41" s="115">
        <f t="shared" si="31"/>
        <v>0</v>
      </c>
      <c r="AF41" s="164">
        <v>6499246640.54</v>
      </c>
      <c r="AG41" s="167">
        <v>100</v>
      </c>
      <c r="AH41" s="115">
        <f t="shared" si="32"/>
        <v>-8.3304177985871787E-3</v>
      </c>
      <c r="AI41" s="115">
        <f t="shared" si="33"/>
        <v>0</v>
      </c>
      <c r="AJ41" s="116">
        <f t="shared" si="14"/>
        <v>9.6937763739753727E-2</v>
      </c>
      <c r="AK41" s="116">
        <f t="shared" si="15"/>
        <v>0</v>
      </c>
      <c r="AL41" s="117">
        <f t="shared" si="16"/>
        <v>0.75845773867396493</v>
      </c>
      <c r="AM41" s="117">
        <f t="shared" si="17"/>
        <v>0</v>
      </c>
      <c r="AN41" s="118">
        <f t="shared" si="18"/>
        <v>0.27712542812444729</v>
      </c>
      <c r="AO41" s="201">
        <f t="shared" si="19"/>
        <v>0</v>
      </c>
      <c r="AP41" s="122"/>
      <c r="AQ41" s="130"/>
      <c r="AR41" s="127"/>
      <c r="AS41" s="121"/>
      <c r="AT41" s="121"/>
    </row>
    <row r="42" spans="1:47" s="275" customFormat="1">
      <c r="A42" s="196" t="s">
        <v>170</v>
      </c>
      <c r="B42" s="164">
        <v>512516598.88</v>
      </c>
      <c r="C42" s="167">
        <v>1</v>
      </c>
      <c r="D42" s="164">
        <v>512768813.79000002</v>
      </c>
      <c r="E42" s="167">
        <v>1</v>
      </c>
      <c r="F42" s="115">
        <f>((D42-B42)/B42)</f>
        <v>4.9211071514793905E-4</v>
      </c>
      <c r="G42" s="115">
        <f>((E42-C42)/C42)</f>
        <v>0</v>
      </c>
      <c r="H42" s="164">
        <v>516514326.81999999</v>
      </c>
      <c r="I42" s="167">
        <v>1</v>
      </c>
      <c r="J42" s="115">
        <f t="shared" si="20"/>
        <v>7.3044867965272034E-3</v>
      </c>
      <c r="K42" s="115">
        <f t="shared" si="21"/>
        <v>0</v>
      </c>
      <c r="L42" s="164">
        <v>516838680.94999999</v>
      </c>
      <c r="M42" s="167">
        <v>1</v>
      </c>
      <c r="N42" s="115">
        <f t="shared" si="22"/>
        <v>6.2796734409465739E-4</v>
      </c>
      <c r="O42" s="115">
        <f t="shared" si="23"/>
        <v>0</v>
      </c>
      <c r="P42" s="164">
        <v>516887866.44999999</v>
      </c>
      <c r="Q42" s="167">
        <v>1</v>
      </c>
      <c r="R42" s="115">
        <f t="shared" si="24"/>
        <v>9.5166058216835178E-5</v>
      </c>
      <c r="S42" s="115">
        <f t="shared" si="25"/>
        <v>0</v>
      </c>
      <c r="T42" s="164">
        <v>518608999.19999999</v>
      </c>
      <c r="U42" s="167">
        <v>1</v>
      </c>
      <c r="V42" s="115">
        <f t="shared" si="26"/>
        <v>3.3297990951515013E-3</v>
      </c>
      <c r="W42" s="115">
        <f t="shared" si="27"/>
        <v>0</v>
      </c>
      <c r="X42" s="164">
        <v>519461767.38</v>
      </c>
      <c r="Y42" s="167">
        <v>1</v>
      </c>
      <c r="Z42" s="115">
        <f t="shared" si="28"/>
        <v>1.6443374128013149E-3</v>
      </c>
      <c r="AA42" s="115">
        <f t="shared" si="29"/>
        <v>0</v>
      </c>
      <c r="AB42" s="164">
        <v>519586921.02999997</v>
      </c>
      <c r="AC42" s="167">
        <v>1</v>
      </c>
      <c r="AD42" s="115">
        <f t="shared" si="30"/>
        <v>2.4092947327232836E-4</v>
      </c>
      <c r="AE42" s="115">
        <f t="shared" si="31"/>
        <v>0</v>
      </c>
      <c r="AF42" s="164">
        <v>484725649.48000002</v>
      </c>
      <c r="AG42" s="167">
        <v>1</v>
      </c>
      <c r="AH42" s="115">
        <f t="shared" si="32"/>
        <v>-6.7094205298495427E-2</v>
      </c>
      <c r="AI42" s="115">
        <f t="shared" si="33"/>
        <v>0</v>
      </c>
      <c r="AJ42" s="116">
        <f t="shared" si="14"/>
        <v>-6.6699260504104558E-3</v>
      </c>
      <c r="AK42" s="116">
        <f t="shared" si="15"/>
        <v>0</v>
      </c>
      <c r="AL42" s="117">
        <f t="shared" si="16"/>
        <v>-5.4689683841585644E-2</v>
      </c>
      <c r="AM42" s="117">
        <f t="shared" si="17"/>
        <v>0</v>
      </c>
      <c r="AN42" s="118">
        <f t="shared" si="18"/>
        <v>2.4534464479077735E-2</v>
      </c>
      <c r="AO42" s="201">
        <f t="shared" si="19"/>
        <v>0</v>
      </c>
      <c r="AP42" s="122"/>
      <c r="AQ42" s="130"/>
      <c r="AR42" s="127"/>
      <c r="AS42" s="121"/>
      <c r="AT42" s="121"/>
    </row>
    <row r="43" spans="1:47" s="275" customFormat="1">
      <c r="A43" s="196" t="s">
        <v>175</v>
      </c>
      <c r="B43" s="164">
        <v>246215503.71000001</v>
      </c>
      <c r="C43" s="167">
        <v>100</v>
      </c>
      <c r="D43" s="164">
        <v>249637209.55000001</v>
      </c>
      <c r="E43" s="167">
        <v>100</v>
      </c>
      <c r="F43" s="115">
        <f>((D43-B43)/B43)</f>
        <v>1.3897198951493286E-2</v>
      </c>
      <c r="G43" s="115">
        <f>((E43-C43)/C43)</f>
        <v>0</v>
      </c>
      <c r="H43" s="164">
        <v>246398043.52000001</v>
      </c>
      <c r="I43" s="167">
        <v>100</v>
      </c>
      <c r="J43" s="115">
        <f t="shared" si="20"/>
        <v>-1.2975493660736607E-2</v>
      </c>
      <c r="K43" s="115">
        <f t="shared" si="21"/>
        <v>0</v>
      </c>
      <c r="L43" s="164">
        <v>230909594.13999999</v>
      </c>
      <c r="M43" s="167">
        <v>100</v>
      </c>
      <c r="N43" s="115">
        <f t="shared" si="22"/>
        <v>-6.2859465760095753E-2</v>
      </c>
      <c r="O43" s="115">
        <f t="shared" si="23"/>
        <v>0</v>
      </c>
      <c r="P43" s="164">
        <v>243861392.15000001</v>
      </c>
      <c r="Q43" s="167">
        <v>100</v>
      </c>
      <c r="R43" s="115">
        <f t="shared" si="24"/>
        <v>5.6090341582547554E-2</v>
      </c>
      <c r="S43" s="115">
        <f t="shared" si="25"/>
        <v>0</v>
      </c>
      <c r="T43" s="164">
        <v>248917415.59</v>
      </c>
      <c r="U43" s="167">
        <v>100</v>
      </c>
      <c r="V43" s="115">
        <f t="shared" si="26"/>
        <v>2.0733185337062372E-2</v>
      </c>
      <c r="W43" s="115">
        <f t="shared" si="27"/>
        <v>0</v>
      </c>
      <c r="X43" s="164">
        <v>248772903.63999999</v>
      </c>
      <c r="Y43" s="167">
        <v>100</v>
      </c>
      <c r="Z43" s="115">
        <f t="shared" si="28"/>
        <v>-5.8056182873940897E-4</v>
      </c>
      <c r="AA43" s="115">
        <f t="shared" si="29"/>
        <v>0</v>
      </c>
      <c r="AB43" s="164">
        <v>247219379.80000001</v>
      </c>
      <c r="AC43" s="167">
        <v>100</v>
      </c>
      <c r="AD43" s="115">
        <f t="shared" si="30"/>
        <v>-6.2447469851784291E-3</v>
      </c>
      <c r="AE43" s="115">
        <f t="shared" si="31"/>
        <v>0</v>
      </c>
      <c r="AF43" s="164">
        <v>223372449.81999999</v>
      </c>
      <c r="AG43" s="167">
        <v>100</v>
      </c>
      <c r="AH43" s="115">
        <f t="shared" si="32"/>
        <v>-9.6460601103732793E-2</v>
      </c>
      <c r="AI43" s="115">
        <f t="shared" si="33"/>
        <v>0</v>
      </c>
      <c r="AJ43" s="116">
        <f t="shared" si="14"/>
        <v>-1.1050017933422474E-2</v>
      </c>
      <c r="AK43" s="116">
        <f t="shared" si="15"/>
        <v>0</v>
      </c>
      <c r="AL43" s="117">
        <f t="shared" si="16"/>
        <v>-0.10521171814628633</v>
      </c>
      <c r="AM43" s="117">
        <f t="shared" si="17"/>
        <v>0</v>
      </c>
      <c r="AN43" s="118">
        <f t="shared" si="18"/>
        <v>4.8190037077561657E-2</v>
      </c>
      <c r="AO43" s="201">
        <f t="shared" si="19"/>
        <v>0</v>
      </c>
      <c r="AP43" s="122"/>
      <c r="AQ43" s="130"/>
      <c r="AR43" s="127"/>
      <c r="AS43" s="121"/>
      <c r="AT43" s="121"/>
    </row>
    <row r="44" spans="1:47" s="370" customFormat="1">
      <c r="A44" s="196" t="s">
        <v>190</v>
      </c>
      <c r="B44" s="164">
        <v>108947523.52379628</v>
      </c>
      <c r="C44" s="167">
        <v>1</v>
      </c>
      <c r="D44" s="164">
        <v>110589370.90184455</v>
      </c>
      <c r="E44" s="167">
        <v>1</v>
      </c>
      <c r="F44" s="115">
        <f>((D44-B44)/B44)</f>
        <v>1.5070075252235167E-2</v>
      </c>
      <c r="G44" s="115">
        <f>((E44-C44)/C44)</f>
        <v>0</v>
      </c>
      <c r="H44" s="164">
        <v>110601202.11989282</v>
      </c>
      <c r="I44" s="167">
        <v>1</v>
      </c>
      <c r="J44" s="115">
        <f t="shared" si="20"/>
        <v>1.06983319932035E-4</v>
      </c>
      <c r="K44" s="115">
        <f t="shared" si="21"/>
        <v>0</v>
      </c>
      <c r="L44" s="164">
        <v>110015538.91794111</v>
      </c>
      <c r="M44" s="167">
        <v>1</v>
      </c>
      <c r="N44" s="115">
        <f t="shared" si="22"/>
        <v>-5.2952697685586412E-3</v>
      </c>
      <c r="O44" s="115">
        <f t="shared" si="23"/>
        <v>0</v>
      </c>
      <c r="P44" s="164">
        <v>110113212.86695461</v>
      </c>
      <c r="Q44" s="167">
        <v>1</v>
      </c>
      <c r="R44" s="115">
        <f t="shared" si="24"/>
        <v>8.8781957507252582E-4</v>
      </c>
      <c r="S44" s="115">
        <f t="shared" si="25"/>
        <v>0</v>
      </c>
      <c r="T44" s="164">
        <v>110247940.0772551</v>
      </c>
      <c r="U44" s="167">
        <v>1</v>
      </c>
      <c r="V44" s="115">
        <f t="shared" si="26"/>
        <v>1.2235335505401677E-3</v>
      </c>
      <c r="W44" s="115">
        <f t="shared" si="27"/>
        <v>0</v>
      </c>
      <c r="X44" s="164">
        <v>111028019.10755557</v>
      </c>
      <c r="Y44" s="167">
        <v>1</v>
      </c>
      <c r="Z44" s="115">
        <f t="shared" si="28"/>
        <v>7.0756789628344616E-3</v>
      </c>
      <c r="AA44" s="115">
        <f t="shared" si="29"/>
        <v>0</v>
      </c>
      <c r="AB44" s="164">
        <v>110528183.75785607</v>
      </c>
      <c r="AC44" s="167">
        <v>1</v>
      </c>
      <c r="AD44" s="115">
        <f t="shared" si="30"/>
        <v>-4.5018847829329861E-3</v>
      </c>
      <c r="AE44" s="115">
        <f t="shared" si="31"/>
        <v>0</v>
      </c>
      <c r="AF44" s="164">
        <v>110184933.95028649</v>
      </c>
      <c r="AG44" s="167">
        <v>1</v>
      </c>
      <c r="AH44" s="115">
        <f t="shared" si="32"/>
        <v>-3.1055410113457233E-3</v>
      </c>
      <c r="AI44" s="115">
        <f t="shared" si="33"/>
        <v>0</v>
      </c>
      <c r="AJ44" s="116">
        <f t="shared" si="14"/>
        <v>1.4326743872221256E-3</v>
      </c>
      <c r="AK44" s="116">
        <f t="shared" si="15"/>
        <v>0</v>
      </c>
      <c r="AL44" s="117">
        <f t="shared" si="16"/>
        <v>-3.6571050930113195E-3</v>
      </c>
      <c r="AM44" s="117">
        <f t="shared" si="17"/>
        <v>0</v>
      </c>
      <c r="AN44" s="118">
        <f t="shared" si="18"/>
        <v>6.7717890711222854E-3</v>
      </c>
      <c r="AO44" s="201">
        <f t="shared" si="19"/>
        <v>0</v>
      </c>
      <c r="AP44" s="122"/>
      <c r="AQ44" s="130"/>
      <c r="AR44" s="127"/>
      <c r="AS44" s="121"/>
      <c r="AT44" s="121"/>
    </row>
    <row r="45" spans="1:47" s="370" customFormat="1">
      <c r="A45" s="196" t="s">
        <v>198</v>
      </c>
      <c r="B45" s="164">
        <v>1990198455.4400001</v>
      </c>
      <c r="C45" s="167">
        <v>1</v>
      </c>
      <c r="D45" s="164">
        <v>1991416967.1400001</v>
      </c>
      <c r="E45" s="167">
        <v>1</v>
      </c>
      <c r="F45" s="115">
        <f>((D45-B45)/B45)</f>
        <v>6.1225637909092579E-4</v>
      </c>
      <c r="G45" s="115">
        <f>((E45-C45)/C45)</f>
        <v>0</v>
      </c>
      <c r="H45" s="164">
        <v>1972976662.3299999</v>
      </c>
      <c r="I45" s="167">
        <v>1</v>
      </c>
      <c r="J45" s="115">
        <f t="shared" si="20"/>
        <v>-9.2598913810016739E-3</v>
      </c>
      <c r="K45" s="115">
        <f t="shared" si="21"/>
        <v>0</v>
      </c>
      <c r="L45" s="164">
        <v>1974620704.1900001</v>
      </c>
      <c r="M45" s="167">
        <v>1</v>
      </c>
      <c r="N45" s="115">
        <f t="shared" si="22"/>
        <v>8.3327993249478747E-4</v>
      </c>
      <c r="O45" s="115">
        <f t="shared" si="23"/>
        <v>0</v>
      </c>
      <c r="P45" s="164">
        <v>1701521748.6099999</v>
      </c>
      <c r="Q45" s="167">
        <v>1</v>
      </c>
      <c r="R45" s="115">
        <f t="shared" si="24"/>
        <v>-0.13830451336831637</v>
      </c>
      <c r="S45" s="115">
        <f t="shared" si="25"/>
        <v>0</v>
      </c>
      <c r="T45" s="164">
        <v>1672946907.72</v>
      </c>
      <c r="U45" s="167">
        <v>1</v>
      </c>
      <c r="V45" s="115">
        <f t="shared" si="26"/>
        <v>-1.6793697120441223E-2</v>
      </c>
      <c r="W45" s="115">
        <f t="shared" si="27"/>
        <v>0</v>
      </c>
      <c r="X45" s="164">
        <v>1676224186.22</v>
      </c>
      <c r="Y45" s="167">
        <v>1</v>
      </c>
      <c r="Z45" s="115">
        <f t="shared" si="28"/>
        <v>1.9589853598321817E-3</v>
      </c>
      <c r="AA45" s="115">
        <f t="shared" si="29"/>
        <v>0</v>
      </c>
      <c r="AB45" s="164">
        <v>1681721418.6700001</v>
      </c>
      <c r="AC45" s="167">
        <v>1</v>
      </c>
      <c r="AD45" s="115">
        <f t="shared" si="30"/>
        <v>3.2795329498237834E-3</v>
      </c>
      <c r="AE45" s="115">
        <f t="shared" si="31"/>
        <v>0</v>
      </c>
      <c r="AF45" s="164">
        <v>1683368192.75</v>
      </c>
      <c r="AG45" s="167">
        <v>1</v>
      </c>
      <c r="AH45" s="115">
        <f t="shared" si="32"/>
        <v>9.7921930571728431E-4</v>
      </c>
      <c r="AI45" s="115">
        <f t="shared" si="33"/>
        <v>0</v>
      </c>
      <c r="AJ45" s="116">
        <f t="shared" si="14"/>
        <v>-1.958685349285004E-2</v>
      </c>
      <c r="AK45" s="116">
        <f t="shared" si="15"/>
        <v>0</v>
      </c>
      <c r="AL45" s="117">
        <f t="shared" si="16"/>
        <v>-0.15468823429400044</v>
      </c>
      <c r="AM45" s="117">
        <f t="shared" si="17"/>
        <v>0</v>
      </c>
      <c r="AN45" s="118">
        <f t="shared" si="18"/>
        <v>4.8467035447054461E-2</v>
      </c>
      <c r="AO45" s="201">
        <f t="shared" si="19"/>
        <v>0</v>
      </c>
      <c r="AP45" s="122"/>
      <c r="AQ45" s="130"/>
      <c r="AR45" s="127"/>
      <c r="AS45" s="121"/>
      <c r="AT45" s="121"/>
    </row>
    <row r="46" spans="1:47" s="402" customFormat="1">
      <c r="A46" s="196" t="s">
        <v>204</v>
      </c>
      <c r="B46" s="164">
        <v>132430919.04000001</v>
      </c>
      <c r="C46" s="167">
        <v>1</v>
      </c>
      <c r="D46" s="164">
        <v>132430919.09999999</v>
      </c>
      <c r="E46" s="167">
        <v>1</v>
      </c>
      <c r="F46" s="115">
        <f>((D46-B46)/B46)</f>
        <v>4.5306630746028381E-10</v>
      </c>
      <c r="G46" s="115">
        <f>((E46-C46)/C46)</f>
        <v>0</v>
      </c>
      <c r="H46" s="164">
        <v>131724130.47</v>
      </c>
      <c r="I46" s="167">
        <v>1</v>
      </c>
      <c r="J46" s="115">
        <f t="shared" si="20"/>
        <v>-5.3370363567913593E-3</v>
      </c>
      <c r="K46" s="115">
        <f t="shared" si="21"/>
        <v>0</v>
      </c>
      <c r="L46" s="164">
        <v>128663838.15000001</v>
      </c>
      <c r="M46" s="167">
        <v>1</v>
      </c>
      <c r="N46" s="115">
        <f t="shared" si="22"/>
        <v>-2.3232586991317968E-2</v>
      </c>
      <c r="O46" s="115">
        <f t="shared" si="23"/>
        <v>0</v>
      </c>
      <c r="P46" s="164">
        <v>128661982.5</v>
      </c>
      <c r="Q46" s="167">
        <v>1</v>
      </c>
      <c r="R46" s="115">
        <f t="shared" si="24"/>
        <v>-1.4422467312397368E-5</v>
      </c>
      <c r="S46" s="115">
        <f t="shared" si="25"/>
        <v>0</v>
      </c>
      <c r="T46" s="164">
        <v>128671982.39</v>
      </c>
      <c r="U46" s="167">
        <v>1</v>
      </c>
      <c r="V46" s="115">
        <f t="shared" si="26"/>
        <v>7.7722181841870784E-5</v>
      </c>
      <c r="W46" s="115">
        <f t="shared" si="27"/>
        <v>0</v>
      </c>
      <c r="X46" s="164">
        <v>189954471.25</v>
      </c>
      <c r="Y46" s="167">
        <v>1</v>
      </c>
      <c r="Z46" s="115">
        <f t="shared" si="28"/>
        <v>0.47626909698379444</v>
      </c>
      <c r="AA46" s="115">
        <f t="shared" si="29"/>
        <v>0</v>
      </c>
      <c r="AB46" s="164">
        <v>194462140.25</v>
      </c>
      <c r="AC46" s="167">
        <v>1</v>
      </c>
      <c r="AD46" s="115">
        <f t="shared" si="30"/>
        <v>2.3730260047774475E-2</v>
      </c>
      <c r="AE46" s="115">
        <f t="shared" si="31"/>
        <v>0</v>
      </c>
      <c r="AF46" s="164">
        <v>194454994.68000001</v>
      </c>
      <c r="AG46" s="167">
        <v>1</v>
      </c>
      <c r="AH46" s="115">
        <f t="shared" si="32"/>
        <v>-3.6745301634583069E-5</v>
      </c>
      <c r="AI46" s="115">
        <f t="shared" si="33"/>
        <v>0</v>
      </c>
      <c r="AJ46" s="116">
        <f t="shared" si="14"/>
        <v>5.8932036068677598E-2</v>
      </c>
      <c r="AK46" s="116">
        <f t="shared" si="15"/>
        <v>0</v>
      </c>
      <c r="AL46" s="117">
        <f t="shared" si="16"/>
        <v>0.46835041243778558</v>
      </c>
      <c r="AM46" s="117">
        <f t="shared" si="17"/>
        <v>0</v>
      </c>
      <c r="AN46" s="118">
        <f t="shared" si="18"/>
        <v>0.16910678943725801</v>
      </c>
      <c r="AO46" s="201">
        <f t="shared" si="19"/>
        <v>0</v>
      </c>
      <c r="AP46" s="122"/>
      <c r="AQ46" s="130"/>
      <c r="AR46" s="127"/>
      <c r="AS46" s="121"/>
      <c r="AT46" s="121"/>
    </row>
    <row r="47" spans="1:47" s="402" customFormat="1">
      <c r="A47" s="196" t="s">
        <v>217</v>
      </c>
      <c r="B47" s="164">
        <v>645597950.69000006</v>
      </c>
      <c r="C47" s="167">
        <v>1</v>
      </c>
      <c r="D47" s="164">
        <v>633105438.14999998</v>
      </c>
      <c r="E47" s="167">
        <v>1</v>
      </c>
      <c r="F47" s="115">
        <f>((D47-B47)/B47)</f>
        <v>-1.93502976994403E-2</v>
      </c>
      <c r="G47" s="115">
        <f>((E47-C47)/C47)</f>
        <v>0</v>
      </c>
      <c r="H47" s="164">
        <v>633449965.85000002</v>
      </c>
      <c r="I47" s="167">
        <v>1</v>
      </c>
      <c r="J47" s="115">
        <f t="shared" ref="J47" si="34">((H47-D47)/D47)</f>
        <v>5.4418692249239475E-4</v>
      </c>
      <c r="K47" s="115">
        <f t="shared" ref="K47" si="35">((I47-E47)/E47)</f>
        <v>0</v>
      </c>
      <c r="L47" s="164">
        <v>650859958.26999998</v>
      </c>
      <c r="M47" s="167">
        <v>1</v>
      </c>
      <c r="N47" s="115">
        <f t="shared" si="22"/>
        <v>2.748440028193579E-2</v>
      </c>
      <c r="O47" s="115">
        <f t="shared" si="23"/>
        <v>0</v>
      </c>
      <c r="P47" s="164">
        <v>651155563.71000004</v>
      </c>
      <c r="Q47" s="167">
        <v>1</v>
      </c>
      <c r="R47" s="115">
        <f t="shared" si="24"/>
        <v>4.5417671842308896E-4</v>
      </c>
      <c r="S47" s="115">
        <f t="shared" si="25"/>
        <v>0</v>
      </c>
      <c r="T47" s="164">
        <v>651797638.30999994</v>
      </c>
      <c r="U47" s="167">
        <v>1</v>
      </c>
      <c r="V47" s="115">
        <f t="shared" si="26"/>
        <v>9.860540795223248E-4</v>
      </c>
      <c r="W47" s="115">
        <f t="shared" si="27"/>
        <v>0</v>
      </c>
      <c r="X47" s="164">
        <v>652127622.30999994</v>
      </c>
      <c r="Y47" s="167">
        <v>1</v>
      </c>
      <c r="Z47" s="115">
        <f t="shared" si="28"/>
        <v>5.062675600598864E-4</v>
      </c>
      <c r="AA47" s="115">
        <f t="shared" si="29"/>
        <v>0</v>
      </c>
      <c r="AB47" s="164">
        <v>652418242.80999994</v>
      </c>
      <c r="AC47" s="167">
        <v>1</v>
      </c>
      <c r="AD47" s="115">
        <f t="shared" si="30"/>
        <v>4.456497318278731E-4</v>
      </c>
      <c r="AE47" s="115">
        <f t="shared" si="31"/>
        <v>0</v>
      </c>
      <c r="AF47" s="164">
        <v>644621646.83000004</v>
      </c>
      <c r="AG47" s="167">
        <v>1</v>
      </c>
      <c r="AH47" s="115">
        <f t="shared" si="32"/>
        <v>-1.1950303453225876E-2</v>
      </c>
      <c r="AI47" s="115">
        <f t="shared" si="33"/>
        <v>0</v>
      </c>
      <c r="AJ47" s="116">
        <f t="shared" si="14"/>
        <v>-1.0998323230060228E-4</v>
      </c>
      <c r="AK47" s="116">
        <f t="shared" si="15"/>
        <v>0</v>
      </c>
      <c r="AL47" s="117">
        <f t="shared" si="16"/>
        <v>1.8190032790828061E-2</v>
      </c>
      <c r="AM47" s="117">
        <f t="shared" si="17"/>
        <v>0</v>
      </c>
      <c r="AN47" s="118">
        <f t="shared" si="18"/>
        <v>1.3493219943573142E-2</v>
      </c>
      <c r="AO47" s="201">
        <f t="shared" si="19"/>
        <v>0</v>
      </c>
      <c r="AP47" s="122"/>
      <c r="AQ47" s="130"/>
      <c r="AR47" s="127"/>
      <c r="AS47" s="121"/>
      <c r="AT47" s="121"/>
    </row>
    <row r="48" spans="1:47">
      <c r="A48" s="196" t="s">
        <v>231</v>
      </c>
      <c r="B48" s="164">
        <v>0</v>
      </c>
      <c r="C48" s="167">
        <v>0</v>
      </c>
      <c r="D48" s="164">
        <v>0</v>
      </c>
      <c r="E48" s="167">
        <v>0</v>
      </c>
      <c r="F48" s="115" t="e">
        <f>((D48-B48)/B48)</f>
        <v>#DIV/0!</v>
      </c>
      <c r="G48" s="115" t="e">
        <f>((E48-C48)/C48)</f>
        <v>#DIV/0!</v>
      </c>
      <c r="H48" s="164">
        <v>0</v>
      </c>
      <c r="I48" s="167">
        <v>0</v>
      </c>
      <c r="J48" s="115" t="e">
        <f t="shared" si="20"/>
        <v>#DIV/0!</v>
      </c>
      <c r="K48" s="115" t="e">
        <f t="shared" si="21"/>
        <v>#DIV/0!</v>
      </c>
      <c r="L48" s="164">
        <v>9269320.7845761254</v>
      </c>
      <c r="M48" s="167">
        <v>100</v>
      </c>
      <c r="N48" s="115" t="e">
        <f t="shared" si="22"/>
        <v>#DIV/0!</v>
      </c>
      <c r="O48" s="115" t="e">
        <f t="shared" si="23"/>
        <v>#DIV/0!</v>
      </c>
      <c r="P48" s="164">
        <v>9291441.4900000002</v>
      </c>
      <c r="Q48" s="167">
        <v>100</v>
      </c>
      <c r="R48" s="115">
        <f t="shared" si="24"/>
        <v>2.3864429700915062E-3</v>
      </c>
      <c r="S48" s="115">
        <f t="shared" si="25"/>
        <v>0</v>
      </c>
      <c r="T48" s="164">
        <v>9282619.9299999997</v>
      </c>
      <c r="U48" s="167">
        <v>100</v>
      </c>
      <c r="V48" s="115">
        <f t="shared" si="26"/>
        <v>-9.4942856923705614E-4</v>
      </c>
      <c r="W48" s="115">
        <f t="shared" si="27"/>
        <v>0</v>
      </c>
      <c r="X48" s="164">
        <v>9299578.7100000009</v>
      </c>
      <c r="Y48" s="167">
        <v>100</v>
      </c>
      <c r="Z48" s="115">
        <f t="shared" si="28"/>
        <v>1.8269389598935344E-3</v>
      </c>
      <c r="AA48" s="115">
        <f t="shared" si="29"/>
        <v>0</v>
      </c>
      <c r="AB48" s="164">
        <v>9296621.6199999992</v>
      </c>
      <c r="AC48" s="167">
        <v>100</v>
      </c>
      <c r="AD48" s="115">
        <f t="shared" si="30"/>
        <v>-3.1798107120937667E-4</v>
      </c>
      <c r="AE48" s="115">
        <f t="shared" si="31"/>
        <v>0</v>
      </c>
      <c r="AF48" s="164">
        <v>9323743</v>
      </c>
      <c r="AG48" s="167">
        <v>100</v>
      </c>
      <c r="AH48" s="115">
        <f t="shared" si="32"/>
        <v>2.9173371907117397E-3</v>
      </c>
      <c r="AI48" s="115">
        <f t="shared" si="33"/>
        <v>0</v>
      </c>
      <c r="AJ48" s="116" t="e">
        <f t="shared" si="14"/>
        <v>#DIV/0!</v>
      </c>
      <c r="AK48" s="116" t="e">
        <f t="shared" si="15"/>
        <v>#DIV/0!</v>
      </c>
      <c r="AL48" s="117" t="e">
        <f t="shared" si="16"/>
        <v>#DIV/0!</v>
      </c>
      <c r="AM48" s="117" t="e">
        <f t="shared" si="17"/>
        <v>#DIV/0!</v>
      </c>
      <c r="AN48" s="118" t="e">
        <f t="shared" si="18"/>
        <v>#DIV/0!</v>
      </c>
      <c r="AO48" s="201" t="e">
        <f t="shared" si="19"/>
        <v>#DIV/0!</v>
      </c>
      <c r="AP48" s="122"/>
      <c r="AQ48" s="131">
        <v>2266908745.4000001</v>
      </c>
      <c r="AR48" s="127">
        <v>1</v>
      </c>
      <c r="AS48" s="121" t="e">
        <f>(#REF!/AQ48)-1</f>
        <v>#REF!</v>
      </c>
      <c r="AT48" s="121" t="e">
        <f>(#REF!/AR48)-1</f>
        <v>#REF!</v>
      </c>
    </row>
    <row r="49" spans="1:49">
      <c r="A49" s="198" t="s">
        <v>56</v>
      </c>
      <c r="B49" s="172">
        <f>SUM(B21:B48)</f>
        <v>507903798812.73596</v>
      </c>
      <c r="C49" s="173"/>
      <c r="D49" s="172">
        <f>SUM(D21:D48)</f>
        <v>501946848384.21179</v>
      </c>
      <c r="E49" s="173"/>
      <c r="F49" s="115">
        <f>((D49-B49)/B49)</f>
        <v>-1.172850142576015E-2</v>
      </c>
      <c r="G49" s="115"/>
      <c r="H49" s="172">
        <f>SUM(H21:H48)</f>
        <v>502195240193.08795</v>
      </c>
      <c r="I49" s="173"/>
      <c r="J49" s="115">
        <f>((H49-D49)/D49)</f>
        <v>4.9485679544705469E-4</v>
      </c>
      <c r="K49" s="115"/>
      <c r="L49" s="172">
        <f>SUM(L21:L48)</f>
        <v>501813826861.20276</v>
      </c>
      <c r="M49" s="173"/>
      <c r="N49" s="115">
        <f>((L49-H49)/H49)</f>
        <v>-7.5949212847685314E-4</v>
      </c>
      <c r="O49" s="115"/>
      <c r="P49" s="172">
        <f>SUM(P21:P48)</f>
        <v>489812631106.65686</v>
      </c>
      <c r="Q49" s="173"/>
      <c r="R49" s="115">
        <f>((P49-L49)/L49)</f>
        <v>-2.3915633870856497E-2</v>
      </c>
      <c r="S49" s="115"/>
      <c r="T49" s="172">
        <f>SUM(T21:T48)</f>
        <v>486990523595.61725</v>
      </c>
      <c r="U49" s="173"/>
      <c r="V49" s="115">
        <f>((T49-P49)/P49)</f>
        <v>-5.761606238417108E-3</v>
      </c>
      <c r="W49" s="115"/>
      <c r="X49" s="172">
        <f>SUM(X21:X48)</f>
        <v>480202118256.41742</v>
      </c>
      <c r="Y49" s="173"/>
      <c r="Z49" s="115">
        <f>((X49-T49)/T49)</f>
        <v>-1.3939501921061453E-2</v>
      </c>
      <c r="AA49" s="115"/>
      <c r="AB49" s="172">
        <f>SUM(AB21:AB48)</f>
        <v>479513324678.64954</v>
      </c>
      <c r="AC49" s="173"/>
      <c r="AD49" s="115">
        <f>((AB49-X49)/X49)</f>
        <v>-1.4343826309405879E-3</v>
      </c>
      <c r="AE49" s="115"/>
      <c r="AF49" s="172">
        <f>SUM(AF21:AF48)</f>
        <v>481336393819.54895</v>
      </c>
      <c r="AG49" s="173"/>
      <c r="AH49" s="115">
        <f>((AF49-AB49)/AB49)</f>
        <v>3.8019154986384607E-3</v>
      </c>
      <c r="AI49" s="115"/>
      <c r="AJ49" s="116">
        <f t="shared" si="14"/>
        <v>-6.6552932401783916E-3</v>
      </c>
      <c r="AK49" s="116"/>
      <c r="AL49" s="117">
        <f t="shared" si="16"/>
        <v>-4.1061029929779953E-2</v>
      </c>
      <c r="AM49" s="117"/>
      <c r="AN49" s="118">
        <f t="shared" si="18"/>
        <v>9.2582890352575827E-3</v>
      </c>
      <c r="AO49" s="201"/>
      <c r="AP49" s="122"/>
      <c r="AQ49" s="135">
        <f>SUM(AQ21:AQ48)</f>
        <v>132930613532.55411</v>
      </c>
      <c r="AR49" s="136"/>
      <c r="AS49" s="121" t="e">
        <f>(#REF!/AQ49)-1</f>
        <v>#REF!</v>
      </c>
      <c r="AT49" s="121" t="e">
        <f>(#REF!/AR49)-1</f>
        <v>#REF!</v>
      </c>
    </row>
    <row r="50" spans="1:49">
      <c r="A50" s="199" t="s">
        <v>80</v>
      </c>
      <c r="B50" s="168"/>
      <c r="C50" s="170"/>
      <c r="D50" s="168"/>
      <c r="E50" s="170"/>
      <c r="F50" s="115"/>
      <c r="G50" s="115"/>
      <c r="H50" s="168"/>
      <c r="I50" s="170"/>
      <c r="J50" s="115"/>
      <c r="K50" s="115"/>
      <c r="L50" s="168"/>
      <c r="M50" s="170"/>
      <c r="N50" s="115"/>
      <c r="O50" s="115"/>
      <c r="P50" s="168"/>
      <c r="Q50" s="170"/>
      <c r="R50" s="115"/>
      <c r="S50" s="115"/>
      <c r="T50" s="168"/>
      <c r="U50" s="170"/>
      <c r="V50" s="115"/>
      <c r="W50" s="115"/>
      <c r="X50" s="168"/>
      <c r="Y50" s="170"/>
      <c r="Z50" s="115"/>
      <c r="AA50" s="115"/>
      <c r="AB50" s="168"/>
      <c r="AC50" s="170"/>
      <c r="AD50" s="115"/>
      <c r="AE50" s="115"/>
      <c r="AF50" s="168"/>
      <c r="AG50" s="170"/>
      <c r="AH50" s="115"/>
      <c r="AI50" s="115"/>
      <c r="AJ50" s="116"/>
      <c r="AK50" s="116"/>
      <c r="AL50" s="117"/>
      <c r="AM50" s="117"/>
      <c r="AN50" s="118"/>
      <c r="AO50" s="201"/>
      <c r="AP50" s="122"/>
      <c r="AQ50" s="132"/>
      <c r="AR50" s="98"/>
      <c r="AS50" s="121" t="e">
        <f>(#REF!/AQ50)-1</f>
        <v>#REF!</v>
      </c>
      <c r="AT50" s="121" t="e">
        <f>(#REF!/AR50)-1</f>
        <v>#REF!</v>
      </c>
    </row>
    <row r="51" spans="1:49">
      <c r="A51" s="196" t="s">
        <v>24</v>
      </c>
      <c r="B51" s="163">
        <v>152927925999.12</v>
      </c>
      <c r="C51" s="175">
        <v>229.43</v>
      </c>
      <c r="D51" s="163">
        <v>150799337641.95001</v>
      </c>
      <c r="E51" s="175">
        <v>229.69</v>
      </c>
      <c r="F51" s="115">
        <f>((D51-B51)/B51)</f>
        <v>-1.3918899005942391E-2</v>
      </c>
      <c r="G51" s="115">
        <f>((E51-C51)/C51)</f>
        <v>1.1332432550232789E-3</v>
      </c>
      <c r="H51" s="163">
        <v>145952070755.60001</v>
      </c>
      <c r="I51" s="175">
        <v>229.95</v>
      </c>
      <c r="J51" s="115">
        <f t="shared" ref="J51:J62" si="36">((H51-D51)/D51)</f>
        <v>-3.2143820802841325E-2</v>
      </c>
      <c r="K51" s="115">
        <f t="shared" ref="K51:K62" si="37">((I51-E51)/E51)</f>
        <v>1.1319604684574467E-3</v>
      </c>
      <c r="L51" s="163">
        <v>144539122637.85999</v>
      </c>
      <c r="M51" s="175">
        <v>230.22</v>
      </c>
      <c r="N51" s="115">
        <f t="shared" ref="N51:N62" si="38">((L51-H51)/H51)</f>
        <v>-9.6809049054606012E-3</v>
      </c>
      <c r="O51" s="115">
        <f t="shared" ref="O51:O62" si="39">((M51-I51)/I51)</f>
        <v>1.1741682974560133E-3</v>
      </c>
      <c r="P51" s="163">
        <v>139576543105.92001</v>
      </c>
      <c r="Q51" s="175">
        <v>230.48</v>
      </c>
      <c r="R51" s="115">
        <f t="shared" ref="R51:R62" si="40">((P51-L51)/L51)</f>
        <v>-3.4333815242352204E-2</v>
      </c>
      <c r="S51" s="115">
        <f t="shared" ref="S51:S62" si="41">((Q51-M51)/M51)</f>
        <v>1.1293545304490961E-3</v>
      </c>
      <c r="T51" s="163">
        <v>131655364180.46001</v>
      </c>
      <c r="U51" s="175">
        <v>230.71</v>
      </c>
      <c r="V51" s="115">
        <f t="shared" ref="V51:V62" si="42">((T51-P51)/P51)</f>
        <v>-5.6751505297339876E-2</v>
      </c>
      <c r="W51" s="115">
        <f t="shared" ref="W51:W62" si="43">((U51-Q51)/Q51)</f>
        <v>9.97917389795289E-4</v>
      </c>
      <c r="X51" s="163">
        <v>118144963279.61</v>
      </c>
      <c r="Y51" s="175">
        <v>230.88</v>
      </c>
      <c r="Z51" s="115">
        <f t="shared" ref="Z51:Z62" si="44">((X51-T51)/T51)</f>
        <v>-0.10261944877788116</v>
      </c>
      <c r="AA51" s="115">
        <f t="shared" ref="AA51:AA62" si="45">((Y51-U51)/U51)</f>
        <v>7.3685579298681241E-4</v>
      </c>
      <c r="AB51" s="163">
        <v>115618594546.81</v>
      </c>
      <c r="AC51" s="175">
        <v>231.09</v>
      </c>
      <c r="AD51" s="115">
        <f t="shared" ref="AD51:AD62" si="46">((AB51-X51)/X51)</f>
        <v>-2.1383634669392762E-2</v>
      </c>
      <c r="AE51" s="115">
        <f t="shared" ref="AE51:AE62" si="47">((AC51-Y51)/Y51)</f>
        <v>9.0956340956344409E-4</v>
      </c>
      <c r="AF51" s="163">
        <v>114376600947.84</v>
      </c>
      <c r="AG51" s="175">
        <v>231.25</v>
      </c>
      <c r="AH51" s="115">
        <f t="shared" ref="AH51:AH62" si="48">((AF51-AB51)/AB51)</f>
        <v>-1.0742161361139542E-2</v>
      </c>
      <c r="AI51" s="115">
        <f t="shared" ref="AI51:AI62" si="49">((AG51-AC51)/AC51)</f>
        <v>6.9237093772987399E-4</v>
      </c>
      <c r="AJ51" s="116">
        <f t="shared" si="14"/>
        <v>-3.5196773757793731E-2</v>
      </c>
      <c r="AK51" s="116">
        <f t="shared" si="15"/>
        <v>9.8817926018265672E-4</v>
      </c>
      <c r="AL51" s="117">
        <f t="shared" si="16"/>
        <v>-0.24153114505443146</v>
      </c>
      <c r="AM51" s="117">
        <f t="shared" si="17"/>
        <v>6.7917628107449267E-3</v>
      </c>
      <c r="AN51" s="118">
        <f t="shared" si="18"/>
        <v>3.1425938272029351E-2</v>
      </c>
      <c r="AO51" s="201">
        <f t="shared" si="19"/>
        <v>1.9018048168792406E-4</v>
      </c>
      <c r="AP51" s="122"/>
      <c r="AQ51" s="120">
        <v>1092437778.4100001</v>
      </c>
      <c r="AR51" s="124">
        <v>143.21</v>
      </c>
      <c r="AS51" s="121" t="e">
        <f>(#REF!/AQ51)-1</f>
        <v>#REF!</v>
      </c>
      <c r="AT51" s="121" t="e">
        <f>(#REF!/AR51)-1</f>
        <v>#REF!</v>
      </c>
    </row>
    <row r="52" spans="1:49">
      <c r="A52" s="196" t="s">
        <v>25</v>
      </c>
      <c r="B52" s="163">
        <v>1309992854.4400001</v>
      </c>
      <c r="C52" s="175">
        <v>300.64440000000002</v>
      </c>
      <c r="D52" s="163">
        <v>1309086418.1199999</v>
      </c>
      <c r="E52" s="175">
        <v>300.46679999999998</v>
      </c>
      <c r="F52" s="115">
        <f>((D52-B52)/B52)</f>
        <v>-6.9193989641085335E-4</v>
      </c>
      <c r="G52" s="115">
        <f>((E52-C52)/C52)</f>
        <v>-5.9073110957676524E-4</v>
      </c>
      <c r="H52" s="163">
        <v>1331283752.6700001</v>
      </c>
      <c r="I52" s="175">
        <v>305.5616</v>
      </c>
      <c r="J52" s="115">
        <f t="shared" si="36"/>
        <v>1.6956355396214515E-2</v>
      </c>
      <c r="K52" s="115">
        <f t="shared" si="37"/>
        <v>1.6956282690799851E-2</v>
      </c>
      <c r="L52" s="163">
        <v>1287251889.1400001</v>
      </c>
      <c r="M52" s="175">
        <v>304.19830000000002</v>
      </c>
      <c r="N52" s="115">
        <f t="shared" si="38"/>
        <v>-3.3074739657635278E-2</v>
      </c>
      <c r="O52" s="115">
        <f t="shared" si="39"/>
        <v>-4.4616208319369355E-3</v>
      </c>
      <c r="P52" s="163">
        <v>1316953492.2</v>
      </c>
      <c r="Q52" s="175">
        <v>311.21730000000002</v>
      </c>
      <c r="R52" s="115">
        <f t="shared" si="40"/>
        <v>2.3073652725297829E-2</v>
      </c>
      <c r="S52" s="115">
        <f t="shared" si="41"/>
        <v>2.3073764712031611E-2</v>
      </c>
      <c r="T52" s="163">
        <v>1303568454.0699999</v>
      </c>
      <c r="U52" s="175">
        <v>307.97410000000002</v>
      </c>
      <c r="V52" s="115">
        <f t="shared" si="42"/>
        <v>-1.0163637675344261E-2</v>
      </c>
      <c r="W52" s="115">
        <f t="shared" si="43"/>
        <v>-1.0421014513010689E-2</v>
      </c>
      <c r="X52" s="163">
        <v>1346046112.8199999</v>
      </c>
      <c r="Y52" s="175">
        <v>318.00959999999998</v>
      </c>
      <c r="Z52" s="115">
        <f t="shared" si="44"/>
        <v>3.2585675587174803E-2</v>
      </c>
      <c r="AA52" s="115">
        <f t="shared" si="45"/>
        <v>3.2585532354830991E-2</v>
      </c>
      <c r="AB52" s="163">
        <v>1356296089.3599999</v>
      </c>
      <c r="AC52" s="175">
        <v>320.53280000000001</v>
      </c>
      <c r="AD52" s="115">
        <f t="shared" si="46"/>
        <v>7.6148777091492115E-3</v>
      </c>
      <c r="AE52" s="115">
        <f t="shared" si="47"/>
        <v>7.9343516673711471E-3</v>
      </c>
      <c r="AF52" s="163">
        <v>1337672603.3399999</v>
      </c>
      <c r="AG52" s="175">
        <v>317.70479999999998</v>
      </c>
      <c r="AH52" s="115">
        <f t="shared" si="48"/>
        <v>-1.3731135971045902E-2</v>
      </c>
      <c r="AI52" s="115">
        <f t="shared" si="49"/>
        <v>-8.8228100213146084E-3</v>
      </c>
      <c r="AJ52" s="116">
        <f t="shared" si="14"/>
        <v>2.8211385271750076E-3</v>
      </c>
      <c r="AK52" s="116">
        <f t="shared" si="15"/>
        <v>7.031719368649326E-3</v>
      </c>
      <c r="AL52" s="117">
        <f t="shared" si="16"/>
        <v>2.1836744178473037E-2</v>
      </c>
      <c r="AM52" s="117">
        <f t="shared" si="17"/>
        <v>5.7370731142342521E-2</v>
      </c>
      <c r="AN52" s="118">
        <f t="shared" si="18"/>
        <v>2.1588073042386195E-2</v>
      </c>
      <c r="AO52" s="201">
        <f t="shared" si="19"/>
        <v>1.583765369308511E-2</v>
      </c>
      <c r="AP52" s="122"/>
      <c r="AQ52" s="123">
        <v>1186217562.8099999</v>
      </c>
      <c r="AR52" s="127">
        <v>212.98</v>
      </c>
      <c r="AS52" s="121" t="e">
        <f>(#REF!/AQ52)-1</f>
        <v>#REF!</v>
      </c>
      <c r="AT52" s="121" t="e">
        <f>(#REF!/AR52)-1</f>
        <v>#REF!</v>
      </c>
      <c r="AU52" s="227"/>
      <c r="AV52" s="227"/>
    </row>
    <row r="53" spans="1:49">
      <c r="A53" s="196" t="s">
        <v>28</v>
      </c>
      <c r="B53" s="163">
        <v>39421980390.970001</v>
      </c>
      <c r="C53" s="174">
        <v>1367.85</v>
      </c>
      <c r="D53" s="163">
        <v>40920849062.5</v>
      </c>
      <c r="E53" s="174">
        <v>1370.19</v>
      </c>
      <c r="F53" s="115">
        <f>((D53-B53)/B53)</f>
        <v>3.8021140913390788E-2</v>
      </c>
      <c r="G53" s="115">
        <f>((E53-C53)/C53)</f>
        <v>1.7107138940674383E-3</v>
      </c>
      <c r="H53" s="163">
        <v>40810110775.349998</v>
      </c>
      <c r="I53" s="174">
        <v>1372.68</v>
      </c>
      <c r="J53" s="115">
        <f t="shared" si="36"/>
        <v>-2.7061581000156335E-3</v>
      </c>
      <c r="K53" s="115">
        <f t="shared" si="37"/>
        <v>1.8172662185536378E-3</v>
      </c>
      <c r="L53" s="163">
        <v>40683548285.18</v>
      </c>
      <c r="M53" s="174">
        <v>1375.29</v>
      </c>
      <c r="N53" s="115">
        <f t="shared" si="38"/>
        <v>-3.1012532866351362E-3</v>
      </c>
      <c r="O53" s="115">
        <f t="shared" si="39"/>
        <v>1.9013899816416788E-3</v>
      </c>
      <c r="P53" s="163">
        <v>40715876322.110001</v>
      </c>
      <c r="Q53" s="174">
        <v>1378.57</v>
      </c>
      <c r="R53" s="115">
        <f t="shared" si="40"/>
        <v>7.9462186295526738E-4</v>
      </c>
      <c r="S53" s="115">
        <f t="shared" si="41"/>
        <v>2.3849515374938907E-3</v>
      </c>
      <c r="T53" s="163">
        <v>41882662327.790001</v>
      </c>
      <c r="U53" s="174">
        <v>1380.3</v>
      </c>
      <c r="V53" s="115">
        <f t="shared" si="42"/>
        <v>2.8656782343314046E-2</v>
      </c>
      <c r="W53" s="115">
        <f t="shared" si="43"/>
        <v>1.2549235802317025E-3</v>
      </c>
      <c r="X53" s="163">
        <v>41504062510.040001</v>
      </c>
      <c r="Y53" s="175">
        <v>1383.22</v>
      </c>
      <c r="Z53" s="115">
        <f t="shared" si="44"/>
        <v>-9.0395356146877829E-3</v>
      </c>
      <c r="AA53" s="115">
        <f t="shared" si="45"/>
        <v>2.1154821415634811E-3</v>
      </c>
      <c r="AB53" s="163">
        <v>41608475842.650002</v>
      </c>
      <c r="AC53" s="174">
        <v>1385.71</v>
      </c>
      <c r="AD53" s="115">
        <f t="shared" si="46"/>
        <v>2.515737648205946E-3</v>
      </c>
      <c r="AE53" s="115">
        <f t="shared" si="47"/>
        <v>1.8001474819623843E-3</v>
      </c>
      <c r="AF53" s="163">
        <v>42214020650.519997</v>
      </c>
      <c r="AG53" s="174">
        <v>1388.58</v>
      </c>
      <c r="AH53" s="115">
        <f t="shared" si="48"/>
        <v>1.4553400373519392E-2</v>
      </c>
      <c r="AI53" s="115">
        <f t="shared" si="49"/>
        <v>2.0711404262074248E-3</v>
      </c>
      <c r="AJ53" s="116">
        <f t="shared" si="14"/>
        <v>8.7118420175058605E-3</v>
      </c>
      <c r="AK53" s="116">
        <f t="shared" si="15"/>
        <v>1.8820019077152048E-3</v>
      </c>
      <c r="AL53" s="117">
        <f t="shared" si="16"/>
        <v>3.1601778009172916E-2</v>
      </c>
      <c r="AM53" s="117">
        <f t="shared" si="17"/>
        <v>1.3421496288835761E-2</v>
      </c>
      <c r="AN53" s="118">
        <f t="shared" si="18"/>
        <v>1.6805887105905762E-2</v>
      </c>
      <c r="AO53" s="201">
        <f t="shared" si="19"/>
        <v>3.331834104869106E-4</v>
      </c>
      <c r="AP53" s="122"/>
      <c r="AQ53" s="123">
        <v>4662655514.79</v>
      </c>
      <c r="AR53" s="127">
        <v>1067.58</v>
      </c>
      <c r="AS53" s="121" t="e">
        <f>(#REF!/AQ53)-1</f>
        <v>#REF!</v>
      </c>
      <c r="AT53" s="121" t="e">
        <f>(#REF!/AR53)-1</f>
        <v>#REF!</v>
      </c>
    </row>
    <row r="54" spans="1:49">
      <c r="A54" s="196" t="s">
        <v>85</v>
      </c>
      <c r="B54" s="163">
        <v>5472127071.3100004</v>
      </c>
      <c r="C54" s="174">
        <v>52422.879999999997</v>
      </c>
      <c r="D54" s="163">
        <v>5612684985.7200003</v>
      </c>
      <c r="E54" s="174">
        <v>52480.56</v>
      </c>
      <c r="F54" s="115">
        <f>((D54-B54)/B54)</f>
        <v>2.5686156877996434E-2</v>
      </c>
      <c r="G54" s="115">
        <f>((E54-C54)/C54)</f>
        <v>1.1002829298962645E-3</v>
      </c>
      <c r="H54" s="163">
        <v>5638903473.0799999</v>
      </c>
      <c r="I54" s="174">
        <v>52407.59</v>
      </c>
      <c r="J54" s="115">
        <f t="shared" si="36"/>
        <v>4.6712914454856624E-3</v>
      </c>
      <c r="K54" s="115">
        <f t="shared" si="37"/>
        <v>-1.3904196144248683E-3</v>
      </c>
      <c r="L54" s="163">
        <v>5693008865.79</v>
      </c>
      <c r="M54" s="174">
        <v>52541.32</v>
      </c>
      <c r="N54" s="115">
        <f t="shared" si="38"/>
        <v>9.5950201964438622E-3</v>
      </c>
      <c r="O54" s="115">
        <f t="shared" si="39"/>
        <v>2.5517296254226386E-3</v>
      </c>
      <c r="P54" s="163">
        <v>5713166366.4499998</v>
      </c>
      <c r="Q54" s="174">
        <v>52616.22</v>
      </c>
      <c r="R54" s="115">
        <f t="shared" si="40"/>
        <v>3.5407464023337084E-3</v>
      </c>
      <c r="S54" s="115">
        <f t="shared" si="41"/>
        <v>1.4255446951085633E-3</v>
      </c>
      <c r="T54" s="163">
        <v>5794815693.0600004</v>
      </c>
      <c r="U54" s="174">
        <v>52759.63</v>
      </c>
      <c r="V54" s="115">
        <f t="shared" si="42"/>
        <v>1.429143164628955E-2</v>
      </c>
      <c r="W54" s="115">
        <f t="shared" si="43"/>
        <v>2.7255853803256147E-3</v>
      </c>
      <c r="X54" s="163">
        <v>5816124510.9300003</v>
      </c>
      <c r="Y54" s="174">
        <v>52775.71</v>
      </c>
      <c r="Z54" s="115">
        <f t="shared" si="44"/>
        <v>3.6772209848744278E-3</v>
      </c>
      <c r="AA54" s="115">
        <f t="shared" si="45"/>
        <v>3.0477848309401993E-4</v>
      </c>
      <c r="AB54" s="163">
        <v>5860717905.9200001</v>
      </c>
      <c r="AC54" s="174">
        <v>52893.41</v>
      </c>
      <c r="AD54" s="115">
        <f t="shared" si="46"/>
        <v>7.6672008837151374E-3</v>
      </c>
      <c r="AE54" s="115">
        <f t="shared" si="47"/>
        <v>2.2301926397580319E-3</v>
      </c>
      <c r="AF54" s="163">
        <v>5866963379.8299999</v>
      </c>
      <c r="AG54" s="174">
        <v>52770.76</v>
      </c>
      <c r="AH54" s="115">
        <f t="shared" si="48"/>
        <v>1.0656499784252027E-3</v>
      </c>
      <c r="AI54" s="115">
        <f t="shared" si="49"/>
        <v>-2.3188143853837642E-3</v>
      </c>
      <c r="AJ54" s="116">
        <f t="shared" si="14"/>
        <v>8.7743398019454986E-3</v>
      </c>
      <c r="AK54" s="116">
        <f t="shared" si="15"/>
        <v>8.2860996922456249E-4</v>
      </c>
      <c r="AL54" s="117">
        <f t="shared" si="16"/>
        <v>4.5304234026485382E-2</v>
      </c>
      <c r="AM54" s="117">
        <f t="shared" si="17"/>
        <v>5.5296666041674174E-3</v>
      </c>
      <c r="AN54" s="118">
        <f t="shared" si="18"/>
        <v>7.9997960406625636E-3</v>
      </c>
      <c r="AO54" s="201">
        <f t="shared" si="19"/>
        <v>1.8542229829584371E-3</v>
      </c>
      <c r="AP54" s="122"/>
      <c r="AQ54" s="123">
        <v>136891964.13</v>
      </c>
      <c r="AR54" s="123">
        <v>33401.089999999997</v>
      </c>
      <c r="AS54" s="121" t="e">
        <f>(#REF!/AQ54)-1</f>
        <v>#REF!</v>
      </c>
      <c r="AT54" s="121" t="e">
        <f>(#REF!/AR54)-1</f>
        <v>#REF!</v>
      </c>
    </row>
    <row r="55" spans="1:49">
      <c r="A55" s="196" t="s">
        <v>84</v>
      </c>
      <c r="B55" s="163">
        <v>611693132.25</v>
      </c>
      <c r="C55" s="174">
        <v>52373.440000000002</v>
      </c>
      <c r="D55" s="163">
        <v>612260798.79999995</v>
      </c>
      <c r="E55" s="174">
        <v>52422.879999999997</v>
      </c>
      <c r="F55" s="115">
        <f>((D55-B55)/B55)</f>
        <v>9.2802505058687829E-4</v>
      </c>
      <c r="G55" s="115">
        <f>((E55-C55)/C55)</f>
        <v>9.4398993077397721E-4</v>
      </c>
      <c r="H55" s="163">
        <v>611407350.15999997</v>
      </c>
      <c r="I55" s="174">
        <v>52214.54</v>
      </c>
      <c r="J55" s="115">
        <f t="shared" si="36"/>
        <v>-1.3939299097258907E-3</v>
      </c>
      <c r="K55" s="115">
        <f t="shared" si="37"/>
        <v>-3.9742188906827808E-3</v>
      </c>
      <c r="L55" s="163">
        <v>612976985.46000004</v>
      </c>
      <c r="M55" s="174">
        <v>52479.7</v>
      </c>
      <c r="N55" s="115">
        <f t="shared" si="38"/>
        <v>2.5672496406680613E-3</v>
      </c>
      <c r="O55" s="115">
        <f t="shared" si="39"/>
        <v>5.0782789621434225E-3</v>
      </c>
      <c r="P55" s="163">
        <v>613929667.65999997</v>
      </c>
      <c r="Q55" s="174">
        <v>52558.68</v>
      </c>
      <c r="R55" s="115">
        <f t="shared" si="40"/>
        <v>1.5541891826248604E-3</v>
      </c>
      <c r="S55" s="115">
        <f t="shared" si="41"/>
        <v>1.5049628713579386E-3</v>
      </c>
      <c r="T55" s="163">
        <v>615528426.83000004</v>
      </c>
      <c r="U55" s="174">
        <v>52693.760000000002</v>
      </c>
      <c r="V55" s="115">
        <f t="shared" si="42"/>
        <v>2.6041405949540856E-3</v>
      </c>
      <c r="W55" s="115">
        <f t="shared" si="43"/>
        <v>2.5700797660824387E-3</v>
      </c>
      <c r="X55" s="163">
        <v>615753338.48000002</v>
      </c>
      <c r="Y55" s="174">
        <v>52714.03</v>
      </c>
      <c r="Z55" s="115">
        <f t="shared" si="44"/>
        <v>3.653960405342798E-4</v>
      </c>
      <c r="AA55" s="115">
        <f t="shared" si="45"/>
        <v>3.846755289430247E-4</v>
      </c>
      <c r="AB55" s="163">
        <v>617156472.05999994</v>
      </c>
      <c r="AC55" s="174">
        <v>52831.64</v>
      </c>
      <c r="AD55" s="115">
        <f t="shared" si="46"/>
        <v>2.2787267113542386E-3</v>
      </c>
      <c r="AE55" s="115">
        <f t="shared" si="47"/>
        <v>2.2310948337662777E-3</v>
      </c>
      <c r="AF55" s="163">
        <v>615769450.95000005</v>
      </c>
      <c r="AG55" s="174">
        <v>52713.31</v>
      </c>
      <c r="AH55" s="115">
        <f t="shared" si="48"/>
        <v>-2.2474383285168709E-3</v>
      </c>
      <c r="AI55" s="115">
        <f t="shared" si="49"/>
        <v>-2.2397563278369124E-3</v>
      </c>
      <c r="AJ55" s="116">
        <f t="shared" si="14"/>
        <v>8.3204487280995527E-4</v>
      </c>
      <c r="AK55" s="116">
        <f t="shared" si="15"/>
        <v>8.1238833431842303E-4</v>
      </c>
      <c r="AL55" s="117">
        <f t="shared" si="16"/>
        <v>5.7306496788245712E-3</v>
      </c>
      <c r="AM55" s="117">
        <f t="shared" si="17"/>
        <v>5.540138199198524E-3</v>
      </c>
      <c r="AN55" s="118">
        <f t="shared" si="18"/>
        <v>1.8295508202811855E-3</v>
      </c>
      <c r="AO55" s="201">
        <f t="shared" si="19"/>
        <v>2.8336534375260317E-3</v>
      </c>
      <c r="AP55" s="122"/>
      <c r="AQ55" s="123"/>
      <c r="AR55" s="123"/>
      <c r="AS55" s="121"/>
      <c r="AT55" s="121"/>
    </row>
    <row r="56" spans="1:49" s="262" customFormat="1">
      <c r="A56" s="196" t="s">
        <v>130</v>
      </c>
      <c r="B56" s="163">
        <v>42243154253.599998</v>
      </c>
      <c r="C56" s="174">
        <v>49621.65</v>
      </c>
      <c r="D56" s="163">
        <v>42507965527.32</v>
      </c>
      <c r="E56" s="174">
        <v>49695.81</v>
      </c>
      <c r="F56" s="115">
        <f>((D56-B56)/B56)</f>
        <v>6.2687381754271765E-3</v>
      </c>
      <c r="G56" s="115">
        <f>((E56-C56)/C56)</f>
        <v>1.4945089492186619E-3</v>
      </c>
      <c r="H56" s="163">
        <v>47165753712.739998</v>
      </c>
      <c r="I56" s="174">
        <v>49604.800000000003</v>
      </c>
      <c r="J56" s="115">
        <f t="shared" si="36"/>
        <v>0.10957447922146317</v>
      </c>
      <c r="K56" s="115">
        <f t="shared" si="37"/>
        <v>-1.8313415155119671E-3</v>
      </c>
      <c r="L56" s="163">
        <v>47468491256.629997</v>
      </c>
      <c r="M56" s="174">
        <v>49701.95</v>
      </c>
      <c r="N56" s="115">
        <f t="shared" si="38"/>
        <v>6.4185880656928117E-3</v>
      </c>
      <c r="O56" s="115">
        <f t="shared" si="39"/>
        <v>1.9584798245329922E-3</v>
      </c>
      <c r="P56" s="163">
        <v>51669971642.160004</v>
      </c>
      <c r="Q56" s="174">
        <v>49777.77</v>
      </c>
      <c r="R56" s="115">
        <f t="shared" si="40"/>
        <v>8.8510931658127623E-2</v>
      </c>
      <c r="S56" s="115">
        <f t="shared" si="41"/>
        <v>1.5254934665541234E-3</v>
      </c>
      <c r="T56" s="163">
        <v>56447326819.260002</v>
      </c>
      <c r="U56" s="174">
        <v>49916.800000000003</v>
      </c>
      <c r="V56" s="115">
        <f t="shared" si="42"/>
        <v>9.245902456044558E-2</v>
      </c>
      <c r="W56" s="115">
        <f t="shared" si="43"/>
        <v>2.7930138292656765E-3</v>
      </c>
      <c r="X56" s="163">
        <v>57236962250.660004</v>
      </c>
      <c r="Y56" s="174">
        <v>49221.22</v>
      </c>
      <c r="Z56" s="115">
        <f t="shared" si="44"/>
        <v>1.3988889747221395E-2</v>
      </c>
      <c r="AA56" s="115">
        <f t="shared" si="45"/>
        <v>-1.3934787486377366E-2</v>
      </c>
      <c r="AB56" s="163">
        <v>57870225887.110001</v>
      </c>
      <c r="AC56" s="174">
        <v>48923.15</v>
      </c>
      <c r="AD56" s="115">
        <f t="shared" si="46"/>
        <v>1.1063893182812907E-2</v>
      </c>
      <c r="AE56" s="115">
        <f t="shared" si="47"/>
        <v>-6.0557214957288686E-3</v>
      </c>
      <c r="AF56" s="163">
        <v>57775485260.220001</v>
      </c>
      <c r="AG56" s="174">
        <v>48814.09</v>
      </c>
      <c r="AH56" s="115">
        <f t="shared" si="48"/>
        <v>-1.6371221200140831E-3</v>
      </c>
      <c r="AI56" s="115">
        <f t="shared" si="49"/>
        <v>-2.2292105066825203E-3</v>
      </c>
      <c r="AJ56" s="116">
        <f t="shared" si="14"/>
        <v>4.0830927811397077E-2</v>
      </c>
      <c r="AK56" s="116">
        <f t="shared" si="15"/>
        <v>-2.0349456168411587E-3</v>
      </c>
      <c r="AL56" s="117">
        <f t="shared" si="16"/>
        <v>0.35916844157332156</v>
      </c>
      <c r="AM56" s="117">
        <f t="shared" si="17"/>
        <v>-1.7742340853283228E-2</v>
      </c>
      <c r="AN56" s="118">
        <f t="shared" si="18"/>
        <v>4.6985377213741561E-2</v>
      </c>
      <c r="AO56" s="201">
        <f t="shared" si="19"/>
        <v>5.6346185551619972E-3</v>
      </c>
      <c r="AP56" s="122"/>
      <c r="AQ56" s="123"/>
      <c r="AR56" s="123"/>
      <c r="AS56" s="121"/>
      <c r="AT56" s="121"/>
    </row>
    <row r="57" spans="1:49" s="275" customFormat="1">
      <c r="A57" s="196" t="s">
        <v>154</v>
      </c>
      <c r="B57" s="163">
        <v>4468272073.3199997</v>
      </c>
      <c r="C57" s="174">
        <v>379.5</v>
      </c>
      <c r="D57" s="163">
        <v>4859536504.0900002</v>
      </c>
      <c r="E57" s="174">
        <v>409.5</v>
      </c>
      <c r="F57" s="115">
        <f>((D57-B57)/B57)</f>
        <v>8.7565041776716285E-2</v>
      </c>
      <c r="G57" s="115">
        <f>((E57-C57)/C57)</f>
        <v>7.9051383399209488E-2</v>
      </c>
      <c r="H57" s="163">
        <v>4889459515.6800003</v>
      </c>
      <c r="I57" s="174">
        <v>409.68</v>
      </c>
      <c r="J57" s="115">
        <f t="shared" si="36"/>
        <v>6.1575855155765634E-3</v>
      </c>
      <c r="K57" s="115">
        <f t="shared" si="37"/>
        <v>4.395604395604562E-4</v>
      </c>
      <c r="L57" s="163">
        <v>4689084797.8599997</v>
      </c>
      <c r="M57" s="174">
        <v>409.63</v>
      </c>
      <c r="N57" s="115">
        <f t="shared" si="38"/>
        <v>-4.0980954475115149E-2</v>
      </c>
      <c r="O57" s="115">
        <f t="shared" si="39"/>
        <v>-1.2204647529782115E-4</v>
      </c>
      <c r="P57" s="163">
        <v>4745855696.8900003</v>
      </c>
      <c r="Q57" s="174">
        <v>409.7</v>
      </c>
      <c r="R57" s="115">
        <f t="shared" si="40"/>
        <v>1.210703185745537E-2</v>
      </c>
      <c r="S57" s="115">
        <f t="shared" si="41"/>
        <v>1.7088592144128405E-4</v>
      </c>
      <c r="T57" s="163">
        <v>4655284758.2299995</v>
      </c>
      <c r="U57" s="174">
        <v>409.67</v>
      </c>
      <c r="V57" s="115">
        <f t="shared" si="42"/>
        <v>-1.9084216723941418E-2</v>
      </c>
      <c r="W57" s="115">
        <f t="shared" si="43"/>
        <v>-7.3224310471009798E-5</v>
      </c>
      <c r="X57" s="163">
        <v>4660852685.4799995</v>
      </c>
      <c r="Y57" s="174">
        <v>409.66</v>
      </c>
      <c r="Z57" s="115">
        <f t="shared" si="44"/>
        <v>1.1960443966733841E-3</v>
      </c>
      <c r="AA57" s="115">
        <f t="shared" si="45"/>
        <v>-2.4409890887765529E-5</v>
      </c>
      <c r="AB57" s="163">
        <v>4724318885.6700001</v>
      </c>
      <c r="AC57" s="174">
        <v>409.61</v>
      </c>
      <c r="AD57" s="115">
        <f t="shared" si="46"/>
        <v>1.3616864653911379E-2</v>
      </c>
      <c r="AE57" s="115">
        <f t="shared" si="47"/>
        <v>-1.2205243372555623E-4</v>
      </c>
      <c r="AF57" s="163">
        <v>4732672682.3199997</v>
      </c>
      <c r="AG57" s="174">
        <v>409.63</v>
      </c>
      <c r="AH57" s="115">
        <f t="shared" si="48"/>
        <v>1.7682541869344808E-3</v>
      </c>
      <c r="AI57" s="115">
        <f t="shared" si="49"/>
        <v>4.8826932936163201E-5</v>
      </c>
      <c r="AJ57" s="116">
        <f t="shared" si="14"/>
        <v>7.7932063985263599E-3</v>
      </c>
      <c r="AK57" s="116">
        <f t="shared" si="15"/>
        <v>9.9211154478456558E-3</v>
      </c>
      <c r="AL57" s="117">
        <f t="shared" si="16"/>
        <v>-2.6106156762733704E-2</v>
      </c>
      <c r="AM57" s="117">
        <f t="shared" si="17"/>
        <v>3.1746031746030635E-4</v>
      </c>
      <c r="AN57" s="118">
        <f t="shared" si="18"/>
        <v>3.7032576969678391E-2</v>
      </c>
      <c r="AO57" s="201">
        <f t="shared" si="19"/>
        <v>2.7933475853283079E-2</v>
      </c>
      <c r="AP57" s="122"/>
      <c r="AQ57" s="123"/>
      <c r="AR57" s="123"/>
      <c r="AS57" s="121"/>
      <c r="AT57" s="121"/>
    </row>
    <row r="58" spans="1:49" s="275" customFormat="1">
      <c r="A58" s="196" t="s">
        <v>162</v>
      </c>
      <c r="B58" s="163">
        <v>578067202.39999998</v>
      </c>
      <c r="C58" s="174">
        <v>42665.440000000002</v>
      </c>
      <c r="D58" s="163">
        <v>578649586.60000002</v>
      </c>
      <c r="E58" s="174">
        <v>42717.112999999998</v>
      </c>
      <c r="F58" s="115">
        <f>((D58-B58)/B58)</f>
        <v>1.0074679856980719E-3</v>
      </c>
      <c r="G58" s="115">
        <f>((E58-C58)/C58)</f>
        <v>1.2111207572216582E-3</v>
      </c>
      <c r="H58" s="163">
        <v>579327160.79999995</v>
      </c>
      <c r="I58" s="174">
        <v>42165.267399999997</v>
      </c>
      <c r="J58" s="115">
        <f t="shared" si="36"/>
        <v>1.1709577189559311E-3</v>
      </c>
      <c r="K58" s="115">
        <f t="shared" si="37"/>
        <v>-1.2918607116543681E-2</v>
      </c>
      <c r="L58" s="163">
        <v>579033044.60000002</v>
      </c>
      <c r="M58" s="174">
        <v>42143.86</v>
      </c>
      <c r="N58" s="115">
        <f t="shared" si="38"/>
        <v>-5.0768584644603893E-4</v>
      </c>
      <c r="O58" s="115">
        <f t="shared" si="39"/>
        <v>-5.0770222318088313E-4</v>
      </c>
      <c r="P58" s="163">
        <v>579675149.60000002</v>
      </c>
      <c r="Q58" s="174">
        <v>42190.6</v>
      </c>
      <c r="R58" s="115">
        <f t="shared" si="40"/>
        <v>1.1089263488296606E-3</v>
      </c>
      <c r="S58" s="115">
        <f t="shared" si="41"/>
        <v>1.1090583539333598E-3</v>
      </c>
      <c r="T58" s="163">
        <v>580276104.39999998</v>
      </c>
      <c r="U58" s="174">
        <v>42906.99</v>
      </c>
      <c r="V58" s="115">
        <f t="shared" si="42"/>
        <v>1.0367096129869223E-3</v>
      </c>
      <c r="W58" s="115">
        <f t="shared" si="43"/>
        <v>1.6979848591866423E-2</v>
      </c>
      <c r="X58" s="163">
        <v>580737698</v>
      </c>
      <c r="Y58" s="174">
        <v>42936.2</v>
      </c>
      <c r="Z58" s="115">
        <f t="shared" si="44"/>
        <v>7.9547235617656055E-4</v>
      </c>
      <c r="AA58" s="115">
        <f t="shared" si="45"/>
        <v>6.8077485742996957E-4</v>
      </c>
      <c r="AB58" s="163">
        <v>584519173</v>
      </c>
      <c r="AC58" s="174">
        <v>43206</v>
      </c>
      <c r="AD58" s="115">
        <f t="shared" si="46"/>
        <v>6.5115025475752739E-3</v>
      </c>
      <c r="AE58" s="115">
        <f t="shared" si="47"/>
        <v>6.2837419240641445E-3</v>
      </c>
      <c r="AF58" s="163">
        <v>585554160</v>
      </c>
      <c r="AG58" s="174">
        <v>43293.4</v>
      </c>
      <c r="AH58" s="115">
        <f t="shared" si="48"/>
        <v>1.7706639025851082E-3</v>
      </c>
      <c r="AI58" s="115">
        <f t="shared" si="49"/>
        <v>2.0228671943711856E-3</v>
      </c>
      <c r="AJ58" s="116">
        <f t="shared" si="14"/>
        <v>1.6117518282951862E-3</v>
      </c>
      <c r="AK58" s="116">
        <f t="shared" si="15"/>
        <v>1.8576377923952721E-3</v>
      </c>
      <c r="AL58" s="117">
        <f t="shared" si="16"/>
        <v>1.193221866893489E-2</v>
      </c>
      <c r="AM58" s="117">
        <f t="shared" si="17"/>
        <v>1.3490775933289404E-2</v>
      </c>
      <c r="AN58" s="118">
        <f t="shared" si="18"/>
        <v>2.0816924369229032E-3</v>
      </c>
      <c r="AO58" s="201">
        <f t="shared" si="19"/>
        <v>8.2340284084807692E-3</v>
      </c>
      <c r="AP58" s="122"/>
      <c r="AQ58" s="123"/>
      <c r="AR58" s="123"/>
      <c r="AS58" s="121"/>
      <c r="AT58" s="121"/>
    </row>
    <row r="59" spans="1:49" s="275" customFormat="1">
      <c r="A59" s="196" t="s">
        <v>183</v>
      </c>
      <c r="B59" s="163">
        <v>709474311.57000005</v>
      </c>
      <c r="C59" s="174">
        <v>45491.3295</v>
      </c>
      <c r="D59" s="163">
        <v>701763056.10000002</v>
      </c>
      <c r="E59" s="174">
        <v>45040.468000000001</v>
      </c>
      <c r="F59" s="115">
        <f>((D59-B59)/B59)</f>
        <v>-1.0868970650869295E-2</v>
      </c>
      <c r="G59" s="115">
        <f>((E59-C59)/C59)</f>
        <v>-9.9109325877143051E-3</v>
      </c>
      <c r="H59" s="163">
        <v>721772954.39999998</v>
      </c>
      <c r="I59" s="174">
        <v>45886.256999999998</v>
      </c>
      <c r="J59" s="115">
        <f t="shared" si="36"/>
        <v>2.8513752791723732E-2</v>
      </c>
      <c r="K59" s="115">
        <f t="shared" si="37"/>
        <v>1.877842388316207E-2</v>
      </c>
      <c r="L59" s="163">
        <v>724765092.91999996</v>
      </c>
      <c r="M59" s="174">
        <v>45660.716199000002</v>
      </c>
      <c r="N59" s="115">
        <f t="shared" si="38"/>
        <v>4.1455398152003423E-3</v>
      </c>
      <c r="O59" s="115">
        <f t="shared" si="39"/>
        <v>-4.9152146142579373E-3</v>
      </c>
      <c r="P59" s="163">
        <v>732590623.13999999</v>
      </c>
      <c r="Q59" s="174">
        <v>45691.808819999998</v>
      </c>
      <c r="R59" s="115">
        <f t="shared" si="40"/>
        <v>1.0797333227614227E-2</v>
      </c>
      <c r="S59" s="115">
        <f t="shared" si="41"/>
        <v>6.8094904303487669E-4</v>
      </c>
      <c r="T59" s="163">
        <v>737109755.60000002</v>
      </c>
      <c r="U59" s="174">
        <v>45708.565476999996</v>
      </c>
      <c r="V59" s="115">
        <f t="shared" si="42"/>
        <v>6.168700932357443E-3</v>
      </c>
      <c r="W59" s="115">
        <f t="shared" si="43"/>
        <v>3.6673218751329979E-4</v>
      </c>
      <c r="X59" s="163">
        <v>734071575.71000004</v>
      </c>
      <c r="Y59" s="174">
        <v>45621.89172</v>
      </c>
      <c r="Z59" s="115">
        <f t="shared" si="44"/>
        <v>-4.1217469541248138E-3</v>
      </c>
      <c r="AA59" s="115">
        <f t="shared" si="45"/>
        <v>-1.8962257094594238E-3</v>
      </c>
      <c r="AB59" s="163">
        <v>740426447.51999998</v>
      </c>
      <c r="AC59" s="174">
        <v>45761.058063999997</v>
      </c>
      <c r="AD59" s="115">
        <f t="shared" si="46"/>
        <v>8.6570193156620436E-3</v>
      </c>
      <c r="AE59" s="115">
        <f t="shared" si="47"/>
        <v>3.0504290539751754E-3</v>
      </c>
      <c r="AF59" s="163">
        <v>736296016.45000005</v>
      </c>
      <c r="AG59" s="174">
        <v>45757.285051999999</v>
      </c>
      <c r="AH59" s="115">
        <f t="shared" si="48"/>
        <v>-5.5784488571882958E-3</v>
      </c>
      <c r="AI59" s="115">
        <f t="shared" si="49"/>
        <v>-8.2450278896983035E-5</v>
      </c>
      <c r="AJ59" s="116">
        <f t="shared" si="14"/>
        <v>4.7141474525469219E-3</v>
      </c>
      <c r="AK59" s="116">
        <f t="shared" si="15"/>
        <v>7.5896387216959661E-4</v>
      </c>
      <c r="AL59" s="117">
        <f t="shared" si="16"/>
        <v>4.9208860526107741E-2</v>
      </c>
      <c r="AM59" s="117">
        <f t="shared" si="17"/>
        <v>1.5914955679412535E-2</v>
      </c>
      <c r="AN59" s="118">
        <f t="shared" si="18"/>
        <v>1.2237271994434659E-2</v>
      </c>
      <c r="AO59" s="201">
        <f t="shared" si="19"/>
        <v>8.3144683295676459E-3</v>
      </c>
      <c r="AP59" s="122"/>
      <c r="AQ59" s="123"/>
      <c r="AR59" s="123"/>
      <c r="AS59" s="121"/>
      <c r="AT59" s="121"/>
    </row>
    <row r="60" spans="1:49" s="402" customFormat="1">
      <c r="A60" s="196" t="s">
        <v>184</v>
      </c>
      <c r="B60" s="163">
        <v>5322836366.2700005</v>
      </c>
      <c r="C60" s="174">
        <v>411.21499999999997</v>
      </c>
      <c r="D60" s="163">
        <v>5408747305.5299997</v>
      </c>
      <c r="E60" s="174">
        <v>411.44240000000002</v>
      </c>
      <c r="F60" s="115">
        <f>((D60-B60)/B60)</f>
        <v>1.6140067691053542E-2</v>
      </c>
      <c r="G60" s="115">
        <f>((E60-C60)/C60)</f>
        <v>5.5299539170517993E-4</v>
      </c>
      <c r="H60" s="163">
        <v>5579653083.9603004</v>
      </c>
      <c r="I60" s="174">
        <v>445.25879400000002</v>
      </c>
      <c r="J60" s="115">
        <f t="shared" si="36"/>
        <v>3.1598033477282919E-2</v>
      </c>
      <c r="K60" s="115">
        <f t="shared" si="37"/>
        <v>8.2189861812977952E-2</v>
      </c>
      <c r="L60" s="163">
        <v>5632138535.0970001</v>
      </c>
      <c r="M60" s="174">
        <v>445.99425600000001</v>
      </c>
      <c r="N60" s="115">
        <f t="shared" si="38"/>
        <v>9.4065796469637846E-3</v>
      </c>
      <c r="O60" s="115">
        <f t="shared" si="39"/>
        <v>1.6517629969594358E-3</v>
      </c>
      <c r="P60" s="163">
        <v>5850950953.0318003</v>
      </c>
      <c r="Q60" s="174">
        <v>445.66078199999998</v>
      </c>
      <c r="R60" s="115">
        <f t="shared" si="40"/>
        <v>3.8850681063908106E-2</v>
      </c>
      <c r="S60" s="115">
        <f t="shared" si="41"/>
        <v>-7.4770918125910532E-4</v>
      </c>
      <c r="T60" s="163">
        <v>5692982583.7194004</v>
      </c>
      <c r="U60" s="174">
        <v>445.50524999999999</v>
      </c>
      <c r="V60" s="115">
        <f t="shared" si="42"/>
        <v>-2.6998751242401895E-2</v>
      </c>
      <c r="W60" s="115">
        <f t="shared" si="43"/>
        <v>-3.4899189312106397E-4</v>
      </c>
      <c r="X60" s="163">
        <v>5844424625.3666</v>
      </c>
      <c r="Y60" s="174">
        <v>446.61950000000002</v>
      </c>
      <c r="Z60" s="115">
        <f t="shared" si="44"/>
        <v>2.6601529061460415E-2</v>
      </c>
      <c r="AA60" s="115">
        <f t="shared" si="45"/>
        <v>2.5010928602974417E-3</v>
      </c>
      <c r="AB60" s="163">
        <v>6081397378.6422997</v>
      </c>
      <c r="AC60" s="174">
        <v>447.02921900000001</v>
      </c>
      <c r="AD60" s="115">
        <f t="shared" si="46"/>
        <v>4.0546806309583495E-2</v>
      </c>
      <c r="AE60" s="115">
        <f t="shared" si="47"/>
        <v>9.1737821568470582E-4</v>
      </c>
      <c r="AF60" s="163">
        <v>6084225478.9624004</v>
      </c>
      <c r="AG60" s="174">
        <v>447.94134000000003</v>
      </c>
      <c r="AH60" s="115">
        <f t="shared" si="48"/>
        <v>4.6504119760912104E-4</v>
      </c>
      <c r="AI60" s="115">
        <f t="shared" si="49"/>
        <v>2.040405774907553E-3</v>
      </c>
      <c r="AJ60" s="116">
        <f t="shared" si="14"/>
        <v>1.7076248400682437E-2</v>
      </c>
      <c r="AK60" s="116">
        <f t="shared" si="15"/>
        <v>1.1094599497269011E-2</v>
      </c>
      <c r="AL60" s="117">
        <f t="shared" si="16"/>
        <v>0.12488625097012385</v>
      </c>
      <c r="AM60" s="117">
        <f t="shared" si="17"/>
        <v>8.870971975664152E-2</v>
      </c>
      <c r="AN60" s="118">
        <f t="shared" si="18"/>
        <v>2.2693121271283201E-2</v>
      </c>
      <c r="AO60" s="201">
        <f t="shared" si="19"/>
        <v>2.8748733075372936E-2</v>
      </c>
      <c r="AP60" s="122"/>
      <c r="AQ60" s="123"/>
      <c r="AR60" s="123"/>
      <c r="AS60" s="121"/>
      <c r="AT60" s="121"/>
    </row>
    <row r="61" spans="1:49" s="402" customFormat="1">
      <c r="A61" s="196" t="s">
        <v>218</v>
      </c>
      <c r="B61" s="163">
        <v>605312934.28999996</v>
      </c>
      <c r="C61" s="174">
        <v>1.0299</v>
      </c>
      <c r="D61" s="163">
        <v>608717203.25999999</v>
      </c>
      <c r="E61" s="174">
        <v>1.032</v>
      </c>
      <c r="F61" s="115">
        <f>((D61-B61)/B61)</f>
        <v>5.6239818731001609E-3</v>
      </c>
      <c r="G61" s="115">
        <f>((E61-C61)/C61)</f>
        <v>2.0390329158170607E-3</v>
      </c>
      <c r="H61" s="163">
        <v>610021267.17999995</v>
      </c>
      <c r="I61" s="174">
        <v>1.0334000000000001</v>
      </c>
      <c r="J61" s="115">
        <f t="shared" si="36"/>
        <v>2.1423148762939681E-3</v>
      </c>
      <c r="K61" s="115">
        <f t="shared" si="37"/>
        <v>1.3565891472868874E-3</v>
      </c>
      <c r="L61" s="163">
        <v>603338931.76999998</v>
      </c>
      <c r="M61" s="174">
        <v>1.0348999999999999</v>
      </c>
      <c r="N61" s="115">
        <f t="shared" si="38"/>
        <v>-1.0954266301060287E-2</v>
      </c>
      <c r="O61" s="115">
        <f t="shared" si="39"/>
        <v>1.4515192568219804E-3</v>
      </c>
      <c r="P61" s="163">
        <v>603727010.62</v>
      </c>
      <c r="Q61" s="174">
        <v>1.0355000000000001</v>
      </c>
      <c r="R61" s="115">
        <f t="shared" si="40"/>
        <v>6.4321864472018542E-4</v>
      </c>
      <c r="S61" s="115">
        <f t="shared" si="41"/>
        <v>5.7976616098188809E-4</v>
      </c>
      <c r="T61" s="163">
        <v>604565692.34000003</v>
      </c>
      <c r="U61" s="174">
        <v>1.04</v>
      </c>
      <c r="V61" s="115">
        <f t="shared" si="42"/>
        <v>1.3891737577530958E-3</v>
      </c>
      <c r="W61" s="115">
        <f t="shared" si="43"/>
        <v>4.3457267020762412E-3</v>
      </c>
      <c r="X61" s="163">
        <v>605261518.04999995</v>
      </c>
      <c r="Y61" s="174">
        <v>1.0382</v>
      </c>
      <c r="Z61" s="115">
        <f t="shared" si="44"/>
        <v>1.1509513669336622E-3</v>
      </c>
      <c r="AA61" s="115">
        <f t="shared" si="45"/>
        <v>-1.7307692307692536E-3</v>
      </c>
      <c r="AB61" s="163">
        <v>601053923.70000005</v>
      </c>
      <c r="AC61" s="174">
        <v>1.0309999999999999</v>
      </c>
      <c r="AD61" s="115">
        <f t="shared" si="46"/>
        <v>-6.9516964560306311E-3</v>
      </c>
      <c r="AE61" s="115">
        <f t="shared" si="47"/>
        <v>-6.9350799460605808E-3</v>
      </c>
      <c r="AF61" s="163">
        <v>600729920.16999996</v>
      </c>
      <c r="AG61" s="174">
        <v>1.0325</v>
      </c>
      <c r="AH61" s="115">
        <f t="shared" si="48"/>
        <v>-5.3905900489854928E-4</v>
      </c>
      <c r="AI61" s="115">
        <f t="shared" si="49"/>
        <v>1.4548981571290561E-3</v>
      </c>
      <c r="AJ61" s="116">
        <f t="shared" si="14"/>
        <v>-9.3692265539854931E-4</v>
      </c>
      <c r="AK61" s="116">
        <f t="shared" si="15"/>
        <v>3.2021039541040974E-4</v>
      </c>
      <c r="AL61" s="117">
        <f t="shared" si="16"/>
        <v>-1.312150050503574E-2</v>
      </c>
      <c r="AM61" s="117">
        <f t="shared" si="17"/>
        <v>4.844961240309544E-4</v>
      </c>
      <c r="AN61" s="118">
        <f t="shared" si="18"/>
        <v>5.3649248971689807E-3</v>
      </c>
      <c r="AO61" s="201">
        <f t="shared" si="19"/>
        <v>3.3745627002879047E-3</v>
      </c>
      <c r="AP61" s="122"/>
      <c r="AQ61" s="123"/>
      <c r="AR61" s="123"/>
      <c r="AS61" s="121"/>
      <c r="AT61" s="121"/>
    </row>
    <row r="62" spans="1:49">
      <c r="A62" s="196" t="s">
        <v>219</v>
      </c>
      <c r="B62" s="163">
        <v>598336014.55999994</v>
      </c>
      <c r="C62" s="174">
        <v>42037.678399999997</v>
      </c>
      <c r="D62" s="163">
        <v>603028381.44000006</v>
      </c>
      <c r="E62" s="174">
        <v>42077.642400000004</v>
      </c>
      <c r="F62" s="115">
        <f>((D62-B62)/B62)</f>
        <v>7.8423607568579232E-3</v>
      </c>
      <c r="G62" s="115">
        <f>((E62-C62)/C62)</f>
        <v>9.5067095808048293E-4</v>
      </c>
      <c r="H62" s="163">
        <v>615541338.17180002</v>
      </c>
      <c r="I62" s="174">
        <v>41920.231928000001</v>
      </c>
      <c r="J62" s="115">
        <f t="shared" si="36"/>
        <v>2.0750195375414466E-2</v>
      </c>
      <c r="K62" s="115">
        <f t="shared" si="37"/>
        <v>-3.7409527488166303E-3</v>
      </c>
      <c r="L62" s="163">
        <v>607670972.38890004</v>
      </c>
      <c r="M62" s="174">
        <v>41943.010788</v>
      </c>
      <c r="N62" s="115">
        <f t="shared" si="38"/>
        <v>-1.2786088106244013E-2</v>
      </c>
      <c r="O62" s="115">
        <f t="shared" si="39"/>
        <v>5.4338582952313602E-4</v>
      </c>
      <c r="P62" s="163">
        <v>607745588.61800003</v>
      </c>
      <c r="Q62" s="174">
        <v>41978.309240000002</v>
      </c>
      <c r="R62" s="115">
        <f t="shared" si="40"/>
        <v>1.2279051080332944E-4</v>
      </c>
      <c r="S62" s="115">
        <f t="shared" si="41"/>
        <v>8.415812631672522E-4</v>
      </c>
      <c r="T62" s="163">
        <v>610138473.78999996</v>
      </c>
      <c r="U62" s="174">
        <v>42003.29</v>
      </c>
      <c r="V62" s="115">
        <f t="shared" si="42"/>
        <v>3.9373139300629056E-3</v>
      </c>
      <c r="W62" s="115">
        <f t="shared" si="43"/>
        <v>5.9508733086836808E-4</v>
      </c>
      <c r="X62" s="163">
        <v>610138473.78999996</v>
      </c>
      <c r="Y62" s="174">
        <v>42029.628408000004</v>
      </c>
      <c r="Z62" s="115">
        <f t="shared" si="44"/>
        <v>0</v>
      </c>
      <c r="AA62" s="115">
        <f t="shared" si="45"/>
        <v>6.2705583300744433E-4</v>
      </c>
      <c r="AB62" s="163">
        <v>614877307.83500004</v>
      </c>
      <c r="AC62" s="174">
        <v>42045.953595999999</v>
      </c>
      <c r="AD62" s="115">
        <f t="shared" si="46"/>
        <v>7.7668172858594529E-3</v>
      </c>
      <c r="AE62" s="115">
        <f t="shared" si="47"/>
        <v>3.8842094537499839E-4</v>
      </c>
      <c r="AF62" s="163">
        <v>615312120.82410002</v>
      </c>
      <c r="AG62" s="174">
        <v>42075.687843</v>
      </c>
      <c r="AH62" s="115">
        <f t="shared" si="48"/>
        <v>7.0715406725769072E-4</v>
      </c>
      <c r="AI62" s="115">
        <f t="shared" si="49"/>
        <v>7.0718450782928754E-4</v>
      </c>
      <c r="AJ62" s="116">
        <f t="shared" si="14"/>
        <v>3.5425679775014695E-3</v>
      </c>
      <c r="AK62" s="116">
        <f t="shared" si="15"/>
        <v>1.1405423987929236E-4</v>
      </c>
      <c r="AL62" s="117">
        <f t="shared" si="16"/>
        <v>2.0370084994618391E-2</v>
      </c>
      <c r="AM62" s="117">
        <f t="shared" si="17"/>
        <v>-4.6451200412420681E-5</v>
      </c>
      <c r="AN62" s="118">
        <f t="shared" si="18"/>
        <v>9.4981202090401312E-3</v>
      </c>
      <c r="AO62" s="201">
        <f t="shared" si="19"/>
        <v>1.5673577252620326E-3</v>
      </c>
      <c r="AP62" s="122"/>
      <c r="AQ62" s="123">
        <v>165890525.49000001</v>
      </c>
      <c r="AR62" s="123">
        <v>33407.480000000003</v>
      </c>
      <c r="AS62" s="121" t="e">
        <f>(#REF!/AQ62)-1</f>
        <v>#REF!</v>
      </c>
      <c r="AT62" s="121" t="e">
        <f>(#REF!/AR62)-1</f>
        <v>#REF!</v>
      </c>
      <c r="AV62" s="226"/>
      <c r="AW62" s="227"/>
    </row>
    <row r="63" spans="1:49">
      <c r="A63" s="198" t="s">
        <v>56</v>
      </c>
      <c r="B63" s="179">
        <f>SUM(B51:B62)</f>
        <v>254269172604.10001</v>
      </c>
      <c r="C63" s="173"/>
      <c r="D63" s="179">
        <f>SUM(D51:D62)</f>
        <v>254522626471.43002</v>
      </c>
      <c r="E63" s="173"/>
      <c r="F63" s="115">
        <f>((D63-B63)/B63)</f>
        <v>9.9679353471860961E-4</v>
      </c>
      <c r="G63" s="115"/>
      <c r="H63" s="179">
        <f>SUM(H51:H62)</f>
        <v>254505305139.79208</v>
      </c>
      <c r="I63" s="173"/>
      <c r="J63" s="115">
        <f>((H63-D63)/D63)</f>
        <v>-6.8054191794550574E-5</v>
      </c>
      <c r="K63" s="115"/>
      <c r="L63" s="179">
        <f>SUM(L51:L62)</f>
        <v>253120431294.69586</v>
      </c>
      <c r="M63" s="173"/>
      <c r="N63" s="115">
        <f>((L63-H63)/H63)</f>
        <v>-5.4414340963759187E-3</v>
      </c>
      <c r="O63" s="115"/>
      <c r="P63" s="179">
        <f>SUM(P51:P62)</f>
        <v>252726985618.3999</v>
      </c>
      <c r="Q63" s="173"/>
      <c r="R63" s="115">
        <f>((P63-L63)/L63)</f>
        <v>-1.5543813444197625E-3</v>
      </c>
      <c r="S63" s="115"/>
      <c r="T63" s="179">
        <f>SUM(T51:T62)</f>
        <v>250579623269.54941</v>
      </c>
      <c r="U63" s="173"/>
      <c r="V63" s="115">
        <f>((T63-P63)/P63)</f>
        <v>-8.4967671481385124E-3</v>
      </c>
      <c r="W63" s="115"/>
      <c r="X63" s="179">
        <f>SUM(X51:X62)</f>
        <v>237699398578.93661</v>
      </c>
      <c r="Y63" s="173"/>
      <c r="Z63" s="115">
        <f>((X63-T63)/T63)</f>
        <v>-5.1401724220638198E-2</v>
      </c>
      <c r="AA63" s="115"/>
      <c r="AB63" s="179">
        <f>SUM(AB51:AB62)</f>
        <v>236278059860.27734</v>
      </c>
      <c r="AC63" s="173"/>
      <c r="AD63" s="115">
        <f>((AB63-X63)/X63)</f>
        <v>-5.9795637984639861E-3</v>
      </c>
      <c r="AE63" s="115"/>
      <c r="AF63" s="179">
        <f>SUM(AF51:AF62)</f>
        <v>235541302671.42651</v>
      </c>
      <c r="AG63" s="173"/>
      <c r="AH63" s="115">
        <f>((AF63-AB63)/AB63)</f>
        <v>-3.1181785955348975E-3</v>
      </c>
      <c r="AI63" s="115"/>
      <c r="AJ63" s="116">
        <f t="shared" si="14"/>
        <v>-9.3829137325809019E-3</v>
      </c>
      <c r="AK63" s="116"/>
      <c r="AL63" s="117">
        <f t="shared" si="16"/>
        <v>-7.4576174476708654E-2</v>
      </c>
      <c r="AM63" s="117"/>
      <c r="AN63" s="118">
        <f t="shared" si="18"/>
        <v>1.7273106677335563E-2</v>
      </c>
      <c r="AO63" s="201"/>
      <c r="AP63" s="122"/>
      <c r="AQ63" s="135">
        <f>SUM(AQ51:AQ62)</f>
        <v>7244093345.6300001</v>
      </c>
      <c r="AR63" s="136"/>
      <c r="AS63" s="121" t="e">
        <f>(#REF!/AQ63)-1</f>
        <v>#REF!</v>
      </c>
      <c r="AT63" s="121" t="e">
        <f>(#REF!/AR63)-1</f>
        <v>#REF!</v>
      </c>
    </row>
    <row r="64" spans="1:49">
      <c r="A64" s="199" t="s">
        <v>61</v>
      </c>
      <c r="B64" s="173"/>
      <c r="C64" s="173"/>
      <c r="D64" s="173"/>
      <c r="E64" s="173"/>
      <c r="F64" s="115"/>
      <c r="G64" s="115"/>
      <c r="H64" s="173"/>
      <c r="I64" s="173"/>
      <c r="J64" s="115"/>
      <c r="K64" s="115"/>
      <c r="L64" s="173"/>
      <c r="M64" s="173"/>
      <c r="N64" s="115"/>
      <c r="O64" s="115"/>
      <c r="P64" s="173"/>
      <c r="Q64" s="173"/>
      <c r="R64" s="115"/>
      <c r="S64" s="115"/>
      <c r="T64" s="173"/>
      <c r="U64" s="173"/>
      <c r="V64" s="115"/>
      <c r="W64" s="115"/>
      <c r="X64" s="173"/>
      <c r="Y64" s="173"/>
      <c r="Z64" s="115"/>
      <c r="AA64" s="115"/>
      <c r="AB64" s="173"/>
      <c r="AC64" s="173"/>
      <c r="AD64" s="115"/>
      <c r="AE64" s="115"/>
      <c r="AF64" s="173"/>
      <c r="AG64" s="173"/>
      <c r="AH64" s="115"/>
      <c r="AI64" s="115"/>
      <c r="AJ64" s="116"/>
      <c r="AK64" s="116"/>
      <c r="AL64" s="117"/>
      <c r="AM64" s="117"/>
      <c r="AN64" s="118"/>
      <c r="AO64" s="201"/>
      <c r="AP64" s="122"/>
      <c r="AQ64" s="132"/>
      <c r="AR64" s="136"/>
      <c r="AS64" s="121" t="e">
        <f>(#REF!/AQ64)-1</f>
        <v>#REF!</v>
      </c>
      <c r="AT64" s="121" t="e">
        <f>(#REF!/AR64)-1</f>
        <v>#REF!</v>
      </c>
    </row>
    <row r="65" spans="1:46">
      <c r="A65" s="197" t="s">
        <v>26</v>
      </c>
      <c r="B65" s="163">
        <v>13024555545.625702</v>
      </c>
      <c r="C65" s="174">
        <v>2421.1</v>
      </c>
      <c r="D65" s="163">
        <v>12312509374.07</v>
      </c>
      <c r="E65" s="174">
        <v>3358.16</v>
      </c>
      <c r="F65" s="115">
        <f>((D65-B65)/B65)</f>
        <v>-5.4669517824340881E-2</v>
      </c>
      <c r="G65" s="115">
        <f>((E65-C65)/C65)</f>
        <v>0.38703894923794968</v>
      </c>
      <c r="H65" s="163">
        <v>8118635310.6400003</v>
      </c>
      <c r="I65" s="174">
        <v>3358.16</v>
      </c>
      <c r="J65" s="115">
        <f t="shared" ref="J65" si="50">((H65-D65)/D65)</f>
        <v>-0.34061895394469699</v>
      </c>
      <c r="K65" s="115">
        <f t="shared" ref="K65" si="51">((I65-E65)/E65)</f>
        <v>0</v>
      </c>
      <c r="L65" s="163">
        <v>7423860874.7299995</v>
      </c>
      <c r="M65" s="174">
        <v>3358.16</v>
      </c>
      <c r="N65" s="115">
        <f t="shared" ref="N65" si="52">((L65-H65)/H65)</f>
        <v>-8.5577736814887312E-2</v>
      </c>
      <c r="O65" s="115">
        <f t="shared" ref="O65" si="53">((M65-I65)/I65)</f>
        <v>0</v>
      </c>
      <c r="P65" s="163">
        <v>7379978278.7799997</v>
      </c>
      <c r="Q65" s="174">
        <v>3358.16</v>
      </c>
      <c r="R65" s="115">
        <f t="shared" ref="R65" si="54">((P65-L65)/L65)</f>
        <v>-5.9110207869561924E-3</v>
      </c>
      <c r="S65" s="115">
        <f t="shared" ref="S65" si="55">((Q65-M65)/M65)</f>
        <v>0</v>
      </c>
      <c r="T65" s="163">
        <v>6958336742.29</v>
      </c>
      <c r="U65" s="174">
        <v>3358.16</v>
      </c>
      <c r="V65" s="115">
        <f t="shared" ref="V65" si="56">((T65-P65)/P65)</f>
        <v>-5.7133167681856951E-2</v>
      </c>
      <c r="W65" s="115">
        <f t="shared" ref="W65" si="57">((U65-Q65)/Q65)</f>
        <v>0</v>
      </c>
      <c r="X65" s="163">
        <v>4520001637.1599998</v>
      </c>
      <c r="Y65" s="174">
        <v>3358.16</v>
      </c>
      <c r="Z65" s="115">
        <f t="shared" ref="Z65" si="58">((X65-T65)/T65)</f>
        <v>-0.35041924463223667</v>
      </c>
      <c r="AA65" s="115">
        <f t="shared" ref="AA65" si="59">((Y65-U65)/U65)</f>
        <v>0</v>
      </c>
      <c r="AB65" s="163">
        <v>4506267240.29</v>
      </c>
      <c r="AC65" s="174">
        <v>3358.16</v>
      </c>
      <c r="AD65" s="115">
        <f t="shared" ref="AD65" si="60">((AB65-X65)/X65)</f>
        <v>-3.0385822777333018E-3</v>
      </c>
      <c r="AE65" s="115">
        <f t="shared" ref="AE65" si="61">((AC65-Y65)/Y65)</f>
        <v>0</v>
      </c>
      <c r="AF65" s="163">
        <v>3804980364.9899998</v>
      </c>
      <c r="AG65" s="174">
        <v>3358.16</v>
      </c>
      <c r="AH65" s="115">
        <f t="shared" ref="AH65" si="62">((AF65-AB65)/AB65)</f>
        <v>-0.15562478608234273</v>
      </c>
      <c r="AI65" s="115">
        <f t="shared" ref="AI65" si="63">((AG65-AC65)/AC65)</f>
        <v>0</v>
      </c>
      <c r="AJ65" s="116">
        <f t="shared" si="14"/>
        <v>-0.13162412625563139</v>
      </c>
      <c r="AK65" s="116">
        <f t="shared" si="15"/>
        <v>4.837986865474371E-2</v>
      </c>
      <c r="AL65" s="117">
        <f t="shared" si="16"/>
        <v>-0.69096629700820822</v>
      </c>
      <c r="AM65" s="117">
        <f t="shared" si="17"/>
        <v>0</v>
      </c>
      <c r="AN65" s="118">
        <f t="shared" si="18"/>
        <v>0.14043574288294086</v>
      </c>
      <c r="AO65" s="201">
        <f t="shared" si="19"/>
        <v>0.13683893279473508</v>
      </c>
      <c r="AP65" s="122"/>
      <c r="AQ65" s="137">
        <v>1198249163.9190199</v>
      </c>
      <c r="AR65" s="137">
        <v>1987.7461478934799</v>
      </c>
      <c r="AS65" s="121" t="e">
        <f>(#REF!/AQ65)-1</f>
        <v>#REF!</v>
      </c>
      <c r="AT65" s="121" t="e">
        <f>(#REF!/AR65)-1</f>
        <v>#REF!</v>
      </c>
    </row>
    <row r="66" spans="1:46">
      <c r="A66" s="196" t="s">
        <v>196</v>
      </c>
      <c r="B66" s="163">
        <v>135257353254.38</v>
      </c>
      <c r="C66" s="174">
        <v>1.9376</v>
      </c>
      <c r="D66" s="163">
        <v>132820488124.75999</v>
      </c>
      <c r="E66" s="174">
        <v>1.9402999999999999</v>
      </c>
      <c r="F66" s="115">
        <f>((D66-B66)/B66)</f>
        <v>-1.8016507576020441E-2</v>
      </c>
      <c r="G66" s="115">
        <f>((E66-C66)/C66)</f>
        <v>1.3934764657307622E-3</v>
      </c>
      <c r="H66" s="163">
        <v>127414285158.77</v>
      </c>
      <c r="I66" s="174">
        <v>1.9436</v>
      </c>
      <c r="J66" s="115">
        <f>((H66-D66)/D66)</f>
        <v>-4.0703080091919815E-2</v>
      </c>
      <c r="K66" s="115">
        <f>((I66-E66)/E66)</f>
        <v>1.7007679224862551E-3</v>
      </c>
      <c r="L66" s="163">
        <v>125306159470.82001</v>
      </c>
      <c r="M66" s="174">
        <v>1.9463999999999999</v>
      </c>
      <c r="N66" s="115">
        <f>((L66-H66)/H66)</f>
        <v>-1.6545442179603936E-2</v>
      </c>
      <c r="O66" s="115">
        <f>((M66-I66)/I66)</f>
        <v>1.4406256431364034E-3</v>
      </c>
      <c r="P66" s="163">
        <v>123562788206.41</v>
      </c>
      <c r="Q66" s="174">
        <v>1.9490000000000001</v>
      </c>
      <c r="R66" s="115">
        <f>((P66-L66)/L66)</f>
        <v>-1.3912893602137585E-2</v>
      </c>
      <c r="S66" s="115">
        <f>((Q66-M66)/M66)</f>
        <v>1.3357994245787905E-3</v>
      </c>
      <c r="T66" s="163">
        <v>122215332470.42</v>
      </c>
      <c r="U66" s="174">
        <v>1.9518</v>
      </c>
      <c r="V66" s="115">
        <f>((T66-P66)/P66)</f>
        <v>-1.0905028573320137E-2</v>
      </c>
      <c r="W66" s="115">
        <f>((U66-Q66)/Q66)</f>
        <v>1.436634171369889E-3</v>
      </c>
      <c r="X66" s="163">
        <v>122010794638.2</v>
      </c>
      <c r="Y66" s="174">
        <v>1.9</v>
      </c>
      <c r="Z66" s="115">
        <f>((X66-T66)/T66)</f>
        <v>-1.6735856957187094E-3</v>
      </c>
      <c r="AA66" s="115">
        <f>((Y66-U66)/U66)</f>
        <v>-2.6539604467670903E-2</v>
      </c>
      <c r="AB66" s="163">
        <v>121202980215.13</v>
      </c>
      <c r="AC66" s="174">
        <v>1.8935</v>
      </c>
      <c r="AD66" s="115">
        <f>((AB66-X66)/X66)</f>
        <v>-6.6208438807845932E-3</v>
      </c>
      <c r="AE66" s="115">
        <f>((AC66-Y66)/Y66)</f>
        <v>-3.4210526315789215E-3</v>
      </c>
      <c r="AF66" s="163">
        <v>120328197675.57001</v>
      </c>
      <c r="AG66" s="174">
        <v>1.8960999999999999</v>
      </c>
      <c r="AH66" s="115">
        <f>((AF66-AB66)/AB66)</f>
        <v>-7.2175002463412755E-3</v>
      </c>
      <c r="AI66" s="115">
        <f>((AG66-AC66)/AC66)</f>
        <v>1.3731185635066996E-3</v>
      </c>
      <c r="AJ66" s="116">
        <f t="shared" si="14"/>
        <v>-1.4449360230730811E-2</v>
      </c>
      <c r="AK66" s="116">
        <f t="shared" si="15"/>
        <v>-2.6600293635551282E-3</v>
      </c>
      <c r="AL66" s="117">
        <f t="shared" si="16"/>
        <v>-9.4053941719110523E-2</v>
      </c>
      <c r="AM66" s="117">
        <f t="shared" si="17"/>
        <v>-2.2779982476936567E-2</v>
      </c>
      <c r="AN66" s="118">
        <f t="shared" si="18"/>
        <v>1.1928548418785436E-2</v>
      </c>
      <c r="AO66" s="201">
        <f t="shared" si="19"/>
        <v>9.7986273058563219E-3</v>
      </c>
      <c r="AP66" s="122"/>
      <c r="AQ66" s="120">
        <v>609639394.97000003</v>
      </c>
      <c r="AR66" s="124">
        <v>1.1629</v>
      </c>
      <c r="AS66" s="121" t="e">
        <f>(#REF!/AQ66)-1</f>
        <v>#REF!</v>
      </c>
      <c r="AT66" s="121" t="e">
        <f>(#REF!/AR66)-1</f>
        <v>#REF!</v>
      </c>
    </row>
    <row r="67" spans="1:46">
      <c r="A67" s="196" t="s">
        <v>67</v>
      </c>
      <c r="B67" s="163">
        <v>11439092581.639999</v>
      </c>
      <c r="C67" s="167">
        <v>1</v>
      </c>
      <c r="D67" s="163">
        <v>11130176108.58</v>
      </c>
      <c r="E67" s="167">
        <v>1</v>
      </c>
      <c r="F67" s="115">
        <f>((D67-B67)/B67)</f>
        <v>-2.7005330261581879E-2</v>
      </c>
      <c r="G67" s="115">
        <f>((E67-C67)/C67)</f>
        <v>0</v>
      </c>
      <c r="H67" s="163">
        <v>10803017724.370001</v>
      </c>
      <c r="I67" s="167">
        <v>1</v>
      </c>
      <c r="J67" s="115">
        <f t="shared" ref="J67:J93" si="64">((H67-D67)/D67)</f>
        <v>-2.9393819200919932E-2</v>
      </c>
      <c r="K67" s="115">
        <f t="shared" ref="K67:K93" si="65">((I67-E67)/E67)</f>
        <v>0</v>
      </c>
      <c r="L67" s="163">
        <v>9683493782.1800003</v>
      </c>
      <c r="M67" s="167">
        <v>1</v>
      </c>
      <c r="N67" s="115">
        <f t="shared" ref="N67:N93" si="66">((L67-H67)/H67)</f>
        <v>-0.10363066790722013</v>
      </c>
      <c r="O67" s="115">
        <f t="shared" ref="O67:O93" si="67">((M67-I67)/I67)</f>
        <v>0</v>
      </c>
      <c r="P67" s="163">
        <v>9523358904.1200008</v>
      </c>
      <c r="Q67" s="167">
        <v>1</v>
      </c>
      <c r="R67" s="115">
        <f t="shared" ref="R67:R93" si="68">((P67-L67)/L67)</f>
        <v>-1.6536890678309397E-2</v>
      </c>
      <c r="S67" s="115">
        <f t="shared" ref="S67:S93" si="69">((Q67-M67)/M67)</f>
        <v>0</v>
      </c>
      <c r="T67" s="163">
        <v>9536910481.6200008</v>
      </c>
      <c r="U67" s="167">
        <v>1</v>
      </c>
      <c r="V67" s="115">
        <f t="shared" ref="V67:V93" si="70">((T67-P67)/P67)</f>
        <v>1.4229829660349469E-3</v>
      </c>
      <c r="W67" s="115">
        <f t="shared" ref="W67:W93" si="71">((U67-Q67)/Q67)</f>
        <v>0</v>
      </c>
      <c r="X67" s="163">
        <v>10225591113.139999</v>
      </c>
      <c r="Y67" s="167">
        <v>1</v>
      </c>
      <c r="Z67" s="115">
        <f t="shared" ref="Z67:Z93" si="72">((X67-T67)/T67)</f>
        <v>7.2212131260669526E-2</v>
      </c>
      <c r="AA67" s="115">
        <f t="shared" ref="AA67:AA93" si="73">((Y67-U67)/U67)</f>
        <v>0</v>
      </c>
      <c r="AB67" s="163">
        <v>10373082091.620001</v>
      </c>
      <c r="AC67" s="167">
        <v>1</v>
      </c>
      <c r="AD67" s="115">
        <f t="shared" ref="AD67:AD93" si="74">((AB67-X67)/X67)</f>
        <v>1.4423711729532574E-2</v>
      </c>
      <c r="AE67" s="115">
        <f t="shared" ref="AE67:AE93" si="75">((AC67-Y67)/Y67)</f>
        <v>0</v>
      </c>
      <c r="AF67" s="163">
        <v>9988800694.9799995</v>
      </c>
      <c r="AG67" s="167">
        <v>1</v>
      </c>
      <c r="AH67" s="115">
        <f t="shared" ref="AH67:AH93" si="76">((AF67-AB67)/AB67)</f>
        <v>-3.7046019037142962E-2</v>
      </c>
      <c r="AI67" s="115">
        <f t="shared" ref="AI67:AI93" si="77">((AG67-AC67)/AC67)</f>
        <v>0</v>
      </c>
      <c r="AJ67" s="116">
        <f t="shared" si="14"/>
        <v>-1.5694237641117159E-2</v>
      </c>
      <c r="AK67" s="116">
        <f t="shared" si="15"/>
        <v>0</v>
      </c>
      <c r="AL67" s="117">
        <f t="shared" si="16"/>
        <v>-0.10254783055230725</v>
      </c>
      <c r="AM67" s="117">
        <f t="shared" si="17"/>
        <v>0</v>
      </c>
      <c r="AN67" s="118">
        <f t="shared" si="18"/>
        <v>4.9903712374297533E-2</v>
      </c>
      <c r="AO67" s="201">
        <f t="shared" si="19"/>
        <v>0</v>
      </c>
      <c r="AP67" s="122"/>
      <c r="AQ67" s="120">
        <v>4056683843.0900002</v>
      </c>
      <c r="AR67" s="127">
        <v>1</v>
      </c>
      <c r="AS67" s="121" t="e">
        <f>(#REF!/AQ67)-1</f>
        <v>#REF!</v>
      </c>
      <c r="AT67" s="121" t="e">
        <f>(#REF!/AR67)-1</f>
        <v>#REF!</v>
      </c>
    </row>
    <row r="68" spans="1:46" ht="15" customHeight="1">
      <c r="A68" s="196" t="s">
        <v>27</v>
      </c>
      <c r="B68" s="163">
        <v>27682148935.540001</v>
      </c>
      <c r="C68" s="167">
        <v>24.059899999999999</v>
      </c>
      <c r="D68" s="163">
        <v>27169495662.310001</v>
      </c>
      <c r="E68" s="167">
        <v>24.0688</v>
      </c>
      <c r="F68" s="115">
        <f>((D68-B68)/B68)</f>
        <v>-1.8519272995162039E-2</v>
      </c>
      <c r="G68" s="115">
        <f>((E68-C68)/C68)</f>
        <v>3.699100993769955E-4</v>
      </c>
      <c r="H68" s="163">
        <v>27141556289.419998</v>
      </c>
      <c r="I68" s="167">
        <v>24.092700000000001</v>
      </c>
      <c r="J68" s="115">
        <f t="shared" si="64"/>
        <v>-1.0283360882830516E-3</v>
      </c>
      <c r="K68" s="115">
        <f t="shared" si="65"/>
        <v>9.9298677125578098E-4</v>
      </c>
      <c r="L68" s="163">
        <v>26670284664.549999</v>
      </c>
      <c r="M68" s="167">
        <v>24.102399999999999</v>
      </c>
      <c r="N68" s="115">
        <f t="shared" si="66"/>
        <v>-1.7363470975822581E-2</v>
      </c>
      <c r="O68" s="115">
        <f t="shared" si="67"/>
        <v>4.0261157944102195E-4</v>
      </c>
      <c r="P68" s="163">
        <v>26217003608.970001</v>
      </c>
      <c r="Q68" s="167">
        <v>24.114100000000001</v>
      </c>
      <c r="R68" s="115">
        <f t="shared" si="68"/>
        <v>-1.699573368943065E-2</v>
      </c>
      <c r="S68" s="115">
        <f t="shared" si="69"/>
        <v>4.8542883696234209E-4</v>
      </c>
      <c r="T68" s="163">
        <v>26252313181.110001</v>
      </c>
      <c r="U68" s="167">
        <v>24.123899999999999</v>
      </c>
      <c r="V68" s="115">
        <f t="shared" si="70"/>
        <v>1.34681951708312E-3</v>
      </c>
      <c r="W68" s="115">
        <f t="shared" si="71"/>
        <v>4.0640123413266413E-4</v>
      </c>
      <c r="X68" s="163">
        <v>25964751154.77</v>
      </c>
      <c r="Y68" s="167">
        <v>24.145199999999999</v>
      </c>
      <c r="Z68" s="115">
        <f t="shared" si="72"/>
        <v>-1.0953778600619355E-2</v>
      </c>
      <c r="AA68" s="115">
        <f t="shared" si="73"/>
        <v>8.8294181289095446E-4</v>
      </c>
      <c r="AB68" s="163">
        <v>26739952359.599998</v>
      </c>
      <c r="AC68" s="167">
        <v>24.162099999999999</v>
      </c>
      <c r="AD68" s="115">
        <f t="shared" si="74"/>
        <v>2.9855907349513933E-2</v>
      </c>
      <c r="AE68" s="115">
        <f t="shared" si="75"/>
        <v>6.9993207759719094E-4</v>
      </c>
      <c r="AF68" s="163">
        <v>26272602088.450001</v>
      </c>
      <c r="AG68" s="167">
        <v>24.181899999999999</v>
      </c>
      <c r="AH68" s="115">
        <f t="shared" si="76"/>
        <v>-1.7477602983919031E-2</v>
      </c>
      <c r="AI68" s="115">
        <f t="shared" si="77"/>
        <v>8.1946519549211535E-4</v>
      </c>
      <c r="AJ68" s="116">
        <f t="shared" si="14"/>
        <v>-6.3919335583299567E-3</v>
      </c>
      <c r="AK68" s="116">
        <f t="shared" si="15"/>
        <v>6.3245970089363321E-4</v>
      </c>
      <c r="AL68" s="117">
        <f t="shared" si="16"/>
        <v>-3.3011049781987198E-2</v>
      </c>
      <c r="AM68" s="117">
        <f t="shared" si="17"/>
        <v>4.6990294489130877E-3</v>
      </c>
      <c r="AN68" s="118">
        <f t="shared" si="18"/>
        <v>1.6588087449416762E-2</v>
      </c>
      <c r="AO68" s="201">
        <f t="shared" si="19"/>
        <v>2.4690298588055738E-4</v>
      </c>
      <c r="AP68" s="122"/>
      <c r="AQ68" s="120">
        <v>739078842.02999997</v>
      </c>
      <c r="AR68" s="124">
        <v>16.871500000000001</v>
      </c>
      <c r="AS68" s="121" t="e">
        <f>(#REF!/AQ68)-1</f>
        <v>#REF!</v>
      </c>
      <c r="AT68" s="121" t="e">
        <f>(#REF!/AR68)-1</f>
        <v>#REF!</v>
      </c>
    </row>
    <row r="69" spans="1:46">
      <c r="A69" s="196" t="s">
        <v>134</v>
      </c>
      <c r="B69" s="163">
        <v>515424403.94</v>
      </c>
      <c r="C69" s="167">
        <v>1.9484999999999999</v>
      </c>
      <c r="D69" s="163">
        <v>512357922.33999997</v>
      </c>
      <c r="E69" s="167">
        <v>1.9369000000000001</v>
      </c>
      <c r="F69" s="115">
        <f>((D69-B69)/B69)</f>
        <v>-5.949430365654533E-3</v>
      </c>
      <c r="G69" s="115">
        <f>((E69-C69)/C69)</f>
        <v>-5.9532974082626804E-3</v>
      </c>
      <c r="H69" s="163">
        <v>515839322.66000003</v>
      </c>
      <c r="I69" s="167">
        <v>1.95</v>
      </c>
      <c r="J69" s="115">
        <f t="shared" si="64"/>
        <v>6.7948599371706409E-3</v>
      </c>
      <c r="K69" s="115">
        <f t="shared" si="65"/>
        <v>6.763384790128499E-3</v>
      </c>
      <c r="L69" s="163">
        <v>516788969.58999997</v>
      </c>
      <c r="M69" s="167">
        <v>1.9535</v>
      </c>
      <c r="N69" s="115">
        <f t="shared" si="66"/>
        <v>1.8409742884721466E-3</v>
      </c>
      <c r="O69" s="115">
        <f t="shared" si="67"/>
        <v>1.794871794871825E-3</v>
      </c>
      <c r="P69" s="163">
        <v>516287837.82999998</v>
      </c>
      <c r="Q69" s="167">
        <v>1.9517</v>
      </c>
      <c r="R69" s="115">
        <f t="shared" si="68"/>
        <v>-9.6970289516351072E-4</v>
      </c>
      <c r="S69" s="115">
        <f t="shared" si="69"/>
        <v>-9.2142308676735284E-4</v>
      </c>
      <c r="T69" s="163">
        <v>516718533.31</v>
      </c>
      <c r="U69" s="167">
        <v>1.9541999999999999</v>
      </c>
      <c r="V69" s="115">
        <f t="shared" si="70"/>
        <v>8.342158161429241E-4</v>
      </c>
      <c r="W69" s="115">
        <f t="shared" si="71"/>
        <v>1.2809345698621441E-3</v>
      </c>
      <c r="X69" s="163">
        <v>521604948.81999999</v>
      </c>
      <c r="Y69" s="167">
        <v>1.9726999999999999</v>
      </c>
      <c r="Z69" s="115">
        <f t="shared" si="72"/>
        <v>9.4566290833397217E-3</v>
      </c>
      <c r="AA69" s="115">
        <f t="shared" si="73"/>
        <v>9.4667894790706995E-3</v>
      </c>
      <c r="AB69" s="163">
        <v>522578896.49000001</v>
      </c>
      <c r="AC69" s="167">
        <v>1.9774</v>
      </c>
      <c r="AD69" s="115">
        <f t="shared" si="74"/>
        <v>1.8672132467364973E-3</v>
      </c>
      <c r="AE69" s="115">
        <f t="shared" si="75"/>
        <v>2.3825214173468592E-3</v>
      </c>
      <c r="AF69" s="163">
        <v>498653671.94999999</v>
      </c>
      <c r="AG69" s="167">
        <v>1.9797</v>
      </c>
      <c r="AH69" s="115">
        <f t="shared" si="76"/>
        <v>-4.5782990282803832E-2</v>
      </c>
      <c r="AI69" s="115">
        <f t="shared" si="77"/>
        <v>1.1631435217962823E-3</v>
      </c>
      <c r="AJ69" s="116">
        <f t="shared" si="14"/>
        <v>-3.9885288964699936E-3</v>
      </c>
      <c r="AK69" s="116">
        <f t="shared" si="15"/>
        <v>1.9971156347557847E-3</v>
      </c>
      <c r="AL69" s="117">
        <f t="shared" si="16"/>
        <v>-2.6747415805363238E-2</v>
      </c>
      <c r="AM69" s="117">
        <f t="shared" si="17"/>
        <v>2.2097165573855101E-2</v>
      </c>
      <c r="AN69" s="118">
        <f t="shared" si="18"/>
        <v>1.7518646740811026E-2</v>
      </c>
      <c r="AO69" s="201">
        <f t="shared" si="19"/>
        <v>4.6543090605290502E-3</v>
      </c>
      <c r="AP69" s="122"/>
      <c r="AQ69" s="128">
        <v>0</v>
      </c>
      <c r="AR69" s="129">
        <v>0</v>
      </c>
      <c r="AS69" s="121" t="e">
        <f>(#REF!/AQ69)-1</f>
        <v>#REF!</v>
      </c>
      <c r="AT69" s="121" t="e">
        <f>(#REF!/AR69)-1</f>
        <v>#REF!</v>
      </c>
    </row>
    <row r="70" spans="1:46">
      <c r="A70" s="196" t="s">
        <v>86</v>
      </c>
      <c r="B70" s="163">
        <v>40343405486.349998</v>
      </c>
      <c r="C70" s="175">
        <v>300.76</v>
      </c>
      <c r="D70" s="163">
        <v>37002539907.389999</v>
      </c>
      <c r="E70" s="175">
        <v>301.14</v>
      </c>
      <c r="F70" s="115">
        <f>((D70-B70)/B70)</f>
        <v>-8.2810698271130467E-2</v>
      </c>
      <c r="G70" s="115">
        <f>((E70-C70)/C70)</f>
        <v>1.2634658864210517E-3</v>
      </c>
      <c r="H70" s="163">
        <v>36023090385.699997</v>
      </c>
      <c r="I70" s="175">
        <v>301.56</v>
      </c>
      <c r="J70" s="115">
        <f t="shared" si="64"/>
        <v>-2.6469791645151113E-2</v>
      </c>
      <c r="K70" s="115">
        <f t="shared" si="65"/>
        <v>1.3947001394700668E-3</v>
      </c>
      <c r="L70" s="163">
        <v>35287723553.010002</v>
      </c>
      <c r="M70" s="175">
        <v>302.01</v>
      </c>
      <c r="N70" s="115">
        <f t="shared" si="66"/>
        <v>-2.0413763084077642E-2</v>
      </c>
      <c r="O70" s="115">
        <f t="shared" si="67"/>
        <v>1.4922403501790311E-3</v>
      </c>
      <c r="P70" s="163">
        <v>34931090375.760002</v>
      </c>
      <c r="Q70" s="175">
        <v>302.43</v>
      </c>
      <c r="R70" s="115">
        <f t="shared" si="68"/>
        <v>-1.010643763161026E-2</v>
      </c>
      <c r="S70" s="115">
        <f t="shared" si="69"/>
        <v>1.3906824277342337E-3</v>
      </c>
      <c r="T70" s="163">
        <v>34437936670.830002</v>
      </c>
      <c r="U70" s="175">
        <v>302.83</v>
      </c>
      <c r="V70" s="115">
        <f t="shared" si="70"/>
        <v>-1.411790183544394E-2</v>
      </c>
      <c r="W70" s="115">
        <f t="shared" si="71"/>
        <v>1.322620110438704E-3</v>
      </c>
      <c r="X70" s="163">
        <v>33936270798.849998</v>
      </c>
      <c r="Y70" s="175">
        <v>303.22000000000003</v>
      </c>
      <c r="Z70" s="115">
        <f t="shared" si="72"/>
        <v>-1.4567245325267406E-2</v>
      </c>
      <c r="AA70" s="115">
        <f t="shared" si="73"/>
        <v>1.2878512696894073E-3</v>
      </c>
      <c r="AB70" s="163">
        <v>33138203904.220001</v>
      </c>
      <c r="AC70" s="175">
        <v>303.85000000000002</v>
      </c>
      <c r="AD70" s="115">
        <f t="shared" si="74"/>
        <v>-2.3516635029239612E-2</v>
      </c>
      <c r="AE70" s="115">
        <f t="shared" si="75"/>
        <v>2.0776993602004993E-3</v>
      </c>
      <c r="AF70" s="163">
        <v>32327787543.259998</v>
      </c>
      <c r="AG70" s="175">
        <v>304.23</v>
      </c>
      <c r="AH70" s="115">
        <f t="shared" si="76"/>
        <v>-2.4455651347380359E-2</v>
      </c>
      <c r="AI70" s="115">
        <f t="shared" si="77"/>
        <v>1.2506170807964306E-3</v>
      </c>
      <c r="AJ70" s="116">
        <f t="shared" ref="AJ70:AJ133" si="78">AVERAGE(F70,J70,N70,R70,V70,Z70,AD70,AH70)</f>
        <v>-2.7057265521162603E-2</v>
      </c>
      <c r="AK70" s="116">
        <f t="shared" ref="AK70:AK133" si="79">AVERAGE(G70,K70,O70,S70,W70,AA70,AE70,AI70)</f>
        <v>1.434984578116178E-3</v>
      </c>
      <c r="AL70" s="117">
        <f t="shared" ref="AL70:AL133" si="80">((AF70-D70)/D70)</f>
        <v>-0.1263359860115002</v>
      </c>
      <c r="AM70" s="117">
        <f t="shared" ref="AM70:AM133" si="81">((AG70-E70)/E70)</f>
        <v>1.0261008168958067E-2</v>
      </c>
      <c r="AN70" s="118">
        <f t="shared" ref="AN70:AN133" si="82">STDEV(F70,J70,N70,R70,V70,Z70,AD70,AH70)</f>
        <v>2.324708669123229E-2</v>
      </c>
      <c r="AO70" s="201">
        <f t="shared" ref="AO70:AO133" si="83">STDEV(G70,K70,O70,S70,W70,AA70,AE70,AI70)</f>
        <v>2.7193225279824779E-4</v>
      </c>
      <c r="AP70" s="122"/>
      <c r="AQ70" s="120">
        <v>3320655667.8400002</v>
      </c>
      <c r="AR70" s="124">
        <v>177.09</v>
      </c>
      <c r="AS70" s="121" t="e">
        <f>(#REF!/AQ70)-1</f>
        <v>#REF!</v>
      </c>
      <c r="AT70" s="121" t="e">
        <f>(#REF!/AR70)-1</f>
        <v>#REF!</v>
      </c>
    </row>
    <row r="71" spans="1:46">
      <c r="A71" s="196" t="s">
        <v>49</v>
      </c>
      <c r="B71" s="163">
        <v>6730543075.9399996</v>
      </c>
      <c r="C71" s="175">
        <v>1.01</v>
      </c>
      <c r="D71" s="163">
        <v>6648852116.3400002</v>
      </c>
      <c r="E71" s="175">
        <v>1.01</v>
      </c>
      <c r="F71" s="115">
        <f>((D71-B71)/B71)</f>
        <v>-1.2137350385888486E-2</v>
      </c>
      <c r="G71" s="115">
        <f>((E71-C71)/C71)</f>
        <v>0</v>
      </c>
      <c r="H71" s="163">
        <v>6550455497.5600004</v>
      </c>
      <c r="I71" s="175">
        <v>1.01</v>
      </c>
      <c r="J71" s="115">
        <f t="shared" si="64"/>
        <v>-1.4799038549554056E-2</v>
      </c>
      <c r="K71" s="115">
        <f t="shared" si="65"/>
        <v>0</v>
      </c>
      <c r="L71" s="163">
        <v>6471604501.9399996</v>
      </c>
      <c r="M71" s="175">
        <v>1.01</v>
      </c>
      <c r="N71" s="115">
        <f t="shared" si="66"/>
        <v>-1.2037482836021449E-2</v>
      </c>
      <c r="O71" s="115">
        <f t="shared" si="67"/>
        <v>0</v>
      </c>
      <c r="P71" s="163">
        <v>6404601308.0699997</v>
      </c>
      <c r="Q71" s="175">
        <v>1.01</v>
      </c>
      <c r="R71" s="115">
        <f t="shared" si="68"/>
        <v>-1.0353412951906173E-2</v>
      </c>
      <c r="S71" s="115">
        <f t="shared" si="69"/>
        <v>0</v>
      </c>
      <c r="T71" s="163">
        <v>6477764132.0200005</v>
      </c>
      <c r="U71" s="175">
        <v>1.01</v>
      </c>
      <c r="V71" s="115">
        <f t="shared" si="70"/>
        <v>1.1423478282373846E-2</v>
      </c>
      <c r="W71" s="115">
        <f t="shared" si="71"/>
        <v>0</v>
      </c>
      <c r="X71" s="163">
        <v>6351355767.6099997</v>
      </c>
      <c r="Y71" s="175">
        <v>1.01</v>
      </c>
      <c r="Z71" s="115">
        <f t="shared" si="72"/>
        <v>-1.9514196848439757E-2</v>
      </c>
      <c r="AA71" s="115">
        <f t="shared" si="73"/>
        <v>0</v>
      </c>
      <c r="AB71" s="163">
        <v>6528277630.9499998</v>
      </c>
      <c r="AC71" s="175">
        <v>1.01</v>
      </c>
      <c r="AD71" s="115">
        <f t="shared" si="74"/>
        <v>2.7855763369806545E-2</v>
      </c>
      <c r="AE71" s="115">
        <f t="shared" si="75"/>
        <v>0</v>
      </c>
      <c r="AF71" s="163">
        <v>6499079608.6199999</v>
      </c>
      <c r="AG71" s="175">
        <v>1.04</v>
      </c>
      <c r="AH71" s="115">
        <f t="shared" si="76"/>
        <v>-4.4725460497535563E-3</v>
      </c>
      <c r="AI71" s="115">
        <f t="shared" si="77"/>
        <v>2.9702970297029729E-2</v>
      </c>
      <c r="AJ71" s="116">
        <f t="shared" si="78"/>
        <v>-4.2543482461728848E-3</v>
      </c>
      <c r="AK71" s="116">
        <f t="shared" si="79"/>
        <v>3.7128712871287162E-3</v>
      </c>
      <c r="AL71" s="117">
        <f t="shared" si="80"/>
        <v>-2.2526069928961764E-2</v>
      </c>
      <c r="AM71" s="117">
        <f t="shared" si="81"/>
        <v>2.9702970297029729E-2</v>
      </c>
      <c r="AN71" s="118">
        <f t="shared" si="82"/>
        <v>1.5950244480673798E-2</v>
      </c>
      <c r="AO71" s="201">
        <f t="shared" si="83"/>
        <v>1.050158585920616E-2</v>
      </c>
      <c r="AP71" s="122"/>
      <c r="AQ71" s="138">
        <v>1300500308</v>
      </c>
      <c r="AR71" s="124">
        <v>1.19</v>
      </c>
      <c r="AS71" s="121" t="e">
        <f>(#REF!/AQ71)-1</f>
        <v>#REF!</v>
      </c>
      <c r="AT71" s="121" t="e">
        <f>(#REF!/AR71)-1</f>
        <v>#REF!</v>
      </c>
    </row>
    <row r="72" spans="1:46">
      <c r="A72" s="196" t="s">
        <v>65</v>
      </c>
      <c r="B72" s="164">
        <v>25324660369.119999</v>
      </c>
      <c r="C72" s="175">
        <v>3.93</v>
      </c>
      <c r="D72" s="164">
        <v>22261456588.32</v>
      </c>
      <c r="E72" s="175">
        <v>3.94</v>
      </c>
      <c r="F72" s="115">
        <f>((D72-B72)/B72)</f>
        <v>-0.12095734892994507</v>
      </c>
      <c r="G72" s="115">
        <f>((E72-C72)/C72)</f>
        <v>2.5445292620864595E-3</v>
      </c>
      <c r="H72" s="164">
        <v>20284785003.98</v>
      </c>
      <c r="I72" s="175">
        <v>3.95</v>
      </c>
      <c r="J72" s="115">
        <f t="shared" si="64"/>
        <v>-8.8793452328591455E-2</v>
      </c>
      <c r="K72" s="115">
        <f t="shared" si="65"/>
        <v>2.5380710659899065E-3</v>
      </c>
      <c r="L72" s="164">
        <v>17617375309.93</v>
      </c>
      <c r="M72" s="175">
        <v>3.95</v>
      </c>
      <c r="N72" s="115">
        <f t="shared" si="66"/>
        <v>-0.13149805105287718</v>
      </c>
      <c r="O72" s="115">
        <f t="shared" si="67"/>
        <v>0</v>
      </c>
      <c r="P72" s="164">
        <v>16211567283.030001</v>
      </c>
      <c r="Q72" s="175">
        <v>3.95</v>
      </c>
      <c r="R72" s="115">
        <f t="shared" si="68"/>
        <v>-7.979667811854009E-2</v>
      </c>
      <c r="S72" s="115">
        <f t="shared" si="69"/>
        <v>0</v>
      </c>
      <c r="T72" s="164">
        <v>15123807295.959999</v>
      </c>
      <c r="U72" s="175">
        <v>3.95</v>
      </c>
      <c r="V72" s="115">
        <f t="shared" si="70"/>
        <v>-6.7097768406923289E-2</v>
      </c>
      <c r="W72" s="115">
        <f t="shared" si="71"/>
        <v>0</v>
      </c>
      <c r="X72" s="164">
        <v>14966946369.629999</v>
      </c>
      <c r="Y72" s="175">
        <v>3.95</v>
      </c>
      <c r="Z72" s="115">
        <f t="shared" si="72"/>
        <v>-1.0371788218427113E-2</v>
      </c>
      <c r="AA72" s="115">
        <f t="shared" si="73"/>
        <v>0</v>
      </c>
      <c r="AB72" s="164">
        <v>13842856176.52</v>
      </c>
      <c r="AC72" s="175">
        <v>3.95</v>
      </c>
      <c r="AD72" s="115">
        <f t="shared" si="74"/>
        <v>-7.5104845393909672E-2</v>
      </c>
      <c r="AE72" s="115">
        <f t="shared" si="75"/>
        <v>0</v>
      </c>
      <c r="AF72" s="164">
        <v>13140276406.889999</v>
      </c>
      <c r="AG72" s="175">
        <v>3.95</v>
      </c>
      <c r="AH72" s="115">
        <f t="shared" si="76"/>
        <v>-5.0753960069433071E-2</v>
      </c>
      <c r="AI72" s="115">
        <f t="shared" si="77"/>
        <v>0</v>
      </c>
      <c r="AJ72" s="116">
        <f t="shared" si="78"/>
        <v>-7.8046736564830868E-2</v>
      </c>
      <c r="AK72" s="116">
        <f t="shared" si="79"/>
        <v>6.3532504100954575E-4</v>
      </c>
      <c r="AL72" s="117">
        <f t="shared" si="80"/>
        <v>-0.40972971131707725</v>
      </c>
      <c r="AM72" s="117">
        <f t="shared" si="81"/>
        <v>2.5380710659899065E-3</v>
      </c>
      <c r="AN72" s="118">
        <f t="shared" si="82"/>
        <v>3.8303761059453871E-2</v>
      </c>
      <c r="AO72" s="201">
        <f t="shared" si="83"/>
        <v>1.176394651938052E-3</v>
      </c>
      <c r="AP72" s="122"/>
      <c r="AQ72" s="123">
        <v>776682398.99000001</v>
      </c>
      <c r="AR72" s="127">
        <v>2.4700000000000002</v>
      </c>
      <c r="AS72" s="121" t="e">
        <f>(#REF!/AQ72)-1</f>
        <v>#REF!</v>
      </c>
      <c r="AT72" s="121" t="e">
        <f>(#REF!/AR72)-1</f>
        <v>#REF!</v>
      </c>
    </row>
    <row r="73" spans="1:46">
      <c r="A73" s="197" t="s">
        <v>91</v>
      </c>
      <c r="B73" s="163">
        <v>31311812995.419998</v>
      </c>
      <c r="C73" s="163">
        <v>4021.45</v>
      </c>
      <c r="D73" s="163">
        <v>31605029763.400002</v>
      </c>
      <c r="E73" s="163">
        <v>4027.94</v>
      </c>
      <c r="F73" s="115">
        <f>((D73-B73)/B73)</f>
        <v>9.364413616767972E-3</v>
      </c>
      <c r="G73" s="115">
        <f>((E73-C73)/C73)</f>
        <v>1.6138457521541326E-3</v>
      </c>
      <c r="H73" s="163">
        <v>31684424678.740002</v>
      </c>
      <c r="I73" s="163">
        <v>4034.64</v>
      </c>
      <c r="J73" s="115">
        <f t="shared" si="64"/>
        <v>2.512097471015291E-3</v>
      </c>
      <c r="K73" s="115">
        <f t="shared" si="65"/>
        <v>1.663381281746952E-3</v>
      </c>
      <c r="L73" s="163">
        <v>31784878577.16</v>
      </c>
      <c r="M73" s="163">
        <v>4041.79</v>
      </c>
      <c r="N73" s="115">
        <f t="shared" si="66"/>
        <v>3.1704504480841006E-3</v>
      </c>
      <c r="O73" s="115">
        <f t="shared" si="67"/>
        <v>1.7721531536890754E-3</v>
      </c>
      <c r="P73" s="163">
        <v>31769608010.130001</v>
      </c>
      <c r="Q73" s="163">
        <v>4048.97</v>
      </c>
      <c r="R73" s="115">
        <f t="shared" si="68"/>
        <v>-4.8043496510230224E-4</v>
      </c>
      <c r="S73" s="115">
        <f t="shared" si="69"/>
        <v>1.7764406364506411E-3</v>
      </c>
      <c r="T73" s="163">
        <v>31928128998.709999</v>
      </c>
      <c r="U73" s="163">
        <v>4056.19</v>
      </c>
      <c r="V73" s="115">
        <f t="shared" si="70"/>
        <v>4.9897055238910188E-3</v>
      </c>
      <c r="W73" s="115">
        <f t="shared" si="71"/>
        <v>1.7831695468230821E-3</v>
      </c>
      <c r="X73" s="163">
        <v>31951427633.16</v>
      </c>
      <c r="Y73" s="163">
        <v>4063.36</v>
      </c>
      <c r="Z73" s="115">
        <f t="shared" si="72"/>
        <v>7.2972125773301984E-4</v>
      </c>
      <c r="AA73" s="115">
        <f t="shared" si="73"/>
        <v>1.7676686742978196E-3</v>
      </c>
      <c r="AB73" s="163">
        <v>32019038814.599998</v>
      </c>
      <c r="AC73" s="163">
        <v>4070.52</v>
      </c>
      <c r="AD73" s="115">
        <f t="shared" si="74"/>
        <v>2.1160613608961257E-3</v>
      </c>
      <c r="AE73" s="115">
        <f t="shared" si="75"/>
        <v>1.762088517876795E-3</v>
      </c>
      <c r="AF73" s="163">
        <v>32467524057.919998</v>
      </c>
      <c r="AG73" s="163">
        <v>4077.57</v>
      </c>
      <c r="AH73" s="115">
        <f t="shared" si="76"/>
        <v>1.4006830308581904E-2</v>
      </c>
      <c r="AI73" s="115">
        <f t="shared" si="77"/>
        <v>1.7319654491318509E-3</v>
      </c>
      <c r="AJ73" s="116">
        <f t="shared" si="78"/>
        <v>4.551105627733391E-3</v>
      </c>
      <c r="AK73" s="116">
        <f t="shared" si="79"/>
        <v>1.7338391265212935E-3</v>
      </c>
      <c r="AL73" s="117">
        <f t="shared" si="80"/>
        <v>2.7289779537521666E-2</v>
      </c>
      <c r="AM73" s="117">
        <f t="shared" si="81"/>
        <v>1.2321434778075173E-2</v>
      </c>
      <c r="AN73" s="118">
        <f t="shared" si="82"/>
        <v>4.8503846050239035E-3</v>
      </c>
      <c r="AO73" s="201">
        <f t="shared" si="83"/>
        <v>6.2134690744230367E-5</v>
      </c>
      <c r="AP73" s="122"/>
      <c r="AQ73" s="120">
        <v>8144502990.9799995</v>
      </c>
      <c r="AR73" s="120">
        <v>2263.5700000000002</v>
      </c>
      <c r="AS73" s="121" t="e">
        <f>(#REF!/AQ73)-1</f>
        <v>#REF!</v>
      </c>
      <c r="AT73" s="121" t="e">
        <f>(#REF!/AR73)-1</f>
        <v>#REF!</v>
      </c>
    </row>
    <row r="74" spans="1:46">
      <c r="A74" s="197" t="s">
        <v>92</v>
      </c>
      <c r="B74" s="163">
        <v>248574947.40000001</v>
      </c>
      <c r="C74" s="163">
        <v>3561.15</v>
      </c>
      <c r="D74" s="163">
        <v>248052780.52000001</v>
      </c>
      <c r="E74" s="163">
        <v>3553.62</v>
      </c>
      <c r="F74" s="115">
        <f>((D74-B74)/B74)</f>
        <v>-2.1006416192044428E-3</v>
      </c>
      <c r="G74" s="115">
        <f>((E74-C74)/C74)</f>
        <v>-2.1144854892380834E-3</v>
      </c>
      <c r="H74" s="163">
        <v>249429344.00999999</v>
      </c>
      <c r="I74" s="163">
        <v>3573.41</v>
      </c>
      <c r="J74" s="115">
        <f t="shared" si="64"/>
        <v>5.5494781679699418E-3</v>
      </c>
      <c r="K74" s="115">
        <f t="shared" si="65"/>
        <v>5.5689691075579166E-3</v>
      </c>
      <c r="L74" s="163">
        <v>251930733.21000001</v>
      </c>
      <c r="M74" s="163">
        <v>3609.37</v>
      </c>
      <c r="N74" s="115">
        <f t="shared" si="66"/>
        <v>1.002844797563086E-2</v>
      </c>
      <c r="O74" s="115">
        <f t="shared" si="67"/>
        <v>1.0063216927248772E-2</v>
      </c>
      <c r="P74" s="163">
        <v>251147377.06</v>
      </c>
      <c r="Q74" s="163">
        <v>3598.1</v>
      </c>
      <c r="R74" s="115">
        <f t="shared" si="68"/>
        <v>-3.109410828995721E-3</v>
      </c>
      <c r="S74" s="115">
        <f t="shared" si="69"/>
        <v>-3.1224285678664093E-3</v>
      </c>
      <c r="T74" s="163">
        <v>250979501.56</v>
      </c>
      <c r="U74" s="163">
        <v>3595.63</v>
      </c>
      <c r="V74" s="115">
        <f t="shared" si="70"/>
        <v>-6.6843421565933358E-4</v>
      </c>
      <c r="W74" s="115">
        <f t="shared" si="71"/>
        <v>-6.8647341652533283E-4</v>
      </c>
      <c r="X74" s="163">
        <v>252263400</v>
      </c>
      <c r="Y74" s="163">
        <v>3613.43</v>
      </c>
      <c r="Z74" s="115">
        <f t="shared" si="72"/>
        <v>5.1155509992638366E-3</v>
      </c>
      <c r="AA74" s="115">
        <f t="shared" si="73"/>
        <v>4.9504537452406744E-3</v>
      </c>
      <c r="AB74" s="163">
        <v>252456910.22999999</v>
      </c>
      <c r="AC74" s="163">
        <v>3616.59</v>
      </c>
      <c r="AD74" s="115">
        <f t="shared" si="74"/>
        <v>7.6709594019580042E-4</v>
      </c>
      <c r="AE74" s="115">
        <f t="shared" si="75"/>
        <v>8.7451534968169004E-4</v>
      </c>
      <c r="AF74" s="163">
        <v>252355756.59999999</v>
      </c>
      <c r="AG74" s="163">
        <v>3615.1</v>
      </c>
      <c r="AH74" s="115">
        <f t="shared" si="76"/>
        <v>-4.0067681216505253E-4</v>
      </c>
      <c r="AI74" s="115">
        <f t="shared" si="77"/>
        <v>-4.1199030025527815E-4</v>
      </c>
      <c r="AJ74" s="116">
        <f t="shared" si="78"/>
        <v>1.8976762008794861E-3</v>
      </c>
      <c r="AK74" s="116">
        <f t="shared" si="79"/>
        <v>1.8902221694804932E-3</v>
      </c>
      <c r="AL74" s="117">
        <f t="shared" si="80"/>
        <v>1.7347018126462981E-2</v>
      </c>
      <c r="AM74" s="117">
        <f t="shared" si="81"/>
        <v>1.7300668051170361E-2</v>
      </c>
      <c r="AN74" s="118">
        <f t="shared" si="82"/>
        <v>4.5356185963587809E-3</v>
      </c>
      <c r="AO74" s="201">
        <f t="shared" si="83"/>
        <v>4.5329207429199827E-3</v>
      </c>
      <c r="AP74" s="122"/>
      <c r="AQ74" s="120"/>
      <c r="AR74" s="120"/>
      <c r="AS74" s="121"/>
      <c r="AT74" s="121"/>
    </row>
    <row r="75" spans="1:46">
      <c r="A75" s="197" t="s">
        <v>115</v>
      </c>
      <c r="B75" s="163">
        <v>58175306.630000003</v>
      </c>
      <c r="C75" s="163">
        <v>12.473174</v>
      </c>
      <c r="D75" s="163">
        <v>58081191.32</v>
      </c>
      <c r="E75" s="163">
        <v>12.453400999999999</v>
      </c>
      <c r="F75" s="115">
        <f>((D75-B75)/B75)</f>
        <v>-1.6177879490792187E-3</v>
      </c>
      <c r="G75" s="115">
        <f>((E75-C75)/C75)</f>
        <v>-1.5852420562721811E-3</v>
      </c>
      <c r="H75" s="163">
        <v>58106740.380000003</v>
      </c>
      <c r="I75" s="163">
        <v>12.38275</v>
      </c>
      <c r="J75" s="115">
        <f t="shared" si="64"/>
        <v>4.3988526094857627E-4</v>
      </c>
      <c r="K75" s="115">
        <f t="shared" si="65"/>
        <v>-5.6732293451403192E-3</v>
      </c>
      <c r="L75" s="163">
        <v>53677626.75</v>
      </c>
      <c r="M75" s="163">
        <v>11.438891</v>
      </c>
      <c r="N75" s="115">
        <f t="shared" si="66"/>
        <v>-7.6223749620697667E-2</v>
      </c>
      <c r="O75" s="115">
        <f t="shared" si="67"/>
        <v>-7.6223698289959813E-2</v>
      </c>
      <c r="P75" s="163">
        <v>53774056.789999999</v>
      </c>
      <c r="Q75" s="163">
        <v>11.459440000000001</v>
      </c>
      <c r="R75" s="115">
        <f t="shared" si="68"/>
        <v>1.7964661598977847E-3</v>
      </c>
      <c r="S75" s="115">
        <f t="shared" si="69"/>
        <v>1.7964154042556064E-3</v>
      </c>
      <c r="T75" s="163">
        <v>53994298.399999999</v>
      </c>
      <c r="U75" s="163">
        <v>11.515257</v>
      </c>
      <c r="V75" s="115">
        <f t="shared" si="70"/>
        <v>4.095685227173641E-3</v>
      </c>
      <c r="W75" s="115">
        <f t="shared" si="71"/>
        <v>4.8708313844305949E-3</v>
      </c>
      <c r="X75" s="163">
        <v>54123607.43</v>
      </c>
      <c r="Y75" s="163">
        <v>11.54</v>
      </c>
      <c r="Z75" s="115">
        <f t="shared" si="72"/>
        <v>2.3948645288814643E-3</v>
      </c>
      <c r="AA75" s="115">
        <f t="shared" si="73"/>
        <v>2.148714527170264E-3</v>
      </c>
      <c r="AB75" s="163">
        <v>54219841.020000003</v>
      </c>
      <c r="AC75" s="163">
        <v>11.57</v>
      </c>
      <c r="AD75" s="115">
        <f t="shared" si="74"/>
        <v>1.7780335526316484E-3</v>
      </c>
      <c r="AE75" s="115">
        <f t="shared" si="75"/>
        <v>2.599653379549492E-3</v>
      </c>
      <c r="AF75" s="163">
        <v>54330365.640000001</v>
      </c>
      <c r="AG75" s="163">
        <v>11.59</v>
      </c>
      <c r="AH75" s="115">
        <f t="shared" si="76"/>
        <v>2.0384534133773696E-3</v>
      </c>
      <c r="AI75" s="115">
        <f t="shared" si="77"/>
        <v>1.7286084701814671E-3</v>
      </c>
      <c r="AJ75" s="116">
        <f t="shared" si="78"/>
        <v>-8.1622686783583004E-3</v>
      </c>
      <c r="AK75" s="116">
        <f t="shared" si="79"/>
        <v>-8.7922433157231108E-3</v>
      </c>
      <c r="AL75" s="117">
        <f t="shared" si="80"/>
        <v>-6.4579007330182278E-2</v>
      </c>
      <c r="AM75" s="117">
        <f t="shared" si="81"/>
        <v>-6.9330538701837321E-2</v>
      </c>
      <c r="AN75" s="118">
        <f t="shared" si="82"/>
        <v>2.7549808667202743E-2</v>
      </c>
      <c r="AO75" s="201">
        <f t="shared" si="83"/>
        <v>2.7432092077220679E-2</v>
      </c>
      <c r="AP75" s="122"/>
      <c r="AQ75" s="120">
        <v>421796041.39999998</v>
      </c>
      <c r="AR75" s="120">
        <v>2004.5</v>
      </c>
      <c r="AS75" s="121" t="e">
        <f>(#REF!/AQ75)-1</f>
        <v>#REF!</v>
      </c>
      <c r="AT75" s="121" t="e">
        <f>(#REF!/AR75)-1</f>
        <v>#REF!</v>
      </c>
    </row>
    <row r="76" spans="1:46">
      <c r="A76" s="196" t="s">
        <v>109</v>
      </c>
      <c r="B76" s="163">
        <v>15164724999.32</v>
      </c>
      <c r="C76" s="163">
        <v>1137.24</v>
      </c>
      <c r="D76" s="163">
        <v>15370605929.059999</v>
      </c>
      <c r="E76" s="163">
        <v>1139.1500000000001</v>
      </c>
      <c r="F76" s="115">
        <f>((D76-B76)/B76)</f>
        <v>1.3576304862055306E-2</v>
      </c>
      <c r="G76" s="115">
        <f>((E76-C76)/C76)</f>
        <v>1.679504765924591E-3</v>
      </c>
      <c r="H76" s="163">
        <v>15809589769.5</v>
      </c>
      <c r="I76" s="163">
        <v>1140.29</v>
      </c>
      <c r="J76" s="115">
        <f t="shared" si="64"/>
        <v>2.8559956742502141E-2</v>
      </c>
      <c r="K76" s="115">
        <f t="shared" si="65"/>
        <v>1.0007461703900914E-3</v>
      </c>
      <c r="L76" s="163">
        <v>15899526488.77</v>
      </c>
      <c r="M76" s="163">
        <v>1142.8900000000001</v>
      </c>
      <c r="N76" s="115">
        <f t="shared" si="66"/>
        <v>5.6887446531665971E-3</v>
      </c>
      <c r="O76" s="115">
        <f t="shared" si="67"/>
        <v>2.2801217234213545E-3</v>
      </c>
      <c r="P76" s="163">
        <v>15934475298.76</v>
      </c>
      <c r="Q76" s="163">
        <v>1146.67</v>
      </c>
      <c r="R76" s="115">
        <f t="shared" si="68"/>
        <v>2.1981038249588424E-3</v>
      </c>
      <c r="S76" s="115">
        <f t="shared" si="69"/>
        <v>3.3074049121087526E-3</v>
      </c>
      <c r="T76" s="163">
        <v>15965046779.940001</v>
      </c>
      <c r="U76" s="163">
        <v>1148.1300000000001</v>
      </c>
      <c r="V76" s="115">
        <f t="shared" si="70"/>
        <v>1.9185747008801312E-3</v>
      </c>
      <c r="W76" s="115">
        <f t="shared" si="71"/>
        <v>1.2732521126392392E-3</v>
      </c>
      <c r="X76" s="163">
        <v>15840149944.360001</v>
      </c>
      <c r="Y76" s="163">
        <v>1149.56</v>
      </c>
      <c r="Z76" s="115">
        <f t="shared" si="72"/>
        <v>-7.8231424750306502E-3</v>
      </c>
      <c r="AA76" s="115">
        <f t="shared" si="73"/>
        <v>1.2455035579593218E-3</v>
      </c>
      <c r="AB76" s="163">
        <v>15608573943.93</v>
      </c>
      <c r="AC76" s="163">
        <v>1132.71</v>
      </c>
      <c r="AD76" s="115">
        <f t="shared" si="74"/>
        <v>-1.4619558605406674E-2</v>
      </c>
      <c r="AE76" s="115">
        <f t="shared" si="75"/>
        <v>-1.4657782107936871E-2</v>
      </c>
      <c r="AF76" s="163">
        <v>14795252696.43</v>
      </c>
      <c r="AG76" s="163">
        <v>1134.99</v>
      </c>
      <c r="AH76" s="115">
        <f t="shared" si="76"/>
        <v>-5.2107338596188123E-2</v>
      </c>
      <c r="AI76" s="115">
        <f t="shared" si="77"/>
        <v>2.0128717853642791E-3</v>
      </c>
      <c r="AJ76" s="116">
        <f t="shared" si="78"/>
        <v>-2.8260443616328033E-3</v>
      </c>
      <c r="AK76" s="116">
        <f t="shared" si="79"/>
        <v>-2.3229713501615528E-4</v>
      </c>
      <c r="AL76" s="117">
        <f t="shared" si="80"/>
        <v>-3.7432046289224287E-2</v>
      </c>
      <c r="AM76" s="117">
        <f t="shared" si="81"/>
        <v>-3.6518456744064273E-3</v>
      </c>
      <c r="AN76" s="118">
        <f t="shared" si="82"/>
        <v>2.3805993127740396E-2</v>
      </c>
      <c r="AO76" s="201">
        <f t="shared" si="83"/>
        <v>5.8749236470950796E-3</v>
      </c>
      <c r="AP76" s="122"/>
      <c r="AQ76" s="120"/>
      <c r="AR76" s="120"/>
      <c r="AS76" s="121"/>
      <c r="AT76" s="121"/>
    </row>
    <row r="77" spans="1:46">
      <c r="A77" s="196" t="s">
        <v>117</v>
      </c>
      <c r="B77" s="163">
        <v>134564661533.8</v>
      </c>
      <c r="C77" s="163">
        <v>516.07000000000005</v>
      </c>
      <c r="D77" s="163">
        <v>135767177655.2</v>
      </c>
      <c r="E77" s="163">
        <v>516.57000000000005</v>
      </c>
      <c r="F77" s="115">
        <f>((D77-B77)/B77)</f>
        <v>8.9363441166011148E-3</v>
      </c>
      <c r="G77" s="115">
        <f>((E77-C77)/C77)</f>
        <v>9.6886081345553892E-4</v>
      </c>
      <c r="H77" s="163">
        <v>136557772164.62</v>
      </c>
      <c r="I77" s="163">
        <v>515.53</v>
      </c>
      <c r="J77" s="115">
        <f t="shared" si="64"/>
        <v>5.8231637651614517E-3</v>
      </c>
      <c r="K77" s="115">
        <f t="shared" si="65"/>
        <v>-2.0132799039821849E-3</v>
      </c>
      <c r="L77" s="163">
        <v>137413579080.17999</v>
      </c>
      <c r="M77" s="163">
        <v>515.6</v>
      </c>
      <c r="N77" s="115">
        <f t="shared" si="66"/>
        <v>6.2669952943309945E-3</v>
      </c>
      <c r="O77" s="115">
        <f t="shared" si="67"/>
        <v>1.3578259267171654E-4</v>
      </c>
      <c r="P77" s="163">
        <v>137200480644.69</v>
      </c>
      <c r="Q77" s="163">
        <v>516.87</v>
      </c>
      <c r="R77" s="115">
        <f t="shared" si="68"/>
        <v>-1.5507814942047947E-3</v>
      </c>
      <c r="S77" s="115">
        <f t="shared" si="69"/>
        <v>2.463149728471648E-3</v>
      </c>
      <c r="T77" s="163">
        <v>140166653805.45999</v>
      </c>
      <c r="U77" s="163">
        <v>518.21</v>
      </c>
      <c r="V77" s="115">
        <f t="shared" si="70"/>
        <v>2.1619262168997271E-2</v>
      </c>
      <c r="W77" s="115">
        <f t="shared" si="71"/>
        <v>2.5925281018438521E-3</v>
      </c>
      <c r="X77" s="163">
        <v>153492694577.51001</v>
      </c>
      <c r="Y77" s="163">
        <v>517.67999999999995</v>
      </c>
      <c r="Z77" s="115">
        <f t="shared" si="72"/>
        <v>9.5072832305360497E-2</v>
      </c>
      <c r="AA77" s="115">
        <f t="shared" si="73"/>
        <v>-1.0227513942225861E-3</v>
      </c>
      <c r="AB77" s="163">
        <v>153901186616.85999</v>
      </c>
      <c r="AC77" s="163">
        <v>519.29999999999995</v>
      </c>
      <c r="AD77" s="115">
        <f t="shared" si="74"/>
        <v>2.6613125821678585E-3</v>
      </c>
      <c r="AE77" s="115">
        <f t="shared" si="75"/>
        <v>3.1293463143254609E-3</v>
      </c>
      <c r="AF77" s="163">
        <v>154206759499.60001</v>
      </c>
      <c r="AG77" s="163">
        <v>518.1</v>
      </c>
      <c r="AH77" s="115">
        <f t="shared" si="76"/>
        <v>1.9855134938026853E-3</v>
      </c>
      <c r="AI77" s="115">
        <f t="shared" si="77"/>
        <v>-2.3108030040437742E-3</v>
      </c>
      <c r="AJ77" s="116">
        <f t="shared" si="78"/>
        <v>1.7601830279027137E-2</v>
      </c>
      <c r="AK77" s="116">
        <f t="shared" si="79"/>
        <v>4.9285415606495884E-4</v>
      </c>
      <c r="AL77" s="117">
        <f t="shared" si="80"/>
        <v>0.13581767083079493</v>
      </c>
      <c r="AM77" s="117">
        <f t="shared" si="81"/>
        <v>2.9618444741273645E-3</v>
      </c>
      <c r="AN77" s="118">
        <f t="shared" si="82"/>
        <v>3.2058234935111972E-2</v>
      </c>
      <c r="AO77" s="201">
        <f t="shared" si="83"/>
        <v>2.139229842840016E-3</v>
      </c>
      <c r="AP77" s="122"/>
      <c r="AQ77" s="120"/>
      <c r="AR77" s="120"/>
      <c r="AS77" s="121"/>
      <c r="AT77" s="121"/>
    </row>
    <row r="78" spans="1:46">
      <c r="A78" s="196" t="s">
        <v>123</v>
      </c>
      <c r="B78" s="163">
        <v>31379878.289999999</v>
      </c>
      <c r="C78" s="163">
        <v>0.65869999999999995</v>
      </c>
      <c r="D78" s="163">
        <v>31379878.289999999</v>
      </c>
      <c r="E78" s="163">
        <v>0.65869999999999995</v>
      </c>
      <c r="F78" s="115">
        <f>((D78-B78)/B78)</f>
        <v>0</v>
      </c>
      <c r="G78" s="115">
        <f>((E78-C78)/C78)</f>
        <v>0</v>
      </c>
      <c r="H78" s="163">
        <v>33322987.34</v>
      </c>
      <c r="I78" s="163">
        <v>0.7</v>
      </c>
      <c r="J78" s="115">
        <f t="shared" si="64"/>
        <v>6.1922134689069909E-2</v>
      </c>
      <c r="K78" s="115">
        <f t="shared" si="65"/>
        <v>6.2699256110520726E-2</v>
      </c>
      <c r="L78" s="163">
        <v>33322987.34</v>
      </c>
      <c r="M78" s="163">
        <v>0.7</v>
      </c>
      <c r="N78" s="115">
        <f t="shared" si="66"/>
        <v>0</v>
      </c>
      <c r="O78" s="115">
        <f t="shared" si="67"/>
        <v>0</v>
      </c>
      <c r="P78" s="163">
        <v>33322987.34</v>
      </c>
      <c r="Q78" s="163">
        <v>0.7</v>
      </c>
      <c r="R78" s="115">
        <f t="shared" si="68"/>
        <v>0</v>
      </c>
      <c r="S78" s="115">
        <f t="shared" si="69"/>
        <v>0</v>
      </c>
      <c r="T78" s="163">
        <v>32779359.34</v>
      </c>
      <c r="U78" s="163">
        <v>0.7</v>
      </c>
      <c r="V78" s="115">
        <f t="shared" si="70"/>
        <v>-1.6313903506107445E-2</v>
      </c>
      <c r="W78" s="115">
        <f t="shared" si="71"/>
        <v>0</v>
      </c>
      <c r="X78" s="163">
        <v>32507545.34</v>
      </c>
      <c r="Y78" s="163">
        <v>0.7</v>
      </c>
      <c r="Z78" s="115">
        <f t="shared" si="72"/>
        <v>-8.292230399643925E-3</v>
      </c>
      <c r="AA78" s="115">
        <f t="shared" si="73"/>
        <v>0</v>
      </c>
      <c r="AB78" s="163">
        <v>32507545.34</v>
      </c>
      <c r="AC78" s="163">
        <v>0.7</v>
      </c>
      <c r="AD78" s="115">
        <f t="shared" si="74"/>
        <v>0</v>
      </c>
      <c r="AE78" s="115">
        <f t="shared" si="75"/>
        <v>0</v>
      </c>
      <c r="AF78" s="163">
        <v>32507545.34</v>
      </c>
      <c r="AG78" s="163">
        <v>0.68</v>
      </c>
      <c r="AH78" s="115">
        <f t="shared" si="76"/>
        <v>0</v>
      </c>
      <c r="AI78" s="115">
        <f t="shared" si="77"/>
        <v>-2.8571428571428439E-2</v>
      </c>
      <c r="AJ78" s="116">
        <f t="shared" si="78"/>
        <v>4.6645000979148171E-3</v>
      </c>
      <c r="AK78" s="116">
        <f t="shared" si="79"/>
        <v>4.2659784423865355E-3</v>
      </c>
      <c r="AL78" s="117">
        <f t="shared" si="80"/>
        <v>3.5935991834594228E-2</v>
      </c>
      <c r="AM78" s="117">
        <f t="shared" si="81"/>
        <v>3.233642022164885E-2</v>
      </c>
      <c r="AN78" s="118">
        <f t="shared" si="82"/>
        <v>2.3890209613835835E-2</v>
      </c>
      <c r="AO78" s="201">
        <f t="shared" si="83"/>
        <v>2.5640187961361565E-2</v>
      </c>
      <c r="AP78" s="122"/>
      <c r="AQ78" s="120"/>
      <c r="AR78" s="120"/>
      <c r="AS78" s="121"/>
      <c r="AT78" s="121"/>
    </row>
    <row r="79" spans="1:46">
      <c r="A79" s="196" t="s">
        <v>127</v>
      </c>
      <c r="B79" s="163">
        <v>1298079830.72</v>
      </c>
      <c r="C79" s="163">
        <v>1161.72</v>
      </c>
      <c r="D79" s="163">
        <v>1303036481.6500001</v>
      </c>
      <c r="E79" s="163">
        <v>1166.5899999999999</v>
      </c>
      <c r="F79" s="115">
        <f>((D79-B79)/B79)</f>
        <v>3.818448459561061E-3</v>
      </c>
      <c r="G79" s="115">
        <f>((E79-C79)/C79)</f>
        <v>4.1920600488929262E-3</v>
      </c>
      <c r="H79" s="163">
        <v>1305625702.99</v>
      </c>
      <c r="I79" s="163">
        <v>1168.8499999999999</v>
      </c>
      <c r="J79" s="115">
        <f t="shared" si="64"/>
        <v>1.9870674201855443E-3</v>
      </c>
      <c r="K79" s="115">
        <f t="shared" si="65"/>
        <v>1.9372701634678773E-3</v>
      </c>
      <c r="L79" s="163">
        <v>1198106206.21</v>
      </c>
      <c r="M79" s="163">
        <v>1170.76</v>
      </c>
      <c r="N79" s="115">
        <f t="shared" si="66"/>
        <v>-8.2350934524167738E-2</v>
      </c>
      <c r="O79" s="115">
        <f t="shared" si="67"/>
        <v>1.6340847841896581E-3</v>
      </c>
      <c r="P79" s="163">
        <v>1200286627.21</v>
      </c>
      <c r="Q79" s="163">
        <v>1176.0899999999999</v>
      </c>
      <c r="R79" s="115">
        <f t="shared" si="68"/>
        <v>1.8198895796536949E-3</v>
      </c>
      <c r="S79" s="115">
        <f t="shared" si="69"/>
        <v>4.5525983122073925E-3</v>
      </c>
      <c r="T79" s="163">
        <v>1202106742.6199999</v>
      </c>
      <c r="U79" s="163">
        <v>1178.03</v>
      </c>
      <c r="V79" s="115">
        <f t="shared" si="70"/>
        <v>1.5164006402625723E-3</v>
      </c>
      <c r="W79" s="115">
        <f t="shared" si="71"/>
        <v>1.6495336241274517E-3</v>
      </c>
      <c r="X79" s="163">
        <v>1206060337.76</v>
      </c>
      <c r="Y79" s="163">
        <v>1149.6400000000001</v>
      </c>
      <c r="Z79" s="115">
        <f t="shared" si="72"/>
        <v>3.2888885818768616E-3</v>
      </c>
      <c r="AA79" s="115">
        <f t="shared" si="73"/>
        <v>-2.4099556038470898E-2</v>
      </c>
      <c r="AB79" s="163">
        <v>939830635.28999996</v>
      </c>
      <c r="AC79" s="163">
        <v>1160.56</v>
      </c>
      <c r="AD79" s="115">
        <f t="shared" si="74"/>
        <v>-0.22074326974756914</v>
      </c>
      <c r="AE79" s="115">
        <f t="shared" si="75"/>
        <v>9.4986256567271884E-3</v>
      </c>
      <c r="AF79" s="163">
        <v>923285602.01999998</v>
      </c>
      <c r="AG79" s="163">
        <v>1143.5999999999999</v>
      </c>
      <c r="AH79" s="115">
        <f t="shared" si="76"/>
        <v>-1.760427107687838E-2</v>
      </c>
      <c r="AI79" s="115">
        <f t="shared" si="77"/>
        <v>-1.4613634796994587E-2</v>
      </c>
      <c r="AJ79" s="116">
        <f t="shared" si="78"/>
        <v>-3.8533472583384444E-2</v>
      </c>
      <c r="AK79" s="116">
        <f t="shared" si="79"/>
        <v>-1.906127280731624E-3</v>
      </c>
      <c r="AL79" s="117">
        <f t="shared" si="80"/>
        <v>-0.2914353396684119</v>
      </c>
      <c r="AM79" s="117">
        <f t="shared" si="81"/>
        <v>-1.9707009317755177E-2</v>
      </c>
      <c r="AN79" s="118">
        <f t="shared" si="82"/>
        <v>7.9260427059863081E-2</v>
      </c>
      <c r="AO79" s="201">
        <f t="shared" si="83"/>
        <v>1.1357489484327821E-2</v>
      </c>
      <c r="AP79" s="122"/>
      <c r="AQ79" s="120"/>
      <c r="AR79" s="120"/>
      <c r="AS79" s="121"/>
      <c r="AT79" s="121"/>
    </row>
    <row r="80" spans="1:46" s="275" customFormat="1">
      <c r="A80" s="196" t="s">
        <v>128</v>
      </c>
      <c r="B80" s="163">
        <v>272358944.44</v>
      </c>
      <c r="C80" s="163">
        <v>148.88999999999999</v>
      </c>
      <c r="D80" s="163">
        <v>272358944.44</v>
      </c>
      <c r="E80" s="163">
        <v>149.41999999999999</v>
      </c>
      <c r="F80" s="115">
        <f>((D80-B80)/B80)</f>
        <v>0</v>
      </c>
      <c r="G80" s="115">
        <f>((E80-C80)/C80)</f>
        <v>3.5596749277990542E-3</v>
      </c>
      <c r="H80" s="163">
        <v>273967695.69</v>
      </c>
      <c r="I80" s="163">
        <v>149.77000000000001</v>
      </c>
      <c r="J80" s="115">
        <f t="shared" si="64"/>
        <v>5.9067318435521545E-3</v>
      </c>
      <c r="K80" s="115">
        <f t="shared" si="65"/>
        <v>2.3423905768974887E-3</v>
      </c>
      <c r="L80" s="163">
        <v>274684931.88</v>
      </c>
      <c r="M80" s="163">
        <v>150.16</v>
      </c>
      <c r="N80" s="115">
        <f t="shared" si="66"/>
        <v>2.6179589830604148E-3</v>
      </c>
      <c r="O80" s="115">
        <f t="shared" si="67"/>
        <v>2.6039927889429547E-3</v>
      </c>
      <c r="P80" s="163">
        <v>275043326.64999998</v>
      </c>
      <c r="Q80" s="163">
        <v>150.36000000000001</v>
      </c>
      <c r="R80" s="115">
        <f t="shared" si="68"/>
        <v>1.3047485624604657E-3</v>
      </c>
      <c r="S80" s="115">
        <f t="shared" si="69"/>
        <v>1.3319126265318132E-3</v>
      </c>
      <c r="T80" s="163">
        <v>275092576.38</v>
      </c>
      <c r="U80" s="163">
        <v>150.38</v>
      </c>
      <c r="V80" s="115">
        <f t="shared" si="70"/>
        <v>1.7906171583901279E-4</v>
      </c>
      <c r="W80" s="115">
        <f t="shared" si="71"/>
        <v>1.3301409949442543E-4</v>
      </c>
      <c r="X80" s="163">
        <v>175512502.43000001</v>
      </c>
      <c r="Y80" s="163">
        <v>151.27000000000001</v>
      </c>
      <c r="Z80" s="115">
        <f t="shared" si="72"/>
        <v>-0.36198749984603268</v>
      </c>
      <c r="AA80" s="115">
        <f t="shared" si="73"/>
        <v>5.9183402048145683E-3</v>
      </c>
      <c r="AB80" s="163">
        <v>175748158.55000001</v>
      </c>
      <c r="AC80" s="163">
        <v>151.47999999999999</v>
      </c>
      <c r="AD80" s="115">
        <f t="shared" si="74"/>
        <v>1.3426742638689912E-3</v>
      </c>
      <c r="AE80" s="115">
        <f t="shared" si="75"/>
        <v>1.3882461823228633E-3</v>
      </c>
      <c r="AF80" s="163">
        <v>175983764.74000001</v>
      </c>
      <c r="AG80" s="163">
        <v>151.68</v>
      </c>
      <c r="AH80" s="115">
        <f t="shared" si="76"/>
        <v>1.3405898072779414E-3</v>
      </c>
      <c r="AI80" s="115">
        <f t="shared" si="77"/>
        <v>1.3203063110642796E-3</v>
      </c>
      <c r="AJ80" s="116">
        <f t="shared" si="78"/>
        <v>-4.3661966833746721E-2</v>
      </c>
      <c r="AK80" s="116">
        <f t="shared" si="79"/>
        <v>2.324734714733431E-3</v>
      </c>
      <c r="AL80" s="117">
        <f t="shared" si="80"/>
        <v>-0.35385355123239287</v>
      </c>
      <c r="AM80" s="117">
        <f t="shared" si="81"/>
        <v>1.5125150582251503E-2</v>
      </c>
      <c r="AN80" s="118">
        <f t="shared" si="82"/>
        <v>0.12863630282971117</v>
      </c>
      <c r="AO80" s="201">
        <f t="shared" si="83"/>
        <v>1.7805535533000623E-3</v>
      </c>
      <c r="AP80" s="122"/>
      <c r="AQ80" s="120"/>
      <c r="AR80" s="120"/>
      <c r="AS80" s="121"/>
      <c r="AT80" s="121"/>
    </row>
    <row r="81" spans="1:46">
      <c r="A81" s="196" t="s">
        <v>133</v>
      </c>
      <c r="B81" s="163">
        <v>604002630.85000002</v>
      </c>
      <c r="C81" s="163">
        <v>173.18162100000001</v>
      </c>
      <c r="D81" s="163">
        <v>599596270.55999994</v>
      </c>
      <c r="E81" s="163">
        <v>173.514903</v>
      </c>
      <c r="F81" s="115">
        <f>((D81-B81)/B81)</f>
        <v>-7.2952667172974132E-3</v>
      </c>
      <c r="G81" s="115">
        <f>((E81-C81)/C81)</f>
        <v>1.9244651832886872E-3</v>
      </c>
      <c r="H81" s="163">
        <v>623944998.66999996</v>
      </c>
      <c r="I81" s="163">
        <v>173.92787300000001</v>
      </c>
      <c r="J81" s="115">
        <f t="shared" si="64"/>
        <v>4.0608538287369988E-2</v>
      </c>
      <c r="K81" s="115">
        <f t="shared" si="65"/>
        <v>2.3800261122239245E-3</v>
      </c>
      <c r="L81" s="163">
        <v>637092385.01999998</v>
      </c>
      <c r="M81" s="163">
        <v>174.44467599999999</v>
      </c>
      <c r="N81" s="115">
        <f t="shared" si="66"/>
        <v>2.1071386705599E-2</v>
      </c>
      <c r="O81" s="115">
        <f t="shared" si="67"/>
        <v>2.971363882544471E-3</v>
      </c>
      <c r="P81" s="163">
        <v>633470630.19000006</v>
      </c>
      <c r="Q81" s="163">
        <v>174.72246100000001</v>
      </c>
      <c r="R81" s="115">
        <f t="shared" si="68"/>
        <v>-5.6848188977901967E-3</v>
      </c>
      <c r="S81" s="115">
        <f t="shared" si="69"/>
        <v>1.5923959754439445E-3</v>
      </c>
      <c r="T81" s="163">
        <v>629536068.39999998</v>
      </c>
      <c r="U81" s="163">
        <v>175.117154</v>
      </c>
      <c r="V81" s="115">
        <f t="shared" si="70"/>
        <v>-6.211119509707921E-3</v>
      </c>
      <c r="W81" s="115">
        <f t="shared" si="71"/>
        <v>2.2589711576921382E-3</v>
      </c>
      <c r="X81" s="163">
        <v>639971088.41999996</v>
      </c>
      <c r="Y81" s="163">
        <v>175.68364</v>
      </c>
      <c r="Z81" s="115">
        <f t="shared" si="72"/>
        <v>1.6575730198463687E-2</v>
      </c>
      <c r="AA81" s="115">
        <f t="shared" si="73"/>
        <v>3.2348972505571762E-3</v>
      </c>
      <c r="AB81" s="163">
        <v>669942551.89999998</v>
      </c>
      <c r="AC81" s="163">
        <v>176.04737800000001</v>
      </c>
      <c r="AD81" s="115">
        <f t="shared" si="74"/>
        <v>4.6832527316187693E-2</v>
      </c>
      <c r="AE81" s="115">
        <f t="shared" si="75"/>
        <v>2.0704147523355736E-3</v>
      </c>
      <c r="AF81" s="163">
        <v>672764209.20000005</v>
      </c>
      <c r="AG81" s="163">
        <v>176.435114</v>
      </c>
      <c r="AH81" s="115">
        <f t="shared" si="76"/>
        <v>4.2117899392980348E-3</v>
      </c>
      <c r="AI81" s="115">
        <f t="shared" si="77"/>
        <v>2.202452569330454E-3</v>
      </c>
      <c r="AJ81" s="116">
        <f t="shared" si="78"/>
        <v>1.3763595915265358E-2</v>
      </c>
      <c r="AK81" s="116">
        <f t="shared" si="79"/>
        <v>2.3293733604270463E-3</v>
      </c>
      <c r="AL81" s="117">
        <f t="shared" si="80"/>
        <v>0.12202867534793713</v>
      </c>
      <c r="AM81" s="117">
        <f t="shared" si="81"/>
        <v>1.6829741708122875E-2</v>
      </c>
      <c r="AN81" s="118">
        <f t="shared" si="82"/>
        <v>2.1338964522513302E-2</v>
      </c>
      <c r="AO81" s="201">
        <f t="shared" si="83"/>
        <v>5.3850351680862884E-4</v>
      </c>
      <c r="AP81" s="122"/>
      <c r="AQ81" s="120"/>
      <c r="AR81" s="120"/>
      <c r="AS81" s="121"/>
      <c r="AT81" s="121"/>
    </row>
    <row r="82" spans="1:46" s="275" customFormat="1">
      <c r="A82" s="196" t="s">
        <v>139</v>
      </c>
      <c r="B82" s="163">
        <v>1185514232.3199999</v>
      </c>
      <c r="C82" s="163">
        <v>1.343</v>
      </c>
      <c r="D82" s="163">
        <v>1186946747.46</v>
      </c>
      <c r="E82" s="163">
        <v>1.3454999999999999</v>
      </c>
      <c r="F82" s="115">
        <f>((D82-B82)/B82)</f>
        <v>1.2083491711413156E-3</v>
      </c>
      <c r="G82" s="115">
        <f>((E82-C82)/C82)</f>
        <v>1.8615040953089701E-3</v>
      </c>
      <c r="H82" s="163">
        <v>1182613620.05</v>
      </c>
      <c r="I82" s="163">
        <v>1.3645</v>
      </c>
      <c r="J82" s="115">
        <f t="shared" si="64"/>
        <v>-3.6506502244289707E-3</v>
      </c>
      <c r="K82" s="115">
        <f t="shared" si="65"/>
        <v>1.4121144555927261E-2</v>
      </c>
      <c r="L82" s="163">
        <v>1179318869.5999999</v>
      </c>
      <c r="M82" s="163">
        <v>1.3607</v>
      </c>
      <c r="N82" s="115">
        <f t="shared" si="66"/>
        <v>-2.7859906178492586E-3</v>
      </c>
      <c r="O82" s="115">
        <f t="shared" si="67"/>
        <v>-2.7849028948332909E-3</v>
      </c>
      <c r="P82" s="163">
        <v>1180986341.3699999</v>
      </c>
      <c r="Q82" s="163">
        <v>1.3626</v>
      </c>
      <c r="R82" s="115">
        <f t="shared" si="68"/>
        <v>1.4139278298544924E-3</v>
      </c>
      <c r="S82" s="115">
        <f t="shared" si="69"/>
        <v>1.3963401190563774E-3</v>
      </c>
      <c r="T82" s="163">
        <v>1181680226.8800001</v>
      </c>
      <c r="U82" s="163">
        <v>1.3633999999999999</v>
      </c>
      <c r="V82" s="115">
        <f t="shared" si="70"/>
        <v>5.8754744715784689E-4</v>
      </c>
      <c r="W82" s="115">
        <f t="shared" si="71"/>
        <v>5.8711287244966382E-4</v>
      </c>
      <c r="X82" s="163">
        <v>1179264749.46</v>
      </c>
      <c r="Y82" s="163">
        <v>1.39</v>
      </c>
      <c r="Z82" s="115">
        <f t="shared" si="72"/>
        <v>-2.044104119756392E-3</v>
      </c>
      <c r="AA82" s="115">
        <f t="shared" si="73"/>
        <v>1.9510048408390757E-2</v>
      </c>
      <c r="AB82" s="163">
        <v>1175485885.8</v>
      </c>
      <c r="AC82" s="163">
        <v>1.3855</v>
      </c>
      <c r="AD82" s="115">
        <f t="shared" si="74"/>
        <v>-3.2044234865245269E-3</v>
      </c>
      <c r="AE82" s="115">
        <f t="shared" si="75"/>
        <v>-3.2374100719424091E-3</v>
      </c>
      <c r="AF82" s="163">
        <v>1185127705.22</v>
      </c>
      <c r="AG82" s="163">
        <v>1.3582000000000001</v>
      </c>
      <c r="AH82" s="115">
        <f t="shared" si="76"/>
        <v>8.2024119017287452E-3</v>
      </c>
      <c r="AI82" s="115">
        <f t="shared" si="77"/>
        <v>-1.97040779501984E-2</v>
      </c>
      <c r="AJ82" s="116">
        <f t="shared" si="78"/>
        <v>-3.4116512334593637E-5</v>
      </c>
      <c r="AK82" s="116">
        <f t="shared" si="79"/>
        <v>1.4687198917698666E-3</v>
      </c>
      <c r="AL82" s="117">
        <f t="shared" si="80"/>
        <v>-1.5325390493656592E-3</v>
      </c>
      <c r="AM82" s="117">
        <f t="shared" si="81"/>
        <v>9.4388703084356419E-3</v>
      </c>
      <c r="AN82" s="118">
        <f t="shared" si="82"/>
        <v>3.9025713768830756E-3</v>
      </c>
      <c r="AO82" s="201">
        <f t="shared" si="83"/>
        <v>1.1802169705054207E-2</v>
      </c>
      <c r="AP82" s="122"/>
      <c r="AQ82" s="120"/>
      <c r="AR82" s="120"/>
      <c r="AS82" s="121"/>
      <c r="AT82" s="121"/>
    </row>
    <row r="83" spans="1:46" s="275" customFormat="1">
      <c r="A83" s="196" t="s">
        <v>158</v>
      </c>
      <c r="B83" s="163">
        <v>1834584710.29</v>
      </c>
      <c r="C83" s="163">
        <v>528.65</v>
      </c>
      <c r="D83" s="163">
        <v>1881107606.71</v>
      </c>
      <c r="E83" s="163">
        <v>539.54999999999995</v>
      </c>
      <c r="F83" s="115">
        <f>((D83-B83)/B83)</f>
        <v>2.5358816171887764E-2</v>
      </c>
      <c r="G83" s="115">
        <f>((E83-C83)/C83)</f>
        <v>2.0618556701030886E-2</v>
      </c>
      <c r="H83" s="163">
        <v>1697096096.6400001</v>
      </c>
      <c r="I83" s="163">
        <v>490.5</v>
      </c>
      <c r="J83" s="115">
        <f t="shared" si="64"/>
        <v>-9.7820831415290729E-2</v>
      </c>
      <c r="K83" s="115">
        <f t="shared" si="65"/>
        <v>-9.0909090909090828E-2</v>
      </c>
      <c r="L83" s="163">
        <v>1977971188.05</v>
      </c>
      <c r="M83" s="163">
        <v>547.17999999999995</v>
      </c>
      <c r="N83" s="115">
        <f t="shared" si="66"/>
        <v>0.16550335126342644</v>
      </c>
      <c r="O83" s="115">
        <f t="shared" si="67"/>
        <v>0.11555555555555545</v>
      </c>
      <c r="P83" s="163">
        <v>1961425451.45</v>
      </c>
      <c r="Q83" s="163">
        <v>542.82000000000005</v>
      </c>
      <c r="R83" s="115">
        <f t="shared" si="68"/>
        <v>-8.3650038483683194E-3</v>
      </c>
      <c r="S83" s="115">
        <f t="shared" si="69"/>
        <v>-7.9681274900396584E-3</v>
      </c>
      <c r="T83" s="163">
        <v>1988972900.2</v>
      </c>
      <c r="U83" s="163">
        <v>545</v>
      </c>
      <c r="V83" s="115">
        <f t="shared" si="70"/>
        <v>1.4044606553685392E-2</v>
      </c>
      <c r="W83" s="115">
        <f t="shared" si="71"/>
        <v>4.0160642570280201E-3</v>
      </c>
      <c r="X83" s="163">
        <v>1963451760.27</v>
      </c>
      <c r="Y83" s="163">
        <v>548.27</v>
      </c>
      <c r="Z83" s="115">
        <f t="shared" si="72"/>
        <v>-1.2831316066414883E-2</v>
      </c>
      <c r="AA83" s="115">
        <f t="shared" si="73"/>
        <v>5.9999999999999663E-3</v>
      </c>
      <c r="AB83" s="163">
        <v>1970039482.01</v>
      </c>
      <c r="AC83" s="163">
        <v>548.27</v>
      </c>
      <c r="AD83" s="115">
        <f t="shared" si="74"/>
        <v>3.3551737166662614E-3</v>
      </c>
      <c r="AE83" s="115">
        <f t="shared" si="75"/>
        <v>0</v>
      </c>
      <c r="AF83" s="163">
        <v>1978475143.47</v>
      </c>
      <c r="AG83" s="163">
        <v>551.54</v>
      </c>
      <c r="AH83" s="115">
        <f t="shared" si="76"/>
        <v>4.2819758370493503E-3</v>
      </c>
      <c r="AI83" s="115">
        <f t="shared" si="77"/>
        <v>5.9642147117295891E-3</v>
      </c>
      <c r="AJ83" s="116">
        <f t="shared" si="78"/>
        <v>1.1690846526580159E-2</v>
      </c>
      <c r="AK83" s="116">
        <f t="shared" si="79"/>
        <v>6.6596466032766768E-3</v>
      </c>
      <c r="AL83" s="117">
        <f t="shared" si="80"/>
        <v>5.1760747983095372E-2</v>
      </c>
      <c r="AM83" s="117">
        <f t="shared" si="81"/>
        <v>2.222222222222224E-2</v>
      </c>
      <c r="AN83" s="118">
        <f t="shared" si="82"/>
        <v>7.2674810136018536E-2</v>
      </c>
      <c r="AO83" s="201">
        <f t="shared" si="83"/>
        <v>5.5855756388348152E-2</v>
      </c>
      <c r="AP83" s="122"/>
      <c r="AQ83" s="120"/>
      <c r="AR83" s="120"/>
      <c r="AS83" s="121"/>
      <c r="AT83" s="121"/>
    </row>
    <row r="84" spans="1:46" s="275" customFormat="1">
      <c r="A84" s="196" t="s">
        <v>166</v>
      </c>
      <c r="B84" s="163">
        <v>10383001840.48</v>
      </c>
      <c r="C84" s="175">
        <v>113.61</v>
      </c>
      <c r="D84" s="163">
        <v>10057646188.52</v>
      </c>
      <c r="E84" s="175">
        <v>113.71</v>
      </c>
      <c r="F84" s="115">
        <f>((D84-B84)/B84)</f>
        <v>-3.133541310678975E-2</v>
      </c>
      <c r="G84" s="115">
        <f>((E84-C84)/C84)</f>
        <v>8.8020420737606119E-4</v>
      </c>
      <c r="H84" s="163">
        <v>9944441144.9200001</v>
      </c>
      <c r="I84" s="175">
        <v>113.91</v>
      </c>
      <c r="J84" s="115">
        <f t="shared" si="64"/>
        <v>-1.1255620000752749E-2</v>
      </c>
      <c r="K84" s="115">
        <f t="shared" si="65"/>
        <v>1.7588602585524831E-3</v>
      </c>
      <c r="L84" s="163">
        <v>9807434024.0599995</v>
      </c>
      <c r="M84" s="175">
        <v>114.01</v>
      </c>
      <c r="N84" s="115">
        <f t="shared" si="66"/>
        <v>-1.3777256948218661E-2</v>
      </c>
      <c r="O84" s="115">
        <f t="shared" si="67"/>
        <v>8.7788605039073415E-4</v>
      </c>
      <c r="P84" s="163">
        <v>9796371561.0300007</v>
      </c>
      <c r="Q84" s="175">
        <v>114.42</v>
      </c>
      <c r="R84" s="115">
        <f t="shared" si="68"/>
        <v>-1.1279671117705092E-3</v>
      </c>
      <c r="S84" s="115">
        <f t="shared" si="69"/>
        <v>3.5961757740548776E-3</v>
      </c>
      <c r="T84" s="163">
        <v>9438663555.7999992</v>
      </c>
      <c r="U84" s="175">
        <v>114.52</v>
      </c>
      <c r="V84" s="115">
        <f t="shared" si="70"/>
        <v>-3.6514336252104311E-2</v>
      </c>
      <c r="W84" s="115">
        <f t="shared" si="71"/>
        <v>8.7397308162903611E-4</v>
      </c>
      <c r="X84" s="163">
        <v>9247115514.1200008</v>
      </c>
      <c r="Y84" s="175">
        <v>114.52</v>
      </c>
      <c r="Z84" s="115">
        <f t="shared" si="72"/>
        <v>-2.0293979179106702E-2</v>
      </c>
      <c r="AA84" s="115">
        <f t="shared" si="73"/>
        <v>0</v>
      </c>
      <c r="AB84" s="163">
        <v>9215942913.9699993</v>
      </c>
      <c r="AC84" s="175">
        <v>114.7</v>
      </c>
      <c r="AD84" s="115">
        <f t="shared" si="74"/>
        <v>-3.3710620465811341E-3</v>
      </c>
      <c r="AE84" s="115">
        <f t="shared" si="75"/>
        <v>1.571777855396497E-3</v>
      </c>
      <c r="AF84" s="163">
        <v>9166751077.1399994</v>
      </c>
      <c r="AG84" s="175">
        <v>114.78</v>
      </c>
      <c r="AH84" s="115">
        <f t="shared" si="76"/>
        <v>-5.3376889689097807E-3</v>
      </c>
      <c r="AI84" s="115">
        <f t="shared" si="77"/>
        <v>6.9747166521358578E-4</v>
      </c>
      <c r="AJ84" s="116">
        <f t="shared" si="78"/>
        <v>-1.53766654517792E-2</v>
      </c>
      <c r="AK84" s="116">
        <f t="shared" si="79"/>
        <v>1.2820436115766594E-3</v>
      </c>
      <c r="AL84" s="117">
        <f t="shared" si="80"/>
        <v>-8.8578887612579441E-2</v>
      </c>
      <c r="AM84" s="117">
        <f t="shared" si="81"/>
        <v>9.4099023832557166E-3</v>
      </c>
      <c r="AN84" s="118">
        <f t="shared" si="82"/>
        <v>1.305562176324244E-2</v>
      </c>
      <c r="AO84" s="201">
        <f t="shared" si="83"/>
        <v>1.0785709919806097E-3</v>
      </c>
      <c r="AP84" s="122"/>
      <c r="AQ84" s="120"/>
      <c r="AR84" s="120"/>
      <c r="AS84" s="121"/>
      <c r="AT84" s="121"/>
    </row>
    <row r="85" spans="1:46" s="275" customFormat="1">
      <c r="A85" s="196" t="s">
        <v>174</v>
      </c>
      <c r="B85" s="163">
        <v>384003576.41000003</v>
      </c>
      <c r="C85" s="175">
        <v>1.0482</v>
      </c>
      <c r="D85" s="163">
        <v>383642864.25999999</v>
      </c>
      <c r="E85" s="175">
        <v>1.0464</v>
      </c>
      <c r="F85" s="115">
        <f>((D85-B85)/B85)</f>
        <v>-9.3934580863096954E-4</v>
      </c>
      <c r="G85" s="115">
        <f>((E85-C85)/C85)</f>
        <v>-1.7172295363480478E-3</v>
      </c>
      <c r="H85" s="163">
        <v>380430205.77999997</v>
      </c>
      <c r="I85" s="175">
        <v>1.03</v>
      </c>
      <c r="J85" s="115">
        <f t="shared" si="64"/>
        <v>-8.3740863685731332E-3</v>
      </c>
      <c r="K85" s="115">
        <f t="shared" si="65"/>
        <v>-1.5672782874617708E-2</v>
      </c>
      <c r="L85" s="163">
        <v>392041401.06</v>
      </c>
      <c r="M85" s="175">
        <v>1.0623</v>
      </c>
      <c r="N85" s="115">
        <f t="shared" si="66"/>
        <v>3.0521223350794342E-2</v>
      </c>
      <c r="O85" s="115">
        <f t="shared" si="67"/>
        <v>3.1359223300970872E-2</v>
      </c>
      <c r="P85" s="163">
        <v>394651522.74000001</v>
      </c>
      <c r="Q85" s="175">
        <v>1.069</v>
      </c>
      <c r="R85" s="115">
        <f t="shared" si="68"/>
        <v>6.6577705133763175E-3</v>
      </c>
      <c r="S85" s="115">
        <f t="shared" si="69"/>
        <v>6.307069566035892E-3</v>
      </c>
      <c r="T85" s="163">
        <v>398303959.72000003</v>
      </c>
      <c r="U85" s="175">
        <v>1.0754999999999999</v>
      </c>
      <c r="V85" s="115">
        <f t="shared" si="70"/>
        <v>9.2548407127426117E-3</v>
      </c>
      <c r="W85" s="115">
        <f t="shared" si="71"/>
        <v>6.0804490177735742E-3</v>
      </c>
      <c r="X85" s="163">
        <v>393723868.41000003</v>
      </c>
      <c r="Y85" s="175">
        <v>1.1006</v>
      </c>
      <c r="Z85" s="115">
        <f t="shared" si="72"/>
        <v>-1.1498985129898578E-2</v>
      </c>
      <c r="AA85" s="115">
        <f t="shared" si="73"/>
        <v>2.333798233379835E-2</v>
      </c>
      <c r="AB85" s="163">
        <v>444408328.97000003</v>
      </c>
      <c r="AC85" s="175">
        <v>1.1009</v>
      </c>
      <c r="AD85" s="115">
        <f t="shared" si="74"/>
        <v>0.12873098287051343</v>
      </c>
      <c r="AE85" s="115">
        <f t="shared" si="75"/>
        <v>2.7257859349442753E-4</v>
      </c>
      <c r="AF85" s="163">
        <v>420901097.19999999</v>
      </c>
      <c r="AG85" s="175">
        <v>1.0900000000000001</v>
      </c>
      <c r="AH85" s="115">
        <f t="shared" si="76"/>
        <v>-5.2895569766845903E-2</v>
      </c>
      <c r="AI85" s="115">
        <f t="shared" si="77"/>
        <v>-9.9009900990098196E-3</v>
      </c>
      <c r="AJ85" s="116">
        <f t="shared" si="78"/>
        <v>1.2682103796684767E-2</v>
      </c>
      <c r="AK85" s="116">
        <f t="shared" si="79"/>
        <v>5.0082875377621934E-3</v>
      </c>
      <c r="AL85" s="117">
        <f t="shared" si="80"/>
        <v>9.7116971045106124E-2</v>
      </c>
      <c r="AM85" s="117">
        <f t="shared" si="81"/>
        <v>4.1666666666666748E-2</v>
      </c>
      <c r="AN85" s="118">
        <f t="shared" si="82"/>
        <v>5.2573321058470103E-2</v>
      </c>
      <c r="AO85" s="201">
        <f t="shared" si="83"/>
        <v>1.5815176454821143E-2</v>
      </c>
      <c r="AP85" s="122"/>
      <c r="AQ85" s="120"/>
      <c r="AR85" s="120"/>
      <c r="AS85" s="121"/>
      <c r="AT85" s="121"/>
    </row>
    <row r="86" spans="1:46" s="275" customFormat="1">
      <c r="A86" s="196" t="s">
        <v>178</v>
      </c>
      <c r="B86" s="163">
        <v>2091859570.1900001</v>
      </c>
      <c r="C86" s="174">
        <v>40409.160000000003</v>
      </c>
      <c r="D86" s="163">
        <v>2030491627.0699999</v>
      </c>
      <c r="E86" s="174">
        <v>40443.32</v>
      </c>
      <c r="F86" s="115">
        <f>((D86-B86)/B86)</f>
        <v>-2.9336550117666921E-2</v>
      </c>
      <c r="G86" s="115">
        <f>((E86-C86)/C86)</f>
        <v>8.4535288533580538E-4</v>
      </c>
      <c r="H86" s="163">
        <v>2236108255.29</v>
      </c>
      <c r="I86" s="174">
        <v>43681.37</v>
      </c>
      <c r="J86" s="115">
        <f t="shared" si="64"/>
        <v>0.10126445510967454</v>
      </c>
      <c r="K86" s="115">
        <f t="shared" si="65"/>
        <v>8.0063901776609908E-2</v>
      </c>
      <c r="L86" s="163">
        <v>2284444795.1399999</v>
      </c>
      <c r="M86" s="175">
        <v>43736.2</v>
      </c>
      <c r="N86" s="115">
        <f t="shared" si="66"/>
        <v>2.1616368409556788E-2</v>
      </c>
      <c r="O86" s="115">
        <f t="shared" si="67"/>
        <v>1.2552261982624279E-3</v>
      </c>
      <c r="P86" s="163">
        <v>2473426790.2199998</v>
      </c>
      <c r="Q86" s="174">
        <v>43778.58</v>
      </c>
      <c r="R86" s="115">
        <f t="shared" si="68"/>
        <v>8.2725568804309119E-2</v>
      </c>
      <c r="S86" s="115">
        <f t="shared" si="69"/>
        <v>9.6899136184681477E-4</v>
      </c>
      <c r="T86" s="163">
        <v>2629494501.4499998</v>
      </c>
      <c r="U86" s="174">
        <v>43815.46</v>
      </c>
      <c r="V86" s="115">
        <f t="shared" si="70"/>
        <v>6.3097768588541298E-2</v>
      </c>
      <c r="W86" s="115">
        <f t="shared" si="71"/>
        <v>8.4242111096333823E-4</v>
      </c>
      <c r="X86" s="163">
        <v>2749981292.9200001</v>
      </c>
      <c r="Y86" s="174">
        <v>43850.01</v>
      </c>
      <c r="Z86" s="115">
        <f t="shared" si="72"/>
        <v>4.5821275307310748E-2</v>
      </c>
      <c r="AA86" s="115">
        <f t="shared" si="73"/>
        <v>7.885344579288432E-4</v>
      </c>
      <c r="AB86" s="163">
        <v>2875335189.4400001</v>
      </c>
      <c r="AC86" s="174">
        <v>43883.66</v>
      </c>
      <c r="AD86" s="115">
        <f t="shared" si="74"/>
        <v>4.558354518364597E-2</v>
      </c>
      <c r="AE86" s="115">
        <f t="shared" si="75"/>
        <v>7.673886505385393E-4</v>
      </c>
      <c r="AF86" s="163">
        <v>2917224948.6399999</v>
      </c>
      <c r="AG86" s="174">
        <v>43920.53</v>
      </c>
      <c r="AH86" s="115">
        <f t="shared" si="76"/>
        <v>1.4568652501400456E-2</v>
      </c>
      <c r="AI86" s="115">
        <f t="shared" si="77"/>
        <v>8.4017604730314977E-4</v>
      </c>
      <c r="AJ86" s="116">
        <f t="shared" si="78"/>
        <v>4.3167635473346497E-2</v>
      </c>
      <c r="AK86" s="116">
        <f t="shared" si="79"/>
        <v>1.0796499061098603E-2</v>
      </c>
      <c r="AL86" s="117">
        <f t="shared" si="80"/>
        <v>0.43670868165536658</v>
      </c>
      <c r="AM86" s="117">
        <f t="shared" si="81"/>
        <v>8.5977362887122002E-2</v>
      </c>
      <c r="AN86" s="118">
        <f t="shared" si="82"/>
        <v>4.1212645491158911E-2</v>
      </c>
      <c r="AO86" s="201">
        <f t="shared" si="83"/>
        <v>2.7988693205609382E-2</v>
      </c>
      <c r="AP86" s="122"/>
      <c r="AQ86" s="120"/>
      <c r="AR86" s="120"/>
      <c r="AS86" s="121"/>
      <c r="AT86" s="121"/>
    </row>
    <row r="87" spans="1:46" s="275" customFormat="1">
      <c r="A87" s="196" t="s">
        <v>182</v>
      </c>
      <c r="B87" s="163">
        <v>1946907591.4200001</v>
      </c>
      <c r="C87" s="174">
        <v>0.96199999999999997</v>
      </c>
      <c r="D87" s="163">
        <v>2005602587.3199999</v>
      </c>
      <c r="E87" s="174">
        <v>0.96109999999999995</v>
      </c>
      <c r="F87" s="115">
        <f>((D87-B87)/B87)</f>
        <v>3.0147807815156736E-2</v>
      </c>
      <c r="G87" s="115">
        <f>((E87-C87)/C87)</f>
        <v>-9.3555093555094796E-4</v>
      </c>
      <c r="H87" s="163">
        <v>1922312745.5799999</v>
      </c>
      <c r="I87" s="174">
        <v>0.96220000000000006</v>
      </c>
      <c r="J87" s="115">
        <f t="shared" si="64"/>
        <v>-4.1528587102241742E-2</v>
      </c>
      <c r="K87" s="115">
        <f t="shared" si="65"/>
        <v>1.1445219019874113E-3</v>
      </c>
      <c r="L87" s="163">
        <v>1918653706.28</v>
      </c>
      <c r="M87" s="175">
        <v>0.96079999999999999</v>
      </c>
      <c r="N87" s="115">
        <f t="shared" si="66"/>
        <v>-1.9034568170102559E-3</v>
      </c>
      <c r="O87" s="115">
        <f t="shared" si="67"/>
        <v>-1.4549989607150985E-3</v>
      </c>
      <c r="P87" s="163">
        <v>1915533244.48</v>
      </c>
      <c r="Q87" s="174">
        <v>0.96130000000000004</v>
      </c>
      <c r="R87" s="115">
        <f t="shared" si="68"/>
        <v>-1.6263809304338142E-3</v>
      </c>
      <c r="S87" s="115">
        <f t="shared" si="69"/>
        <v>5.2039966694427135E-4</v>
      </c>
      <c r="T87" s="163">
        <v>1914733881.8</v>
      </c>
      <c r="U87" s="174">
        <v>0.96260000000000001</v>
      </c>
      <c r="V87" s="115">
        <f t="shared" si="70"/>
        <v>-4.1730556350488482E-4</v>
      </c>
      <c r="W87" s="115">
        <f t="shared" si="71"/>
        <v>1.3523353791740017E-3</v>
      </c>
      <c r="X87" s="163">
        <v>1893128619.28</v>
      </c>
      <c r="Y87" s="174">
        <v>0.9667</v>
      </c>
      <c r="Z87" s="115">
        <f t="shared" si="72"/>
        <v>-1.1283689459597039E-2</v>
      </c>
      <c r="AA87" s="115">
        <f t="shared" si="73"/>
        <v>4.2592977353002204E-3</v>
      </c>
      <c r="AB87" s="163">
        <v>1840596852.22</v>
      </c>
      <c r="AC87" s="174">
        <v>0.96779999999999999</v>
      </c>
      <c r="AD87" s="115">
        <f t="shared" si="74"/>
        <v>-2.7748651900882979E-2</v>
      </c>
      <c r="AE87" s="115">
        <f t="shared" si="75"/>
        <v>1.1378917968345814E-3</v>
      </c>
      <c r="AF87" s="163">
        <v>1833513961.98</v>
      </c>
      <c r="AG87" s="174">
        <v>0.96960000000000002</v>
      </c>
      <c r="AH87" s="115">
        <f t="shared" si="76"/>
        <v>-3.8481486217131792E-3</v>
      </c>
      <c r="AI87" s="115">
        <f t="shared" si="77"/>
        <v>1.8598884066956228E-3</v>
      </c>
      <c r="AJ87" s="116">
        <f t="shared" si="78"/>
        <v>-7.276051572528394E-3</v>
      </c>
      <c r="AK87" s="116">
        <f t="shared" si="79"/>
        <v>9.8547312383375787E-4</v>
      </c>
      <c r="AL87" s="117">
        <f t="shared" si="80"/>
        <v>-8.5803950607161172E-2</v>
      </c>
      <c r="AM87" s="117">
        <f t="shared" si="81"/>
        <v>8.8440328789928871E-3</v>
      </c>
      <c r="AN87" s="118">
        <f t="shared" si="82"/>
        <v>2.1140842109019981E-2</v>
      </c>
      <c r="AO87" s="201">
        <f t="shared" si="83"/>
        <v>1.7536971682766602E-3</v>
      </c>
      <c r="AP87" s="122"/>
      <c r="AQ87" s="120"/>
      <c r="AR87" s="120"/>
      <c r="AS87" s="121"/>
      <c r="AT87" s="121"/>
    </row>
    <row r="88" spans="1:46" s="370" customFormat="1">
      <c r="A88" s="196" t="s">
        <v>186</v>
      </c>
      <c r="B88" s="163">
        <v>541532034.29999995</v>
      </c>
      <c r="C88" s="174">
        <v>48457.65</v>
      </c>
      <c r="D88" s="163">
        <v>542124509.39999998</v>
      </c>
      <c r="E88" s="174">
        <v>48513.45</v>
      </c>
      <c r="F88" s="115">
        <f>((D88-B88)/B88)</f>
        <v>1.0940721184959526E-3</v>
      </c>
      <c r="G88" s="115">
        <f>((E88-C88)/C88)</f>
        <v>1.1515209672775225E-3</v>
      </c>
      <c r="H88" s="163">
        <v>542871499.35000002</v>
      </c>
      <c r="I88" s="174">
        <v>48578.55</v>
      </c>
      <c r="J88" s="115">
        <f t="shared" si="64"/>
        <v>1.37789370716108E-3</v>
      </c>
      <c r="K88" s="115">
        <f t="shared" si="65"/>
        <v>1.341895907217603E-3</v>
      </c>
      <c r="L88" s="163">
        <v>542978049.45000005</v>
      </c>
      <c r="M88" s="174">
        <v>48634.35</v>
      </c>
      <c r="N88" s="115">
        <f t="shared" si="66"/>
        <v>1.9627130937542345E-4</v>
      </c>
      <c r="O88" s="115">
        <f t="shared" si="67"/>
        <v>1.1486551163012405E-3</v>
      </c>
      <c r="P88" s="163">
        <v>543545126.25</v>
      </c>
      <c r="Q88" s="174">
        <v>48680.85</v>
      </c>
      <c r="R88" s="115">
        <f t="shared" si="68"/>
        <v>1.0443825502234624E-3</v>
      </c>
      <c r="S88" s="115">
        <f t="shared" si="69"/>
        <v>9.5611435127641268E-4</v>
      </c>
      <c r="T88" s="163">
        <v>544159623.75</v>
      </c>
      <c r="U88" s="174">
        <v>48736.65</v>
      </c>
      <c r="V88" s="115">
        <f t="shared" si="70"/>
        <v>1.1305363075178527E-3</v>
      </c>
      <c r="W88" s="115">
        <f t="shared" si="71"/>
        <v>1.1462412837902976E-3</v>
      </c>
      <c r="X88" s="163">
        <v>544904809.5</v>
      </c>
      <c r="Y88" s="174">
        <v>48806.400000000001</v>
      </c>
      <c r="Z88" s="115">
        <f t="shared" si="72"/>
        <v>1.3694249214314296E-3</v>
      </c>
      <c r="AA88" s="115">
        <f t="shared" si="73"/>
        <v>1.4311611487453487E-3</v>
      </c>
      <c r="AB88" s="163">
        <v>545500381.5</v>
      </c>
      <c r="AC88" s="174">
        <v>48857.55</v>
      </c>
      <c r="AD88" s="115">
        <f t="shared" si="74"/>
        <v>1.0929835626638932E-3</v>
      </c>
      <c r="AE88" s="115">
        <f t="shared" si="75"/>
        <v>1.0480182926829566E-3</v>
      </c>
      <c r="AF88" s="163">
        <v>546095721</v>
      </c>
      <c r="AG88" s="174">
        <v>48913.35</v>
      </c>
      <c r="AH88" s="115">
        <f t="shared" si="76"/>
        <v>1.0913640396784947E-3</v>
      </c>
      <c r="AI88" s="115">
        <f t="shared" si="77"/>
        <v>1.1420957456932579E-3</v>
      </c>
      <c r="AJ88" s="116">
        <f t="shared" si="78"/>
        <v>1.0496160645684486E-3</v>
      </c>
      <c r="AK88" s="116">
        <f t="shared" si="79"/>
        <v>1.17071285162308E-3</v>
      </c>
      <c r="AL88" s="117">
        <f t="shared" si="80"/>
        <v>7.3252758935307858E-3</v>
      </c>
      <c r="AM88" s="117">
        <f t="shared" si="81"/>
        <v>8.2430748586217115E-3</v>
      </c>
      <c r="AN88" s="118">
        <f t="shared" si="82"/>
        <v>3.68474972247325E-4</v>
      </c>
      <c r="AO88" s="201">
        <f t="shared" si="83"/>
        <v>1.5142942422007868E-4</v>
      </c>
      <c r="AP88" s="122"/>
      <c r="AQ88" s="120"/>
      <c r="AR88" s="120"/>
      <c r="AS88" s="121"/>
      <c r="AT88" s="121"/>
    </row>
    <row r="89" spans="1:46" s="370" customFormat="1">
      <c r="A89" s="196" t="s">
        <v>192</v>
      </c>
      <c r="B89" s="163">
        <f>3265047.36*411.18</f>
        <v>1342522173.4847999</v>
      </c>
      <c r="C89" s="174">
        <f>1.0578*411.18</f>
        <v>434.94620400000002</v>
      </c>
      <c r="D89" s="163">
        <f>3155492.95*411</f>
        <v>1296907602.45</v>
      </c>
      <c r="E89" s="174">
        <f>1.0574*411</f>
        <v>434.59139999999996</v>
      </c>
      <c r="F89" s="115">
        <f>((D89-B89)/B89)</f>
        <v>-3.3976772924649401E-2</v>
      </c>
      <c r="G89" s="115">
        <f>((E89-C89)/C89)</f>
        <v>-8.1574226131206394E-4</v>
      </c>
      <c r="H89" s="163">
        <f>3112783.75*410.85</f>
        <v>1278887203.6875</v>
      </c>
      <c r="I89" s="174">
        <v>435.54</v>
      </c>
      <c r="J89" s="115">
        <f t="shared" si="64"/>
        <v>-1.3894897931400469E-2</v>
      </c>
      <c r="K89" s="115">
        <f t="shared" si="65"/>
        <v>2.1827399253645055E-3</v>
      </c>
      <c r="L89" s="163">
        <f>3010353.5*410.63</f>
        <v>1236141457.7049999</v>
      </c>
      <c r="M89" s="174">
        <f>1.0628*410.63</f>
        <v>436.41756399999997</v>
      </c>
      <c r="N89" s="115">
        <f t="shared" si="66"/>
        <v>-3.3424172092150456E-2</v>
      </c>
      <c r="O89" s="115">
        <f t="shared" si="67"/>
        <v>2.0148872663818475E-3</v>
      </c>
      <c r="P89" s="163">
        <f>3026137.83*410.43</f>
        <v>1242017749.5669</v>
      </c>
      <c r="Q89" s="174">
        <f>1.0629*410.43</f>
        <v>436.24604699999998</v>
      </c>
      <c r="R89" s="115">
        <f t="shared" si="68"/>
        <v>4.7537373860188454E-3</v>
      </c>
      <c r="S89" s="115">
        <f t="shared" si="69"/>
        <v>-3.9301122170232904E-4</v>
      </c>
      <c r="T89" s="163">
        <f>3037810.77*410.38</f>
        <v>1246656783.7925999</v>
      </c>
      <c r="U89" s="174">
        <f>1.067*410.38</f>
        <v>437.87545999999998</v>
      </c>
      <c r="V89" s="115">
        <f t="shared" si="70"/>
        <v>3.7350788483639335E-3</v>
      </c>
      <c r="W89" s="115">
        <f t="shared" si="71"/>
        <v>3.7350779708039388E-3</v>
      </c>
      <c r="X89" s="163">
        <f>3046067.24*410.64</f>
        <v>1250837051.4335999</v>
      </c>
      <c r="Y89" s="174">
        <f>1.0699*410.64</f>
        <v>439.34373600000004</v>
      </c>
      <c r="Z89" s="115">
        <f t="shared" si="72"/>
        <v>3.3531824439143169E-3</v>
      </c>
      <c r="AA89" s="115">
        <f t="shared" si="73"/>
        <v>3.353181747157194E-3</v>
      </c>
      <c r="AB89" s="163">
        <f>3063959.99*411.29</f>
        <v>1260176104.2871001</v>
      </c>
      <c r="AC89" s="174">
        <f>1.0727*411.29</f>
        <v>441.19078300000001</v>
      </c>
      <c r="AD89" s="115">
        <f t="shared" si="74"/>
        <v>7.4662425795562438E-3</v>
      </c>
      <c r="AE89" s="115">
        <f t="shared" si="75"/>
        <v>4.204104551066081E-3</v>
      </c>
      <c r="AF89" s="163">
        <f>3079963.82*411.23</f>
        <v>1266573521.6986001</v>
      </c>
      <c r="AG89" s="174">
        <f>1.0748*411.23</f>
        <v>441.990004</v>
      </c>
      <c r="AH89" s="115">
        <f t="shared" si="76"/>
        <v>5.0766058725729363E-3</v>
      </c>
      <c r="AI89" s="115">
        <f t="shared" si="77"/>
        <v>1.8115088319965846E-3</v>
      </c>
      <c r="AJ89" s="116">
        <f t="shared" si="78"/>
        <v>-7.1138744772217561E-3</v>
      </c>
      <c r="AK89" s="116">
        <f t="shared" si="79"/>
        <v>2.0115933512194701E-3</v>
      </c>
      <c r="AL89" s="117">
        <f t="shared" si="80"/>
        <v>-2.3389546559905737E-2</v>
      </c>
      <c r="AM89" s="117">
        <f t="shared" si="81"/>
        <v>1.7024276136159242E-2</v>
      </c>
      <c r="AN89" s="118">
        <f t="shared" si="82"/>
        <v>1.7684198989916324E-2</v>
      </c>
      <c r="AO89" s="201">
        <f t="shared" si="83"/>
        <v>1.8292328466978645E-3</v>
      </c>
      <c r="AP89" s="122"/>
      <c r="AQ89" s="120"/>
      <c r="AR89" s="120"/>
      <c r="AS89" s="121"/>
      <c r="AT89" s="121"/>
    </row>
    <row r="90" spans="1:46" s="370" customFormat="1">
      <c r="A90" s="196" t="s">
        <v>203</v>
      </c>
      <c r="B90" s="163">
        <v>107906921.34</v>
      </c>
      <c r="C90" s="174">
        <v>412.66</v>
      </c>
      <c r="D90" s="163">
        <v>108496684.2</v>
      </c>
      <c r="E90" s="174">
        <v>414.95</v>
      </c>
      <c r="F90" s="115">
        <f>((D90-B90)/B90)</f>
        <v>5.4654775863888939E-3</v>
      </c>
      <c r="G90" s="115">
        <f>((E90-C90)/C90)</f>
        <v>5.5493626714485621E-3</v>
      </c>
      <c r="H90" s="163">
        <v>109018698.28</v>
      </c>
      <c r="I90" s="174">
        <v>416.93</v>
      </c>
      <c r="J90" s="115">
        <f t="shared" si="64"/>
        <v>4.811336713643072E-3</v>
      </c>
      <c r="K90" s="115">
        <f t="shared" si="65"/>
        <v>4.7716592360525804E-3</v>
      </c>
      <c r="L90" s="163">
        <v>109901210.3</v>
      </c>
      <c r="M90" s="174">
        <v>420.28</v>
      </c>
      <c r="N90" s="115">
        <f t="shared" si="66"/>
        <v>8.0950518940648263E-3</v>
      </c>
      <c r="O90" s="115">
        <f t="shared" si="67"/>
        <v>8.0349219293405754E-3</v>
      </c>
      <c r="P90" s="163">
        <v>109054756.06999999</v>
      </c>
      <c r="Q90" s="174">
        <v>417.08</v>
      </c>
      <c r="R90" s="115">
        <f t="shared" si="68"/>
        <v>-7.7019554897477249E-3</v>
      </c>
      <c r="S90" s="115">
        <f t="shared" si="69"/>
        <v>-7.6139716379556221E-3</v>
      </c>
      <c r="T90" s="163">
        <v>108632539.29000001</v>
      </c>
      <c r="U90" s="174">
        <v>415.43</v>
      </c>
      <c r="V90" s="115">
        <f t="shared" si="70"/>
        <v>-3.8716035431684802E-3</v>
      </c>
      <c r="W90" s="115">
        <f t="shared" si="71"/>
        <v>-3.956075573031498E-3</v>
      </c>
      <c r="X90" s="163">
        <v>108263983.55</v>
      </c>
      <c r="Y90" s="174">
        <v>414.05</v>
      </c>
      <c r="Z90" s="115">
        <f t="shared" si="72"/>
        <v>-3.3926827303201626E-3</v>
      </c>
      <c r="AA90" s="115">
        <f t="shared" si="73"/>
        <v>-3.3218592783380964E-3</v>
      </c>
      <c r="AB90" s="163">
        <v>108166168.87</v>
      </c>
      <c r="AC90" s="174">
        <v>413.68</v>
      </c>
      <c r="AD90" s="115">
        <f t="shared" si="74"/>
        <v>-9.0348310483899844E-4</v>
      </c>
      <c r="AE90" s="115">
        <f t="shared" si="75"/>
        <v>-8.9361188262288254E-4</v>
      </c>
      <c r="AF90" s="163">
        <v>108750600.06999999</v>
      </c>
      <c r="AG90" s="174">
        <v>415.88</v>
      </c>
      <c r="AH90" s="115">
        <f t="shared" si="76"/>
        <v>5.4030868071364285E-3</v>
      </c>
      <c r="AI90" s="115">
        <f t="shared" si="77"/>
        <v>5.3181202862115371E-3</v>
      </c>
      <c r="AJ90" s="116">
        <f t="shared" si="78"/>
        <v>9.8815351664473207E-4</v>
      </c>
      <c r="AK90" s="116">
        <f t="shared" si="79"/>
        <v>9.8606821888814469E-4</v>
      </c>
      <c r="AL90" s="117">
        <f t="shared" si="80"/>
        <v>2.3403099539146088E-3</v>
      </c>
      <c r="AM90" s="117">
        <f t="shared" si="81"/>
        <v>2.2412338836004502E-3</v>
      </c>
      <c r="AN90" s="118">
        <f t="shared" si="82"/>
        <v>5.6891883634491505E-3</v>
      </c>
      <c r="AO90" s="201">
        <f t="shared" si="83"/>
        <v>5.6579183042131361E-3</v>
      </c>
      <c r="AP90" s="122"/>
      <c r="AQ90" s="120"/>
      <c r="AR90" s="120"/>
      <c r="AS90" s="121"/>
      <c r="AT90" s="121"/>
    </row>
    <row r="91" spans="1:46" s="402" customFormat="1" ht="15.75" customHeight="1">
      <c r="A91" s="196" t="s">
        <v>208</v>
      </c>
      <c r="B91" s="163">
        <v>2305678682.4499998</v>
      </c>
      <c r="C91" s="174">
        <v>100.98</v>
      </c>
      <c r="D91" s="163">
        <v>3050752754.2600002</v>
      </c>
      <c r="E91" s="174">
        <v>101.12</v>
      </c>
      <c r="F91" s="115">
        <f>((D91-B91)/B91)</f>
        <v>0.32314740014783383</v>
      </c>
      <c r="G91" s="115">
        <f>((E91-C91)/C91)</f>
        <v>1.3864131511190391E-3</v>
      </c>
      <c r="H91" s="163">
        <v>3560370595.29</v>
      </c>
      <c r="I91" s="174">
        <v>101.28</v>
      </c>
      <c r="J91" s="115">
        <f t="shared" si="64"/>
        <v>0.16704658885200749</v>
      </c>
      <c r="K91" s="115">
        <f t="shared" si="65"/>
        <v>1.5822784810126244E-3</v>
      </c>
      <c r="L91" s="163">
        <v>4174586706.1999998</v>
      </c>
      <c r="M91" s="174">
        <v>101.44</v>
      </c>
      <c r="N91" s="115">
        <f t="shared" si="66"/>
        <v>0.17251465668280261</v>
      </c>
      <c r="O91" s="115">
        <f t="shared" si="67"/>
        <v>1.5797788309636315E-3</v>
      </c>
      <c r="P91" s="163">
        <v>5189597556.0900002</v>
      </c>
      <c r="Q91" s="174">
        <v>101.6</v>
      </c>
      <c r="R91" s="115">
        <f t="shared" si="68"/>
        <v>0.24314044031772766</v>
      </c>
      <c r="S91" s="115">
        <f t="shared" si="69"/>
        <v>1.5772870662460231E-3</v>
      </c>
      <c r="T91" s="163">
        <v>5593985609.5200005</v>
      </c>
      <c r="U91" s="174">
        <v>101.77</v>
      </c>
      <c r="V91" s="115">
        <f t="shared" si="70"/>
        <v>7.7922815605508816E-2</v>
      </c>
      <c r="W91" s="115">
        <f t="shared" si="71"/>
        <v>1.6732283464567098E-3</v>
      </c>
      <c r="X91" s="163">
        <v>5878828735.3800001</v>
      </c>
      <c r="Y91" s="174">
        <v>101.95</v>
      </c>
      <c r="Z91" s="115">
        <f t="shared" si="72"/>
        <v>5.0919531393725022E-2</v>
      </c>
      <c r="AA91" s="115">
        <f t="shared" si="73"/>
        <v>1.7686941141790982E-3</v>
      </c>
      <c r="AB91" s="163">
        <v>6582288049.6099997</v>
      </c>
      <c r="AC91" s="174">
        <v>102.1228</v>
      </c>
      <c r="AD91" s="115">
        <f t="shared" si="74"/>
        <v>0.11965977338248293</v>
      </c>
      <c r="AE91" s="115">
        <f t="shared" si="75"/>
        <v>1.6949485041686629E-3</v>
      </c>
      <c r="AF91" s="163">
        <v>7145501755.04</v>
      </c>
      <c r="AG91" s="174">
        <v>102.32</v>
      </c>
      <c r="AH91" s="115">
        <f t="shared" si="76"/>
        <v>8.5565034709073645E-2</v>
      </c>
      <c r="AI91" s="115">
        <f t="shared" si="77"/>
        <v>1.9310085504901469E-3</v>
      </c>
      <c r="AJ91" s="116">
        <f t="shared" si="78"/>
        <v>0.15498953013639527</v>
      </c>
      <c r="AK91" s="116">
        <f t="shared" si="79"/>
        <v>1.6492046305794919E-3</v>
      </c>
      <c r="AL91" s="117">
        <f t="shared" si="80"/>
        <v>1.3422093924400091</v>
      </c>
      <c r="AM91" s="117">
        <f t="shared" si="81"/>
        <v>1.1867088607594823E-2</v>
      </c>
      <c r="AN91" s="118">
        <f t="shared" si="82"/>
        <v>9.2069810735762411E-2</v>
      </c>
      <c r="AO91" s="201">
        <f t="shared" si="83"/>
        <v>1.6030835275815137E-4</v>
      </c>
      <c r="AP91" s="122"/>
      <c r="AQ91" s="120"/>
      <c r="AR91" s="120"/>
      <c r="AS91" s="121"/>
      <c r="AT91" s="121"/>
    </row>
    <row r="92" spans="1:46" s="402" customFormat="1" ht="15.75" customHeight="1">
      <c r="A92" s="196" t="s">
        <v>214</v>
      </c>
      <c r="B92" s="163">
        <v>275751398.00999999</v>
      </c>
      <c r="C92" s="174">
        <v>993.48</v>
      </c>
      <c r="D92" s="163">
        <v>280782814.33999997</v>
      </c>
      <c r="E92" s="174">
        <v>995.37</v>
      </c>
      <c r="F92" s="115">
        <f>((D92-B92)/B92)</f>
        <v>1.8246204248863033E-2</v>
      </c>
      <c r="G92" s="115">
        <f>((E92-C92)/C92)</f>
        <v>1.9024036719410419E-3</v>
      </c>
      <c r="H92" s="163">
        <v>282300355.27999997</v>
      </c>
      <c r="I92" s="174">
        <v>997.1</v>
      </c>
      <c r="J92" s="115">
        <f t="shared" ref="J92" si="84">((H92-D92)/D92)</f>
        <v>5.4046788567423043E-3</v>
      </c>
      <c r="K92" s="115">
        <f t="shared" ref="K92" si="85">((I92-E92)/E92)</f>
        <v>1.7380471583431469E-3</v>
      </c>
      <c r="L92" s="163">
        <v>283017430.56999999</v>
      </c>
      <c r="M92" s="174">
        <v>998.9</v>
      </c>
      <c r="N92" s="115">
        <f t="shared" si="66"/>
        <v>2.5401147274107727E-3</v>
      </c>
      <c r="O92" s="115">
        <f t="shared" si="67"/>
        <v>1.8052351820278352E-3</v>
      </c>
      <c r="P92" s="163">
        <v>284009943.32999998</v>
      </c>
      <c r="Q92" s="174">
        <v>1000.95</v>
      </c>
      <c r="R92" s="115">
        <f t="shared" si="68"/>
        <v>3.506896228974518E-3</v>
      </c>
      <c r="S92" s="115">
        <f t="shared" si="69"/>
        <v>2.0522574832316232E-3</v>
      </c>
      <c r="T92" s="163">
        <v>284871223.97000003</v>
      </c>
      <c r="U92" s="174">
        <v>1002.93</v>
      </c>
      <c r="V92" s="115">
        <f t="shared" si="70"/>
        <v>3.0325721342766387E-3</v>
      </c>
      <c r="W92" s="115">
        <f t="shared" si="71"/>
        <v>1.978120785253913E-3</v>
      </c>
      <c r="X92" s="163">
        <v>286226943.87</v>
      </c>
      <c r="Y92" s="174">
        <v>1004.98</v>
      </c>
      <c r="Z92" s="115">
        <f t="shared" si="72"/>
        <v>4.7590622917488773E-3</v>
      </c>
      <c r="AA92" s="115">
        <f t="shared" si="73"/>
        <v>2.0440110476305107E-3</v>
      </c>
      <c r="AB92" s="163">
        <v>289970261.27999997</v>
      </c>
      <c r="AC92" s="174">
        <v>1007.02</v>
      </c>
      <c r="AD92" s="115">
        <f t="shared" si="74"/>
        <v>1.307814477347082E-2</v>
      </c>
      <c r="AE92" s="115">
        <f t="shared" si="75"/>
        <v>2.0298911421122445E-3</v>
      </c>
      <c r="AF92" s="163">
        <v>290489524.14999998</v>
      </c>
      <c r="AG92" s="174">
        <v>1009.04</v>
      </c>
      <c r="AH92" s="115">
        <f t="shared" si="76"/>
        <v>1.7907452567992694E-3</v>
      </c>
      <c r="AI92" s="115">
        <f t="shared" si="77"/>
        <v>2.0059184524636869E-3</v>
      </c>
      <c r="AJ92" s="116">
        <f t="shared" si="78"/>
        <v>6.5448023147857796E-3</v>
      </c>
      <c r="AK92" s="116">
        <f t="shared" si="79"/>
        <v>1.9444856153755003E-3</v>
      </c>
      <c r="AL92" s="117">
        <f t="shared" si="80"/>
        <v>3.4570170659540954E-2</v>
      </c>
      <c r="AM92" s="117">
        <f t="shared" si="81"/>
        <v>1.3733586505520519E-2</v>
      </c>
      <c r="AN92" s="118">
        <f t="shared" si="82"/>
        <v>5.9076141575923075E-3</v>
      </c>
      <c r="AO92" s="201">
        <f t="shared" si="83"/>
        <v>1.1801810937431271E-4</v>
      </c>
      <c r="AP92" s="122"/>
      <c r="AQ92" s="120"/>
      <c r="AR92" s="120"/>
      <c r="AS92" s="121"/>
      <c r="AT92" s="121"/>
    </row>
    <row r="93" spans="1:46" ht="16.5" customHeight="1">
      <c r="A93" s="196" t="s">
        <v>228</v>
      </c>
      <c r="B93" s="163">
        <v>0</v>
      </c>
      <c r="C93" s="174">
        <v>0</v>
      </c>
      <c r="D93" s="163">
        <v>0</v>
      </c>
      <c r="E93" s="174">
        <v>0</v>
      </c>
      <c r="F93" s="115" t="e">
        <f>((D93-B93)/B93)</f>
        <v>#DIV/0!</v>
      </c>
      <c r="G93" s="115" t="e">
        <f>((E93-C93)/C93)</f>
        <v>#DIV/0!</v>
      </c>
      <c r="H93" s="163">
        <v>0</v>
      </c>
      <c r="I93" s="174">
        <v>0</v>
      </c>
      <c r="J93" s="115" t="e">
        <f t="shared" si="64"/>
        <v>#DIV/0!</v>
      </c>
      <c r="K93" s="115" t="e">
        <f t="shared" si="65"/>
        <v>#DIV/0!</v>
      </c>
      <c r="L93" s="163">
        <v>2454376481.5999999</v>
      </c>
      <c r="M93" s="174">
        <v>1.0127999999999999</v>
      </c>
      <c r="N93" s="115" t="e">
        <f t="shared" si="66"/>
        <v>#DIV/0!</v>
      </c>
      <c r="O93" s="115" t="e">
        <f t="shared" si="67"/>
        <v>#DIV/0!</v>
      </c>
      <c r="P93" s="163">
        <v>2429193065.73</v>
      </c>
      <c r="Q93" s="174">
        <v>1.0145999999999999</v>
      </c>
      <c r="R93" s="115">
        <f t="shared" si="68"/>
        <v>-1.0260616518612866E-2</v>
      </c>
      <c r="S93" s="115">
        <f t="shared" si="69"/>
        <v>1.7772511848341468E-3</v>
      </c>
      <c r="T93" s="163">
        <v>2412576473.2199998</v>
      </c>
      <c r="U93" s="174">
        <v>1.0158</v>
      </c>
      <c r="V93" s="115">
        <f t="shared" si="70"/>
        <v>-6.8403754087807567E-3</v>
      </c>
      <c r="W93" s="115">
        <f t="shared" si="71"/>
        <v>1.182732111176907E-3</v>
      </c>
      <c r="X93" s="163">
        <v>2116490307.3399999</v>
      </c>
      <c r="Y93" s="174">
        <v>1.0165999999999999</v>
      </c>
      <c r="Z93" s="115">
        <f t="shared" si="72"/>
        <v>-0.12272612668100082</v>
      </c>
      <c r="AA93" s="115">
        <f t="shared" si="73"/>
        <v>7.8755660563094299E-4</v>
      </c>
      <c r="AB93" s="163">
        <v>2034422698.8699999</v>
      </c>
      <c r="AC93" s="174">
        <v>1.0163</v>
      </c>
      <c r="AD93" s="115">
        <f t="shared" si="74"/>
        <v>-3.8775329225647345E-2</v>
      </c>
      <c r="AE93" s="115">
        <f t="shared" si="75"/>
        <v>-2.9510131811918847E-4</v>
      </c>
      <c r="AF93" s="163">
        <v>2037308347.26</v>
      </c>
      <c r="AG93" s="174">
        <v>1.0167999999999999</v>
      </c>
      <c r="AH93" s="115">
        <f t="shared" si="76"/>
        <v>1.4184114204009372E-3</v>
      </c>
      <c r="AI93" s="115">
        <f t="shared" si="77"/>
        <v>4.9198071435594304E-4</v>
      </c>
      <c r="AJ93" s="116" t="e">
        <f t="shared" si="78"/>
        <v>#DIV/0!</v>
      </c>
      <c r="AK93" s="116" t="e">
        <f t="shared" si="79"/>
        <v>#DIV/0!</v>
      </c>
      <c r="AL93" s="117" t="e">
        <f t="shared" si="80"/>
        <v>#DIV/0!</v>
      </c>
      <c r="AM93" s="117" t="e">
        <f t="shared" si="81"/>
        <v>#DIV/0!</v>
      </c>
      <c r="AN93" s="118" t="e">
        <f t="shared" si="82"/>
        <v>#DIV/0!</v>
      </c>
      <c r="AO93" s="201" t="e">
        <f t="shared" si="83"/>
        <v>#DIV/0!</v>
      </c>
      <c r="AP93" s="122"/>
      <c r="AQ93" s="132">
        <f>SUM(AQ65:AQ75)</f>
        <v>20567788651.219021</v>
      </c>
      <c r="AR93" s="98"/>
      <c r="AS93" s="121" t="e">
        <f>(#REF!/AQ93)-1</f>
        <v>#REF!</v>
      </c>
      <c r="AT93" s="121" t="e">
        <f>(#REF!/AR93)-1</f>
        <v>#REF!</v>
      </c>
    </row>
    <row r="94" spans="1:46">
      <c r="A94" s="198" t="s">
        <v>56</v>
      </c>
      <c r="B94" s="168">
        <f>SUM(B65:B93)</f>
        <v>466270217450.1004</v>
      </c>
      <c r="C94" s="170"/>
      <c r="D94" s="168">
        <f>SUM(D65:D93)</f>
        <v>457937696684.54016</v>
      </c>
      <c r="E94" s="170"/>
      <c r="F94" s="115">
        <f>((D94-B94)/B94)</f>
        <v>-1.7870583309241656E-2</v>
      </c>
      <c r="G94" s="115"/>
      <c r="H94" s="168">
        <f>SUM(H65:H93)</f>
        <v>446584299195.1875</v>
      </c>
      <c r="I94" s="170"/>
      <c r="J94" s="115">
        <f>((H94-D94)/D94)</f>
        <v>-2.4792450089938071E-2</v>
      </c>
      <c r="K94" s="115"/>
      <c r="L94" s="168">
        <f>SUM(L65:L93)</f>
        <v>442884955463.2851</v>
      </c>
      <c r="M94" s="170"/>
      <c r="N94" s="115">
        <f>((L94-H94)/H94)</f>
        <v>-8.2836403755554826E-3</v>
      </c>
      <c r="O94" s="115"/>
      <c r="P94" s="168">
        <f>SUM(P65:P93)</f>
        <v>439618097870.117</v>
      </c>
      <c r="Q94" s="170"/>
      <c r="R94" s="115">
        <f>((P94-L94)/L94)</f>
        <v>-7.3763119583747329E-3</v>
      </c>
      <c r="S94" s="115"/>
      <c r="T94" s="168">
        <f>SUM(T65:T93)</f>
        <v>439766168917.76257</v>
      </c>
      <c r="U94" s="170"/>
      <c r="V94" s="115">
        <f>((T94-P94)/P94)</f>
        <v>3.3681745215438267E-4</v>
      </c>
      <c r="W94" s="115"/>
      <c r="X94" s="168">
        <f>SUM(X65:X93)</f>
        <v>449754244700.12366</v>
      </c>
      <c r="Y94" s="170"/>
      <c r="Z94" s="115">
        <f>((X94-T94)/T94)</f>
        <v>2.2712242296721284E-2</v>
      </c>
      <c r="AA94" s="115"/>
      <c r="AB94" s="168">
        <f>SUM(AB65:AB93)</f>
        <v>448850035849.367</v>
      </c>
      <c r="AC94" s="170"/>
      <c r="AD94" s="115">
        <f>((AB94-X94)/X94)</f>
        <v>-2.0104509549643927E-3</v>
      </c>
      <c r="AE94" s="115"/>
      <c r="AF94" s="168">
        <f>SUM(AF65:AF93)</f>
        <v>445337854955.06866</v>
      </c>
      <c r="AG94" s="170"/>
      <c r="AH94" s="115">
        <f>((AF94-AB94)/AB94)</f>
        <v>-7.8248426284564659E-3</v>
      </c>
      <c r="AI94" s="115"/>
      <c r="AJ94" s="116">
        <f t="shared" si="78"/>
        <v>-5.6386524459568921E-3</v>
      </c>
      <c r="AK94" s="116"/>
      <c r="AL94" s="117">
        <f t="shared" si="80"/>
        <v>-2.7514314328551899E-2</v>
      </c>
      <c r="AM94" s="117"/>
      <c r="AN94" s="118">
        <f t="shared" si="82"/>
        <v>1.4060716631536269E-2</v>
      </c>
      <c r="AO94" s="201"/>
      <c r="AP94" s="122"/>
      <c r="AQ94" s="132"/>
      <c r="AR94" s="98"/>
      <c r="AS94" s="121" t="e">
        <f>(#REF!/AQ94)-1</f>
        <v>#REF!</v>
      </c>
      <c r="AT94" s="121" t="e">
        <f>(#REF!/AR94)-1</f>
        <v>#REF!</v>
      </c>
    </row>
    <row r="95" spans="1:46">
      <c r="A95" s="199" t="s">
        <v>58</v>
      </c>
      <c r="B95" s="168"/>
      <c r="C95" s="170"/>
      <c r="D95" s="168"/>
      <c r="E95" s="170"/>
      <c r="F95" s="115"/>
      <c r="G95" s="115"/>
      <c r="H95" s="168"/>
      <c r="I95" s="170"/>
      <c r="J95" s="115"/>
      <c r="K95" s="115"/>
      <c r="L95" s="168"/>
      <c r="M95" s="170"/>
      <c r="N95" s="115"/>
      <c r="O95" s="115"/>
      <c r="P95" s="168"/>
      <c r="Q95" s="170"/>
      <c r="R95" s="115"/>
      <c r="S95" s="115"/>
      <c r="T95" s="168"/>
      <c r="U95" s="170"/>
      <c r="V95" s="115"/>
      <c r="W95" s="115"/>
      <c r="X95" s="168"/>
      <c r="Y95" s="170"/>
      <c r="Z95" s="115"/>
      <c r="AA95" s="115"/>
      <c r="AB95" s="168"/>
      <c r="AC95" s="170"/>
      <c r="AD95" s="115"/>
      <c r="AE95" s="115"/>
      <c r="AF95" s="168"/>
      <c r="AG95" s="170"/>
      <c r="AH95" s="115"/>
      <c r="AI95" s="115"/>
      <c r="AJ95" s="116"/>
      <c r="AK95" s="116"/>
      <c r="AL95" s="117"/>
      <c r="AM95" s="117"/>
      <c r="AN95" s="118"/>
      <c r="AO95" s="201"/>
      <c r="AP95" s="122"/>
      <c r="AQ95" s="138">
        <v>2412598749</v>
      </c>
      <c r="AR95" s="139">
        <v>100</v>
      </c>
      <c r="AS95" s="121" t="e">
        <f>(#REF!/AQ95)-1</f>
        <v>#REF!</v>
      </c>
      <c r="AT95" s="121" t="e">
        <f>(#REF!/AR95)-1</f>
        <v>#REF!</v>
      </c>
    </row>
    <row r="96" spans="1:46">
      <c r="A96" s="196" t="s">
        <v>30</v>
      </c>
      <c r="B96" s="163">
        <v>2304575204.1199999</v>
      </c>
      <c r="C96" s="175">
        <v>68.599999999999994</v>
      </c>
      <c r="D96" s="163">
        <v>2308293492.48</v>
      </c>
      <c r="E96" s="175">
        <v>68.599999999999994</v>
      </c>
      <c r="F96" s="115">
        <f>((D96-B96)/B96)</f>
        <v>1.6134376319561065E-3</v>
      </c>
      <c r="G96" s="115">
        <f>((E96-C96)/C96)</f>
        <v>0</v>
      </c>
      <c r="H96" s="163">
        <v>2312512234.1199999</v>
      </c>
      <c r="I96" s="175">
        <v>68.599999999999994</v>
      </c>
      <c r="J96" s="115">
        <f t="shared" ref="J96:J99" si="86">((H96-D96)/D96)</f>
        <v>1.8276452512402599E-3</v>
      </c>
      <c r="K96" s="115">
        <f t="shared" ref="K96:K99" si="87">((I96-E96)/E96)</f>
        <v>0</v>
      </c>
      <c r="L96" s="163">
        <v>2315922992.6599998</v>
      </c>
      <c r="M96" s="175">
        <v>68.599999999999994</v>
      </c>
      <c r="N96" s="115">
        <f t="shared" ref="N96:N99" si="88">((L96-H96)/H96)</f>
        <v>1.474914808957924E-3</v>
      </c>
      <c r="O96" s="115">
        <f t="shared" ref="O96:O99" si="89">((M96-I96)/I96)</f>
        <v>0</v>
      </c>
      <c r="P96" s="163">
        <v>2319859760.7199998</v>
      </c>
      <c r="Q96" s="175">
        <v>68.599999999999994</v>
      </c>
      <c r="R96" s="115">
        <f t="shared" ref="R96:R99" si="90">((P96-L96)/L96)</f>
        <v>1.6998700183369607E-3</v>
      </c>
      <c r="S96" s="115">
        <f t="shared" ref="S96:S99" si="91">((Q96-M96)/M96)</f>
        <v>0</v>
      </c>
      <c r="T96" s="163">
        <v>2322697219.0500002</v>
      </c>
      <c r="U96" s="175">
        <v>68.599999999999994</v>
      </c>
      <c r="V96" s="115">
        <f t="shared" ref="V96:V99" si="92">((T96-P96)/P96)</f>
        <v>1.2231163185139075E-3</v>
      </c>
      <c r="W96" s="115">
        <f t="shared" ref="W96:W99" si="93">((U96-Q96)/Q96)</f>
        <v>0</v>
      </c>
      <c r="X96" s="163">
        <v>2321679319.5</v>
      </c>
      <c r="Y96" s="175">
        <v>68.599999999999994</v>
      </c>
      <c r="Z96" s="115">
        <f t="shared" ref="Z96:Z99" si="94">((X96-T96)/T96)</f>
        <v>-4.3824031029602683E-4</v>
      </c>
      <c r="AA96" s="115">
        <f t="shared" ref="AA96:AA99" si="95">((Y96-U96)/U96)</f>
        <v>0</v>
      </c>
      <c r="AB96" s="163">
        <v>2324752709.2600002</v>
      </c>
      <c r="AC96" s="175">
        <v>68.599999999999994</v>
      </c>
      <c r="AD96" s="115">
        <f t="shared" ref="AD96:AD99" si="96">((AB96-X96)/X96)</f>
        <v>1.3237787553976742E-3</v>
      </c>
      <c r="AE96" s="115">
        <f t="shared" ref="AE96:AE99" si="97">((AC96-Y96)/Y96)</f>
        <v>0</v>
      </c>
      <c r="AF96" s="163">
        <v>2327566252.21</v>
      </c>
      <c r="AG96" s="175">
        <v>68.599999999999994</v>
      </c>
      <c r="AH96" s="115">
        <f t="shared" ref="AH96:AH99" si="98">((AF96-AB96)/AB96)</f>
        <v>1.2102547246392488E-3</v>
      </c>
      <c r="AI96" s="115">
        <f t="shared" ref="AI96:AI99" si="99">((AG96-AC96)/AC96)</f>
        <v>0</v>
      </c>
      <c r="AJ96" s="116">
        <f t="shared" si="78"/>
        <v>1.2418471498432566E-3</v>
      </c>
      <c r="AK96" s="116">
        <f t="shared" si="79"/>
        <v>0</v>
      </c>
      <c r="AL96" s="117">
        <f t="shared" si="80"/>
        <v>8.3493540976427652E-3</v>
      </c>
      <c r="AM96" s="117">
        <f t="shared" si="81"/>
        <v>0</v>
      </c>
      <c r="AN96" s="118">
        <f t="shared" si="82"/>
        <v>7.1475270157528097E-4</v>
      </c>
      <c r="AO96" s="201">
        <f t="shared" si="83"/>
        <v>0</v>
      </c>
      <c r="AP96" s="122"/>
      <c r="AQ96" s="138">
        <v>12153673145</v>
      </c>
      <c r="AR96" s="140">
        <v>45.22</v>
      </c>
      <c r="AS96" s="121" t="e">
        <f>(#REF!/AQ96)-1</f>
        <v>#REF!</v>
      </c>
      <c r="AT96" s="121" t="e">
        <f>(#REF!/AR96)-1</f>
        <v>#REF!</v>
      </c>
    </row>
    <row r="97" spans="1:46">
      <c r="A97" s="196" t="s">
        <v>189</v>
      </c>
      <c r="B97" s="163">
        <v>9668704830.3400002</v>
      </c>
      <c r="C97" s="175">
        <v>36.6</v>
      </c>
      <c r="D97" s="163">
        <v>9669257825.0499992</v>
      </c>
      <c r="E97" s="175">
        <v>36.6</v>
      </c>
      <c r="F97" s="115">
        <f>((D97-B97)/B97)</f>
        <v>5.7194290207702868E-5</v>
      </c>
      <c r="G97" s="115">
        <f>((E97-C97)/C97)</f>
        <v>0</v>
      </c>
      <c r="H97" s="163">
        <v>9676167792.7700005</v>
      </c>
      <c r="I97" s="175">
        <v>36.6</v>
      </c>
      <c r="J97" s="115">
        <f t="shared" si="86"/>
        <v>7.1463268898463669E-4</v>
      </c>
      <c r="K97" s="115">
        <f t="shared" si="87"/>
        <v>0</v>
      </c>
      <c r="L97" s="163">
        <v>9691574963.9500008</v>
      </c>
      <c r="M97" s="175">
        <v>36.6</v>
      </c>
      <c r="N97" s="115">
        <f t="shared" si="88"/>
        <v>1.5922802818190576E-3</v>
      </c>
      <c r="O97" s="115">
        <f t="shared" si="89"/>
        <v>0</v>
      </c>
      <c r="P97" s="163">
        <v>9696936656.6900005</v>
      </c>
      <c r="Q97" s="175">
        <v>36.6</v>
      </c>
      <c r="R97" s="115">
        <f t="shared" si="90"/>
        <v>5.5323234458215477E-4</v>
      </c>
      <c r="S97" s="115">
        <f t="shared" si="91"/>
        <v>0</v>
      </c>
      <c r="T97" s="163">
        <v>9697796065.5599995</v>
      </c>
      <c r="U97" s="175">
        <v>36.6</v>
      </c>
      <c r="V97" s="115">
        <f t="shared" si="92"/>
        <v>8.8626841695002543E-5</v>
      </c>
      <c r="W97" s="115">
        <f t="shared" si="93"/>
        <v>0</v>
      </c>
      <c r="X97" s="163">
        <v>9714864491.4500008</v>
      </c>
      <c r="Y97" s="175">
        <v>36.6</v>
      </c>
      <c r="Z97" s="115">
        <f t="shared" si="94"/>
        <v>1.7600314313286894E-3</v>
      </c>
      <c r="AA97" s="115">
        <f t="shared" si="95"/>
        <v>0</v>
      </c>
      <c r="AB97" s="163">
        <v>9709839575.7299995</v>
      </c>
      <c r="AC97" s="175">
        <v>36.6</v>
      </c>
      <c r="AD97" s="115">
        <f t="shared" si="96"/>
        <v>-5.1723991872697987E-4</v>
      </c>
      <c r="AE97" s="115">
        <f t="shared" si="97"/>
        <v>0</v>
      </c>
      <c r="AF97" s="163">
        <v>9742597432.3099995</v>
      </c>
      <c r="AG97" s="175">
        <v>36.6</v>
      </c>
      <c r="AH97" s="115">
        <f t="shared" si="98"/>
        <v>3.373676395424601E-3</v>
      </c>
      <c r="AI97" s="115">
        <f t="shared" si="99"/>
        <v>0</v>
      </c>
      <c r="AJ97" s="116">
        <f t="shared" si="78"/>
        <v>9.5280429441435815E-4</v>
      </c>
      <c r="AK97" s="116">
        <f t="shared" si="79"/>
        <v>0</v>
      </c>
      <c r="AL97" s="117">
        <f t="shared" si="80"/>
        <v>7.5848228051175158E-3</v>
      </c>
      <c r="AM97" s="117">
        <f t="shared" si="81"/>
        <v>0</v>
      </c>
      <c r="AN97" s="118">
        <f t="shared" si="82"/>
        <v>1.2448465374854988E-3</v>
      </c>
      <c r="AO97" s="201">
        <f t="shared" si="83"/>
        <v>0</v>
      </c>
      <c r="AP97" s="122"/>
      <c r="AQ97" s="141">
        <v>31507613595.857655</v>
      </c>
      <c r="AR97" s="141">
        <v>11.808257597614354</v>
      </c>
      <c r="AS97" s="121" t="e">
        <f>(#REF!/AQ97)-1</f>
        <v>#REF!</v>
      </c>
      <c r="AT97" s="121" t="e">
        <f>(#REF!/AR97)-1</f>
        <v>#REF!</v>
      </c>
    </row>
    <row r="98" spans="1:46" s="370" customFormat="1">
      <c r="A98" s="196" t="s">
        <v>32</v>
      </c>
      <c r="B98" s="163">
        <v>30350365696.451077</v>
      </c>
      <c r="C98" s="175">
        <v>11.37</v>
      </c>
      <c r="D98" s="163">
        <v>30350365696.451077</v>
      </c>
      <c r="E98" s="175">
        <v>11.37</v>
      </c>
      <c r="F98" s="115">
        <f>((D98-B98)/B98)</f>
        <v>0</v>
      </c>
      <c r="G98" s="115">
        <f>((E98-C98)/C98)</f>
        <v>0</v>
      </c>
      <c r="H98" s="163">
        <v>30350365696.451077</v>
      </c>
      <c r="I98" s="409">
        <v>11.37</v>
      </c>
      <c r="J98" s="115">
        <f t="shared" si="86"/>
        <v>0</v>
      </c>
      <c r="K98" s="115">
        <f t="shared" si="87"/>
        <v>0</v>
      </c>
      <c r="L98" s="163">
        <v>30350365696.451077</v>
      </c>
      <c r="M98" s="409">
        <v>11.37</v>
      </c>
      <c r="N98" s="115">
        <f t="shared" si="88"/>
        <v>0</v>
      </c>
      <c r="O98" s="115">
        <f t="shared" si="89"/>
        <v>0</v>
      </c>
      <c r="P98" s="163">
        <v>30350365696.451077</v>
      </c>
      <c r="Q98" s="409">
        <v>11.37</v>
      </c>
      <c r="R98" s="115">
        <f t="shared" si="90"/>
        <v>0</v>
      </c>
      <c r="S98" s="115">
        <f t="shared" si="91"/>
        <v>0</v>
      </c>
      <c r="T98" s="163">
        <v>30350365696.451077</v>
      </c>
      <c r="U98" s="409">
        <v>11.37</v>
      </c>
      <c r="V98" s="115">
        <f t="shared" si="92"/>
        <v>0</v>
      </c>
      <c r="W98" s="115">
        <f t="shared" si="93"/>
        <v>0</v>
      </c>
      <c r="X98" s="163">
        <v>30350365696.451077</v>
      </c>
      <c r="Y98" s="175">
        <v>11.37</v>
      </c>
      <c r="Z98" s="115">
        <f t="shared" si="94"/>
        <v>0</v>
      </c>
      <c r="AA98" s="115">
        <f t="shared" si="95"/>
        <v>0</v>
      </c>
      <c r="AB98" s="163">
        <v>31380442716.099998</v>
      </c>
      <c r="AC98" s="175">
        <v>11.7606</v>
      </c>
      <c r="AD98" s="115">
        <f t="shared" si="96"/>
        <v>3.3939525801805107E-2</v>
      </c>
      <c r="AE98" s="115">
        <f t="shared" si="97"/>
        <v>3.435356200527713E-2</v>
      </c>
      <c r="AF98" s="163">
        <v>31383314207.380001</v>
      </c>
      <c r="AG98" s="175">
        <v>11.7606</v>
      </c>
      <c r="AH98" s="115">
        <f t="shared" si="98"/>
        <v>9.1505760641463212E-5</v>
      </c>
      <c r="AI98" s="115">
        <f t="shared" si="99"/>
        <v>0</v>
      </c>
      <c r="AJ98" s="116">
        <f t="shared" si="78"/>
        <v>4.2538789453058215E-3</v>
      </c>
      <c r="AK98" s="116">
        <f t="shared" si="79"/>
        <v>4.2941952506596413E-3</v>
      </c>
      <c r="AL98" s="117">
        <f t="shared" si="80"/>
        <v>3.4034137224570875E-2</v>
      </c>
      <c r="AM98" s="117">
        <f t="shared" si="81"/>
        <v>3.435356200527713E-2</v>
      </c>
      <c r="AN98" s="118">
        <f t="shared" si="82"/>
        <v>1.1994855422847483E-2</v>
      </c>
      <c r="AO98" s="201">
        <f t="shared" si="83"/>
        <v>1.2145818325921995E-2</v>
      </c>
      <c r="AP98" s="122"/>
      <c r="AQ98" s="141"/>
      <c r="AR98" s="141"/>
      <c r="AS98" s="121"/>
      <c r="AT98" s="121"/>
    </row>
    <row r="99" spans="1:46">
      <c r="A99" s="196" t="s">
        <v>205</v>
      </c>
      <c r="B99" s="163">
        <v>7400000000</v>
      </c>
      <c r="C99" s="175">
        <v>100</v>
      </c>
      <c r="D99" s="163">
        <v>7400000000</v>
      </c>
      <c r="E99" s="175">
        <v>100</v>
      </c>
      <c r="F99" s="115">
        <f>((D99-B99)/B99)</f>
        <v>0</v>
      </c>
      <c r="G99" s="115">
        <f>((E99-C99)/C99)</f>
        <v>0</v>
      </c>
      <c r="H99" s="163">
        <v>7400000000</v>
      </c>
      <c r="I99" s="175">
        <v>100</v>
      </c>
      <c r="J99" s="115">
        <f t="shared" si="86"/>
        <v>0</v>
      </c>
      <c r="K99" s="115">
        <f t="shared" si="87"/>
        <v>0</v>
      </c>
      <c r="L99" s="163">
        <v>7400000000</v>
      </c>
      <c r="M99" s="175">
        <v>100</v>
      </c>
      <c r="N99" s="115">
        <f t="shared" si="88"/>
        <v>0</v>
      </c>
      <c r="O99" s="115">
        <f t="shared" si="89"/>
        <v>0</v>
      </c>
      <c r="P99" s="163">
        <v>7400000000</v>
      </c>
      <c r="Q99" s="175">
        <v>100</v>
      </c>
      <c r="R99" s="115">
        <f t="shared" si="90"/>
        <v>0</v>
      </c>
      <c r="S99" s="115">
        <f t="shared" si="91"/>
        <v>0</v>
      </c>
      <c r="T99" s="163">
        <v>7400000000</v>
      </c>
      <c r="U99" s="175">
        <v>100</v>
      </c>
      <c r="V99" s="115">
        <f t="shared" si="92"/>
        <v>0</v>
      </c>
      <c r="W99" s="115">
        <f t="shared" si="93"/>
        <v>0</v>
      </c>
      <c r="X99" s="163">
        <v>7400000000</v>
      </c>
      <c r="Y99" s="175">
        <v>100</v>
      </c>
      <c r="Z99" s="115">
        <f t="shared" si="94"/>
        <v>0</v>
      </c>
      <c r="AA99" s="115">
        <f t="shared" si="95"/>
        <v>0</v>
      </c>
      <c r="AB99" s="163">
        <v>7400000000</v>
      </c>
      <c r="AC99" s="175">
        <v>100</v>
      </c>
      <c r="AD99" s="115">
        <f t="shared" si="96"/>
        <v>0</v>
      </c>
      <c r="AE99" s="115">
        <f t="shared" si="97"/>
        <v>0</v>
      </c>
      <c r="AF99" s="163">
        <v>7400000000</v>
      </c>
      <c r="AG99" s="175">
        <v>100</v>
      </c>
      <c r="AH99" s="115">
        <f t="shared" si="98"/>
        <v>0</v>
      </c>
      <c r="AI99" s="115">
        <f t="shared" si="99"/>
        <v>0</v>
      </c>
      <c r="AJ99" s="116">
        <f t="shared" si="78"/>
        <v>0</v>
      </c>
      <c r="AK99" s="116">
        <f t="shared" si="79"/>
        <v>0</v>
      </c>
      <c r="AL99" s="117">
        <f t="shared" si="80"/>
        <v>0</v>
      </c>
      <c r="AM99" s="117">
        <f t="shared" si="81"/>
        <v>0</v>
      </c>
      <c r="AN99" s="118">
        <f t="shared" si="82"/>
        <v>0</v>
      </c>
      <c r="AO99" s="201">
        <f t="shared" si="83"/>
        <v>0</v>
      </c>
      <c r="AP99" s="122"/>
      <c r="AQ99" s="132">
        <f>SUM(AQ95:AQ97)</f>
        <v>46073885489.857651</v>
      </c>
      <c r="AR99" s="98"/>
      <c r="AS99" s="121" t="e">
        <f>(#REF!/AQ99)-1</f>
        <v>#REF!</v>
      </c>
      <c r="AT99" s="121" t="e">
        <f>(#REF!/AR99)-1</f>
        <v>#REF!</v>
      </c>
    </row>
    <row r="100" spans="1:46">
      <c r="A100" s="198" t="s">
        <v>56</v>
      </c>
      <c r="B100" s="168">
        <f>SUM(B96:B99)</f>
        <v>49723645730.911072</v>
      </c>
      <c r="C100" s="170"/>
      <c r="D100" s="168">
        <f>SUM(D96:D99)</f>
        <v>49727917013.981079</v>
      </c>
      <c r="E100" s="170"/>
      <c r="F100" s="115">
        <f>((D100-B100)/B100)</f>
        <v>8.5900440468950756E-5</v>
      </c>
      <c r="G100" s="115"/>
      <c r="H100" s="168">
        <f>SUM(H96:H99)</f>
        <v>49739045723.34108</v>
      </c>
      <c r="I100" s="170"/>
      <c r="J100" s="115">
        <f>((H100-D100)/D100)</f>
        <v>2.2379198704164014E-4</v>
      </c>
      <c r="K100" s="115"/>
      <c r="L100" s="168">
        <f>SUM(L96:L99)</f>
        <v>49757863653.061081</v>
      </c>
      <c r="M100" s="170"/>
      <c r="N100" s="115">
        <f>((L100-H100)/H100)</f>
        <v>3.7833314745663719E-4</v>
      </c>
      <c r="O100" s="115"/>
      <c r="P100" s="168">
        <f>SUM(P96:P99)</f>
        <v>49767162113.861076</v>
      </c>
      <c r="Q100" s="170"/>
      <c r="R100" s="115">
        <f>((P100-L100)/L100)</f>
        <v>1.8687419670646141E-4</v>
      </c>
      <c r="S100" s="115"/>
      <c r="T100" s="168">
        <f>SUM(T96:T99)</f>
        <v>49770858981.061081</v>
      </c>
      <c r="U100" s="170"/>
      <c r="V100" s="115">
        <f>((T100-P100)/P100)</f>
        <v>7.4283263159482656E-5</v>
      </c>
      <c r="W100" s="115"/>
      <c r="X100" s="168">
        <f>SUM(X96:X99)</f>
        <v>49786909507.401077</v>
      </c>
      <c r="Y100" s="170"/>
      <c r="Z100" s="115">
        <f>((X100-T100)/T100)</f>
        <v>3.2248843336426885E-4</v>
      </c>
      <c r="AA100" s="115"/>
      <c r="AB100" s="168">
        <f>SUM(AB96:AB99)</f>
        <v>50815035001.089996</v>
      </c>
      <c r="AC100" s="170"/>
      <c r="AD100" s="115">
        <f>((AB100-X100)/X100)</f>
        <v>2.0650518456785973E-2</v>
      </c>
      <c r="AE100" s="115"/>
      <c r="AF100" s="168">
        <f>SUM(AF96:AF99)</f>
        <v>50853477891.900002</v>
      </c>
      <c r="AG100" s="170"/>
      <c r="AH100" s="115">
        <f>((AF100-AB100)/AB100)</f>
        <v>7.5652591421378689E-4</v>
      </c>
      <c r="AI100" s="115"/>
      <c r="AJ100" s="116">
        <f t="shared" si="78"/>
        <v>2.83483947989965E-3</v>
      </c>
      <c r="AK100" s="116"/>
      <c r="AL100" s="117">
        <f t="shared" si="80"/>
        <v>2.2634386185982198E-2</v>
      </c>
      <c r="AM100" s="117"/>
      <c r="AN100" s="118">
        <f t="shared" si="82"/>
        <v>7.20189222601938E-3</v>
      </c>
      <c r="AO100" s="201"/>
      <c r="AP100" s="122"/>
      <c r="AQ100" s="132"/>
      <c r="AR100" s="98"/>
      <c r="AS100" s="121" t="e">
        <f>(#REF!/AQ100)-1</f>
        <v>#REF!</v>
      </c>
      <c r="AT100" s="121" t="e">
        <f>(#REF!/AR100)-1</f>
        <v>#REF!</v>
      </c>
    </row>
    <row r="101" spans="1:46">
      <c r="A101" s="199" t="s">
        <v>81</v>
      </c>
      <c r="B101" s="168"/>
      <c r="C101" s="170"/>
      <c r="D101" s="168"/>
      <c r="E101" s="170"/>
      <c r="F101" s="115"/>
      <c r="G101" s="115"/>
      <c r="H101" s="168"/>
      <c r="I101" s="170"/>
      <c r="J101" s="115"/>
      <c r="K101" s="115"/>
      <c r="L101" s="168"/>
      <c r="M101" s="170"/>
      <c r="N101" s="115"/>
      <c r="O101" s="115"/>
      <c r="P101" s="168"/>
      <c r="Q101" s="170"/>
      <c r="R101" s="115"/>
      <c r="S101" s="115"/>
      <c r="T101" s="168"/>
      <c r="U101" s="170"/>
      <c r="V101" s="115"/>
      <c r="W101" s="115"/>
      <c r="X101" s="168"/>
      <c r="Y101" s="170"/>
      <c r="Z101" s="115"/>
      <c r="AA101" s="115"/>
      <c r="AB101" s="168"/>
      <c r="AC101" s="170"/>
      <c r="AD101" s="115"/>
      <c r="AE101" s="115"/>
      <c r="AF101" s="168"/>
      <c r="AG101" s="170"/>
      <c r="AH101" s="115"/>
      <c r="AI101" s="115"/>
      <c r="AJ101" s="116"/>
      <c r="AK101" s="116"/>
      <c r="AL101" s="117"/>
      <c r="AM101" s="117"/>
      <c r="AN101" s="118"/>
      <c r="AO101" s="201"/>
      <c r="AP101" s="122"/>
      <c r="AQ101" s="120">
        <v>885354617.76999998</v>
      </c>
      <c r="AR101" s="120">
        <v>1763.14</v>
      </c>
      <c r="AS101" s="121" t="e">
        <f>(#REF!/AQ101)-1</f>
        <v>#REF!</v>
      </c>
      <c r="AT101" s="121" t="e">
        <f>(#REF!/AR101)-1</f>
        <v>#REF!</v>
      </c>
    </row>
    <row r="102" spans="1:46">
      <c r="A102" s="196" t="s">
        <v>35</v>
      </c>
      <c r="B102" s="163">
        <v>1715955960.49</v>
      </c>
      <c r="C102" s="163">
        <v>3155.47</v>
      </c>
      <c r="D102" s="163">
        <v>1697988144.49</v>
      </c>
      <c r="E102" s="163">
        <v>3141.7</v>
      </c>
      <c r="F102" s="115">
        <f>((D102-B102)/B102)</f>
        <v>-1.0471023973639276E-2</v>
      </c>
      <c r="G102" s="115">
        <f>((E102-C102)/C102)</f>
        <v>-4.3638507100368512E-3</v>
      </c>
      <c r="H102" s="163">
        <v>1704866912.0899999</v>
      </c>
      <c r="I102" s="163">
        <v>3159.51</v>
      </c>
      <c r="J102" s="115">
        <f t="shared" ref="J102:J123" si="100">((H102-D102)/D102)</f>
        <v>4.0511281673677292E-3</v>
      </c>
      <c r="K102" s="115">
        <f t="shared" ref="K102:K123" si="101">((I102-E102)/E102)</f>
        <v>5.6689053697044278E-3</v>
      </c>
      <c r="L102" s="163">
        <v>1720879632.3299999</v>
      </c>
      <c r="M102" s="163">
        <v>3195.93</v>
      </c>
      <c r="N102" s="115">
        <f t="shared" ref="N102:N123" si="102">((L102-H102)/H102)</f>
        <v>9.3923579174693371E-3</v>
      </c>
      <c r="O102" s="115">
        <f t="shared" ref="O102:O123" si="103">((M102-I102)/I102)</f>
        <v>1.1527103886362003E-2</v>
      </c>
      <c r="P102" s="163">
        <v>1703745445.8</v>
      </c>
      <c r="Q102" s="163">
        <v>3200</v>
      </c>
      <c r="R102" s="115">
        <f t="shared" ref="R102:R123" si="104">((P102-L102)/L102)</f>
        <v>-9.9566443858720034E-3</v>
      </c>
      <c r="S102" s="115">
        <f t="shared" ref="S102:S123" si="105">((Q102-M102)/M102)</f>
        <v>1.2734947261048158E-3</v>
      </c>
      <c r="T102" s="163">
        <v>1692750418.0599999</v>
      </c>
      <c r="U102" s="163">
        <v>3192.42</v>
      </c>
      <c r="V102" s="115">
        <f t="shared" ref="V102:V123" si="106">((T102-P102)/P102)</f>
        <v>-6.4534451241554181E-3</v>
      </c>
      <c r="W102" s="115">
        <f t="shared" ref="W102:W123" si="107">((U102-Q102)/Q102)</f>
        <v>-2.3687499999999772E-3</v>
      </c>
      <c r="X102" s="163">
        <v>1737264078.05</v>
      </c>
      <c r="Y102" s="163">
        <v>3280.43</v>
      </c>
      <c r="Z102" s="115">
        <f t="shared" ref="Z102:Z123" si="108">((X102-T102)/T102)</f>
        <v>2.6296646874271936E-2</v>
      </c>
      <c r="AA102" s="115">
        <f t="shared" ref="AA102:AA123" si="109">((Y102-U102)/U102)</f>
        <v>2.7568427713145438E-2</v>
      </c>
      <c r="AB102" s="163">
        <v>1745118845.8499999</v>
      </c>
      <c r="AC102" s="163">
        <v>3294.22</v>
      </c>
      <c r="AD102" s="115">
        <f t="shared" ref="AD102:AD123" si="110">((AB102-X102)/X102)</f>
        <v>4.5213435880263938E-3</v>
      </c>
      <c r="AE102" s="115">
        <f t="shared" ref="AE102:AE123" si="111">((AC102-Y102)/Y102)</f>
        <v>4.20371719561154E-3</v>
      </c>
      <c r="AF102" s="163">
        <v>1739255903.3900001</v>
      </c>
      <c r="AG102" s="163">
        <v>3285.49</v>
      </c>
      <c r="AH102" s="115">
        <f t="shared" ref="AH102:AH123" si="112">((AF102-AB102)/AB102)</f>
        <v>-3.3596236003881558E-3</v>
      </c>
      <c r="AI102" s="115">
        <f t="shared" ref="AI102:AI123" si="113">((AG102-AC102)/AC102)</f>
        <v>-2.6500962291528857E-3</v>
      </c>
      <c r="AJ102" s="116">
        <f t="shared" si="78"/>
        <v>1.7525924328850679E-3</v>
      </c>
      <c r="AK102" s="116">
        <f t="shared" si="79"/>
        <v>5.1073689939673131E-3</v>
      </c>
      <c r="AL102" s="117">
        <f t="shared" si="80"/>
        <v>2.430391462620906E-2</v>
      </c>
      <c r="AM102" s="117">
        <f t="shared" si="81"/>
        <v>4.5768214660852395E-2</v>
      </c>
      <c r="AN102" s="118">
        <f t="shared" si="82"/>
        <v>1.2269140758440607E-2</v>
      </c>
      <c r="AO102" s="201">
        <f t="shared" si="83"/>
        <v>1.0469802024544672E-2</v>
      </c>
      <c r="AP102" s="122"/>
      <c r="AQ102" s="125">
        <v>113791197</v>
      </c>
      <c r="AR102" s="124">
        <v>81.52</v>
      </c>
      <c r="AS102" s="121" t="e">
        <f>(#REF!/AQ102)-1</f>
        <v>#REF!</v>
      </c>
      <c r="AT102" s="121" t="e">
        <f>(#REF!/AR102)-1</f>
        <v>#REF!</v>
      </c>
    </row>
    <row r="103" spans="1:46">
      <c r="A103" s="196" t="s">
        <v>33</v>
      </c>
      <c r="B103" s="163">
        <v>177191121</v>
      </c>
      <c r="C103" s="163">
        <v>132.31</v>
      </c>
      <c r="D103" s="163">
        <v>178267762</v>
      </c>
      <c r="E103" s="163">
        <v>133.11000000000001</v>
      </c>
      <c r="F103" s="115">
        <f>((D103-B103)/B103)</f>
        <v>6.0761566038063496E-3</v>
      </c>
      <c r="G103" s="115">
        <f>((E103-C103)/C103)</f>
        <v>6.0464061673343762E-3</v>
      </c>
      <c r="H103" s="163">
        <v>178834860</v>
      </c>
      <c r="I103" s="163">
        <v>133.68</v>
      </c>
      <c r="J103" s="115">
        <f t="shared" si="100"/>
        <v>3.1811584643105578E-3</v>
      </c>
      <c r="K103" s="115">
        <f t="shared" si="101"/>
        <v>4.2821726391705593E-3</v>
      </c>
      <c r="L103" s="163">
        <v>180265867</v>
      </c>
      <c r="M103" s="163">
        <v>134.75</v>
      </c>
      <c r="N103" s="115">
        <f t="shared" si="102"/>
        <v>8.0018347653248358E-3</v>
      </c>
      <c r="O103" s="115">
        <f t="shared" si="103"/>
        <v>8.0041891083183214E-3</v>
      </c>
      <c r="P103" s="163">
        <v>180329845</v>
      </c>
      <c r="Q103" s="163">
        <v>134.82</v>
      </c>
      <c r="R103" s="115">
        <f t="shared" si="104"/>
        <v>3.5490911876289924E-4</v>
      </c>
      <c r="S103" s="115">
        <f t="shared" si="105"/>
        <v>5.1948051948046885E-4</v>
      </c>
      <c r="T103" s="163">
        <v>180167547</v>
      </c>
      <c r="U103" s="163">
        <v>134.80000000000001</v>
      </c>
      <c r="V103" s="115">
        <f t="shared" si="106"/>
        <v>-9.0000631897620717E-4</v>
      </c>
      <c r="W103" s="115">
        <f t="shared" si="107"/>
        <v>-1.483459427383312E-4</v>
      </c>
      <c r="X103" s="163">
        <v>182736087</v>
      </c>
      <c r="Y103" s="163">
        <v>136.66</v>
      </c>
      <c r="Z103" s="115">
        <f t="shared" si="108"/>
        <v>1.4256396575127927E-2</v>
      </c>
      <c r="AA103" s="115">
        <f t="shared" si="109"/>
        <v>1.3798219584569622E-2</v>
      </c>
      <c r="AB103" s="163">
        <v>184378906</v>
      </c>
      <c r="AC103" s="163">
        <v>137.88999999999999</v>
      </c>
      <c r="AD103" s="115">
        <f t="shared" si="110"/>
        <v>8.9901180821498061E-3</v>
      </c>
      <c r="AE103" s="115">
        <f t="shared" si="111"/>
        <v>9.0004390458070377E-3</v>
      </c>
      <c r="AF103" s="163">
        <v>184270465</v>
      </c>
      <c r="AG103" s="163">
        <v>137.77000000000001</v>
      </c>
      <c r="AH103" s="115">
        <f t="shared" si="112"/>
        <v>-5.8814211643060728E-4</v>
      </c>
      <c r="AI103" s="115">
        <f t="shared" si="113"/>
        <v>-8.7025890202317886E-4</v>
      </c>
      <c r="AJ103" s="116">
        <f t="shared" si="78"/>
        <v>4.9215531467594444E-3</v>
      </c>
      <c r="AK103" s="116">
        <f t="shared" si="79"/>
        <v>5.0790377774898605E-3</v>
      </c>
      <c r="AL103" s="117">
        <f t="shared" si="80"/>
        <v>3.3672397816942361E-2</v>
      </c>
      <c r="AM103" s="117">
        <f t="shared" si="81"/>
        <v>3.5008639471114086E-2</v>
      </c>
      <c r="AN103" s="118">
        <f t="shared" si="82"/>
        <v>5.3804444093373512E-3</v>
      </c>
      <c r="AO103" s="201">
        <f t="shared" si="83"/>
        <v>5.1414014095532701E-3</v>
      </c>
      <c r="AP103" s="122"/>
      <c r="AQ103" s="120">
        <v>1066913090.3099999</v>
      </c>
      <c r="AR103" s="124">
        <v>1.1691</v>
      </c>
      <c r="AS103" s="121" t="e">
        <f>(#REF!/AQ103)-1</f>
        <v>#REF!</v>
      </c>
      <c r="AT103" s="121" t="e">
        <f>(#REF!/AR103)-1</f>
        <v>#REF!</v>
      </c>
    </row>
    <row r="104" spans="1:46">
      <c r="A104" s="196" t="s">
        <v>98</v>
      </c>
      <c r="B104" s="163">
        <v>914189550.48000002</v>
      </c>
      <c r="C104" s="163">
        <v>1.3557999999999999</v>
      </c>
      <c r="D104" s="163">
        <v>917246243.49000001</v>
      </c>
      <c r="E104" s="163">
        <v>1.3602000000000001</v>
      </c>
      <c r="F104" s="115">
        <f>((D104-B104)/B104)</f>
        <v>3.3436096577510186E-3</v>
      </c>
      <c r="G104" s="115">
        <f>((E104-C104)/C104)</f>
        <v>3.2453164183509232E-3</v>
      </c>
      <c r="H104" s="163">
        <v>921625646.94000006</v>
      </c>
      <c r="I104" s="163">
        <v>1.3672</v>
      </c>
      <c r="J104" s="115">
        <f t="shared" si="100"/>
        <v>4.7745122763730267E-3</v>
      </c>
      <c r="K104" s="115">
        <f t="shared" si="101"/>
        <v>5.1463020144095683E-3</v>
      </c>
      <c r="L104" s="163">
        <v>929764217.72000003</v>
      </c>
      <c r="M104" s="163">
        <v>1.3801000000000001</v>
      </c>
      <c r="N104" s="115">
        <f t="shared" si="102"/>
        <v>8.8306687286989222E-3</v>
      </c>
      <c r="O104" s="115">
        <f t="shared" si="103"/>
        <v>9.435342305441876E-3</v>
      </c>
      <c r="P104" s="163">
        <v>927773977.67999995</v>
      </c>
      <c r="Q104" s="163">
        <v>1.3855999999999999</v>
      </c>
      <c r="R104" s="115">
        <f t="shared" si="104"/>
        <v>-2.140585755042947E-3</v>
      </c>
      <c r="S104" s="115">
        <f t="shared" si="105"/>
        <v>3.9852184624301415E-3</v>
      </c>
      <c r="T104" s="163">
        <v>928440525.33000004</v>
      </c>
      <c r="U104" s="163">
        <v>1.3867</v>
      </c>
      <c r="V104" s="115">
        <f t="shared" si="106"/>
        <v>7.1843753547267027E-4</v>
      </c>
      <c r="W104" s="115">
        <f t="shared" si="107"/>
        <v>7.9387990762131995E-4</v>
      </c>
      <c r="X104" s="163">
        <v>947044479.91999996</v>
      </c>
      <c r="Y104" s="163">
        <v>1.3387</v>
      </c>
      <c r="Z104" s="115">
        <f t="shared" si="108"/>
        <v>2.0037852810644411E-2</v>
      </c>
      <c r="AA104" s="115">
        <f t="shared" si="109"/>
        <v>-3.4614552534794868E-2</v>
      </c>
      <c r="AB104" s="163">
        <v>927051426.49000001</v>
      </c>
      <c r="AC104" s="163">
        <v>1.3104</v>
      </c>
      <c r="AD104" s="115">
        <f t="shared" si="110"/>
        <v>-2.1110997269831327E-2</v>
      </c>
      <c r="AE104" s="115">
        <f t="shared" si="111"/>
        <v>-2.1139911854784487E-2</v>
      </c>
      <c r="AF104" s="163">
        <v>925283008.49000001</v>
      </c>
      <c r="AG104" s="163">
        <v>1.3080000000000001</v>
      </c>
      <c r="AH104" s="115">
        <f t="shared" si="112"/>
        <v>-1.9075727079085356E-3</v>
      </c>
      <c r="AI104" s="115">
        <f t="shared" si="113"/>
        <v>-1.8315018315017992E-3</v>
      </c>
      <c r="AJ104" s="116">
        <f t="shared" si="78"/>
        <v>1.5682406595196546E-3</v>
      </c>
      <c r="AK104" s="116">
        <f t="shared" si="79"/>
        <v>-4.3724883891034152E-3</v>
      </c>
      <c r="AL104" s="117">
        <f t="shared" si="80"/>
        <v>8.7618401896323687E-3</v>
      </c>
      <c r="AM104" s="117">
        <f t="shared" si="81"/>
        <v>-3.83767093074548E-2</v>
      </c>
      <c r="AN104" s="118">
        <f t="shared" si="82"/>
        <v>1.1638656142222169E-2</v>
      </c>
      <c r="AO104" s="201">
        <f t="shared" si="83"/>
        <v>1.5297164446247577E-2</v>
      </c>
      <c r="AP104" s="122"/>
      <c r="AQ104" s="120">
        <v>4173976375.3699999</v>
      </c>
      <c r="AR104" s="124">
        <v>299.53579999999999</v>
      </c>
      <c r="AS104" s="121" t="e">
        <f>(#REF!/AQ104)-1</f>
        <v>#REF!</v>
      </c>
      <c r="AT104" s="121" t="e">
        <f>(#REF!/AR104)-1</f>
        <v>#REF!</v>
      </c>
    </row>
    <row r="105" spans="1:46">
      <c r="A105" s="196" t="s">
        <v>10</v>
      </c>
      <c r="B105" s="163">
        <v>4290645070.8400002</v>
      </c>
      <c r="C105" s="163">
        <v>424.98919999999998</v>
      </c>
      <c r="D105" s="163">
        <v>4314607212.1599998</v>
      </c>
      <c r="E105" s="163">
        <v>426.78890000000001</v>
      </c>
      <c r="F105" s="115">
        <f>((D105-B105)/B105)</f>
        <v>5.5847409712005171E-3</v>
      </c>
      <c r="G105" s="115">
        <f>((E105-C105)/C105)</f>
        <v>4.2346958463886373E-3</v>
      </c>
      <c r="H105" s="163">
        <v>4300246954.3599997</v>
      </c>
      <c r="I105" s="163">
        <v>426.09500000000003</v>
      </c>
      <c r="J105" s="115">
        <f t="shared" si="100"/>
        <v>-3.328288554176659E-3</v>
      </c>
      <c r="K105" s="115">
        <f t="shared" si="101"/>
        <v>-1.6258623408434124E-3</v>
      </c>
      <c r="L105" s="163">
        <v>4315724399.7399998</v>
      </c>
      <c r="M105" s="163">
        <v>430.41550000000001</v>
      </c>
      <c r="N105" s="115">
        <f t="shared" si="102"/>
        <v>3.5991991958293484E-3</v>
      </c>
      <c r="O105" s="115">
        <f t="shared" si="103"/>
        <v>1.0139757565801009E-2</v>
      </c>
      <c r="P105" s="163">
        <v>4307985956.8699999</v>
      </c>
      <c r="Q105" s="163">
        <v>429.4982</v>
      </c>
      <c r="R105" s="115">
        <f t="shared" si="104"/>
        <v>-1.7930808720005584E-3</v>
      </c>
      <c r="S105" s="115">
        <f t="shared" si="105"/>
        <v>-2.1311964833980457E-3</v>
      </c>
      <c r="T105" s="163">
        <v>4289572289.3400002</v>
      </c>
      <c r="U105" s="163">
        <v>429.23739999999998</v>
      </c>
      <c r="V105" s="115">
        <f t="shared" si="106"/>
        <v>-4.2743100173377362E-3</v>
      </c>
      <c r="W105" s="115">
        <f t="shared" si="107"/>
        <v>-6.0722023980546943E-4</v>
      </c>
      <c r="X105" s="163">
        <v>4352613092.6499996</v>
      </c>
      <c r="Y105" s="163">
        <v>432.17430000000002</v>
      </c>
      <c r="Z105" s="115">
        <f t="shared" si="108"/>
        <v>1.4696291158599176E-2</v>
      </c>
      <c r="AA105" s="115">
        <f t="shared" si="109"/>
        <v>6.842134445880152E-3</v>
      </c>
      <c r="AB105" s="163">
        <v>4384616995.1800003</v>
      </c>
      <c r="AC105" s="163">
        <v>438.61680000000001</v>
      </c>
      <c r="AD105" s="115">
        <f t="shared" si="110"/>
        <v>7.3528020636715414E-3</v>
      </c>
      <c r="AE105" s="115">
        <f t="shared" si="111"/>
        <v>1.490717981147883E-2</v>
      </c>
      <c r="AF105" s="163">
        <v>4377615856.3400002</v>
      </c>
      <c r="AG105" s="163">
        <v>437.42059999999998</v>
      </c>
      <c r="AH105" s="115">
        <f t="shared" si="112"/>
        <v>-1.5967503769876569E-3</v>
      </c>
      <c r="AI105" s="115">
        <f t="shared" si="113"/>
        <v>-2.7272097192812335E-3</v>
      </c>
      <c r="AJ105" s="116">
        <f t="shared" si="78"/>
        <v>2.5300754460997467E-3</v>
      </c>
      <c r="AK105" s="116">
        <f t="shared" si="79"/>
        <v>3.6290348607775583E-3</v>
      </c>
      <c r="AL105" s="117">
        <f t="shared" si="80"/>
        <v>1.4603564376015727E-2</v>
      </c>
      <c r="AM105" s="117">
        <f t="shared" si="81"/>
        <v>2.4910910288435256E-2</v>
      </c>
      <c r="AN105" s="118">
        <f t="shared" si="82"/>
        <v>6.5256632511622257E-3</v>
      </c>
      <c r="AO105" s="201">
        <f t="shared" si="83"/>
        <v>6.5401923302954041E-3</v>
      </c>
      <c r="AP105" s="122"/>
      <c r="AQ105" s="120">
        <v>2336951594.8200002</v>
      </c>
      <c r="AR105" s="124">
        <v>9.7842000000000002</v>
      </c>
      <c r="AS105" s="121" t="e">
        <f>(#REF!/AQ105)-1</f>
        <v>#REF!</v>
      </c>
      <c r="AT105" s="121" t="e">
        <f>(#REF!/AR105)-1</f>
        <v>#REF!</v>
      </c>
    </row>
    <row r="106" spans="1:46">
      <c r="A106" s="196" t="s">
        <v>19</v>
      </c>
      <c r="B106" s="163">
        <v>2272578543.7600002</v>
      </c>
      <c r="C106" s="163">
        <v>12.1356</v>
      </c>
      <c r="D106" s="163">
        <v>2291179947.6300001</v>
      </c>
      <c r="E106" s="163">
        <v>12.2342</v>
      </c>
      <c r="F106" s="115">
        <f>((D106-B106)/B106)</f>
        <v>8.1851533453377173E-3</v>
      </c>
      <c r="G106" s="115">
        <f>((E106-C106)/C106)</f>
        <v>8.1248557961698924E-3</v>
      </c>
      <c r="H106" s="163">
        <v>2300852136.6399999</v>
      </c>
      <c r="I106" s="163">
        <v>12.286099999999999</v>
      </c>
      <c r="J106" s="115">
        <f t="shared" si="100"/>
        <v>4.2214881550463454E-3</v>
      </c>
      <c r="K106" s="115">
        <f t="shared" si="101"/>
        <v>4.2422062742148922E-3</v>
      </c>
      <c r="L106" s="163">
        <v>2395052073.0700002</v>
      </c>
      <c r="M106" s="163">
        <v>12.8055</v>
      </c>
      <c r="N106" s="115">
        <f t="shared" si="102"/>
        <v>4.0941325576689669E-2</v>
      </c>
      <c r="O106" s="115">
        <f t="shared" si="103"/>
        <v>4.2275416934584691E-2</v>
      </c>
      <c r="P106" s="163">
        <v>2392671583.1300001</v>
      </c>
      <c r="Q106" s="163">
        <v>12.7956</v>
      </c>
      <c r="R106" s="115">
        <f t="shared" si="104"/>
        <v>-9.9391990961963635E-4</v>
      </c>
      <c r="S106" s="115">
        <f t="shared" si="105"/>
        <v>-7.7310530631369485E-4</v>
      </c>
      <c r="T106" s="163">
        <v>2386757991.29</v>
      </c>
      <c r="U106" s="163">
        <v>12.7638</v>
      </c>
      <c r="V106" s="115">
        <f t="shared" si="106"/>
        <v>-2.471543475375012E-3</v>
      </c>
      <c r="W106" s="115">
        <f t="shared" si="107"/>
        <v>-2.4852292975710787E-3</v>
      </c>
      <c r="X106" s="163">
        <v>2433463628.9699998</v>
      </c>
      <c r="Y106" s="163">
        <v>13.0153</v>
      </c>
      <c r="Z106" s="115">
        <f t="shared" si="108"/>
        <v>1.9568652477730375E-2</v>
      </c>
      <c r="AA106" s="115">
        <f t="shared" si="109"/>
        <v>1.970416333693728E-2</v>
      </c>
      <c r="AB106" s="163">
        <v>2433626256.8400002</v>
      </c>
      <c r="AC106" s="163">
        <v>13.0251</v>
      </c>
      <c r="AD106" s="115">
        <f t="shared" si="110"/>
        <v>6.6829792754781017E-5</v>
      </c>
      <c r="AE106" s="115">
        <f t="shared" si="111"/>
        <v>7.5295997787221602E-4</v>
      </c>
      <c r="AF106" s="163">
        <v>2426591977.1999998</v>
      </c>
      <c r="AG106" s="163">
        <v>12.9924</v>
      </c>
      <c r="AH106" s="115">
        <f t="shared" si="112"/>
        <v>-2.8904519008330271E-3</v>
      </c>
      <c r="AI106" s="115">
        <f t="shared" si="113"/>
        <v>-2.5105373471221082E-3</v>
      </c>
      <c r="AJ106" s="116">
        <f t="shared" si="78"/>
        <v>8.3284417577164024E-3</v>
      </c>
      <c r="AK106" s="116">
        <f t="shared" si="79"/>
        <v>8.6663412960965129E-3</v>
      </c>
      <c r="AL106" s="117">
        <f t="shared" si="80"/>
        <v>5.9101437977436076E-2</v>
      </c>
      <c r="AM106" s="117">
        <f t="shared" si="81"/>
        <v>6.1973811119648239E-2</v>
      </c>
      <c r="AN106" s="118">
        <f t="shared" si="82"/>
        <v>1.5139796388312012E-2</v>
      </c>
      <c r="AO106" s="201">
        <f t="shared" si="83"/>
        <v>1.5456272683539583E-2</v>
      </c>
      <c r="AP106" s="122"/>
      <c r="AQ106" s="142">
        <v>0</v>
      </c>
      <c r="AR106" s="143">
        <v>0</v>
      </c>
      <c r="AS106" s="121" t="e">
        <f>(#REF!/AQ106)-1</f>
        <v>#REF!</v>
      </c>
      <c r="AT106" s="121" t="e">
        <f>(#REF!/AR106)-1</f>
        <v>#REF!</v>
      </c>
    </row>
    <row r="107" spans="1:46">
      <c r="A107" s="197" t="s">
        <v>161</v>
      </c>
      <c r="B107" s="163">
        <v>4122027061.96</v>
      </c>
      <c r="C107" s="163">
        <v>185.04</v>
      </c>
      <c r="D107" s="163">
        <v>4120209776.9400001</v>
      </c>
      <c r="E107" s="163">
        <v>185.62</v>
      </c>
      <c r="F107" s="115">
        <f>((D107-B107)/B107)</f>
        <v>-4.4087168586803805E-4</v>
      </c>
      <c r="G107" s="115">
        <f>((E107-C107)/C107)</f>
        <v>3.1344574146131244E-3</v>
      </c>
      <c r="H107" s="163">
        <v>4098537031.1100001</v>
      </c>
      <c r="I107" s="163">
        <v>186.76</v>
      </c>
      <c r="J107" s="115">
        <f t="shared" si="100"/>
        <v>-5.2601073739735292E-3</v>
      </c>
      <c r="K107" s="115">
        <f t="shared" si="101"/>
        <v>6.1415795711668268E-3</v>
      </c>
      <c r="L107" s="163">
        <v>4122884640.73</v>
      </c>
      <c r="M107" s="163">
        <v>188</v>
      </c>
      <c r="N107" s="115">
        <f t="shared" si="102"/>
        <v>5.9405610917234687E-3</v>
      </c>
      <c r="O107" s="115">
        <f t="shared" si="103"/>
        <v>6.6395373741701073E-3</v>
      </c>
      <c r="P107" s="163">
        <v>4138184058.8699999</v>
      </c>
      <c r="Q107" s="163">
        <v>188.9</v>
      </c>
      <c r="R107" s="115">
        <f t="shared" si="104"/>
        <v>3.7108528307721322E-3</v>
      </c>
      <c r="S107" s="115">
        <f t="shared" si="105"/>
        <v>4.7872340425532218E-3</v>
      </c>
      <c r="T107" s="163">
        <v>4123459400.46</v>
      </c>
      <c r="U107" s="163">
        <v>188.37</v>
      </c>
      <c r="V107" s="115">
        <f t="shared" si="106"/>
        <v>-3.5582415379611368E-3</v>
      </c>
      <c r="W107" s="115">
        <f t="shared" si="107"/>
        <v>-2.8057173107464326E-3</v>
      </c>
      <c r="X107" s="163">
        <v>4162289962.1700001</v>
      </c>
      <c r="Y107" s="163">
        <v>190.23</v>
      </c>
      <c r="Z107" s="115">
        <f t="shared" si="108"/>
        <v>9.4169865491262571E-3</v>
      </c>
      <c r="AA107" s="115">
        <f t="shared" si="109"/>
        <v>9.8741837872271861E-3</v>
      </c>
      <c r="AB107" s="163">
        <v>4187208990.23</v>
      </c>
      <c r="AC107" s="163">
        <v>191.73</v>
      </c>
      <c r="AD107" s="115">
        <f t="shared" si="110"/>
        <v>5.9868553816487275E-3</v>
      </c>
      <c r="AE107" s="115">
        <f t="shared" si="111"/>
        <v>7.8851916101561267E-3</v>
      </c>
      <c r="AF107" s="163">
        <v>4167825420.6700001</v>
      </c>
      <c r="AG107" s="163">
        <v>191.6</v>
      </c>
      <c r="AH107" s="115">
        <f t="shared" si="112"/>
        <v>-4.6292338417374332E-3</v>
      </c>
      <c r="AI107" s="115">
        <f t="shared" si="113"/>
        <v>-6.7803682261511223E-4</v>
      </c>
      <c r="AJ107" s="116">
        <f t="shared" si="78"/>
        <v>1.3958501767163062E-3</v>
      </c>
      <c r="AK107" s="116">
        <f t="shared" si="79"/>
        <v>4.3723037083156311E-3</v>
      </c>
      <c r="AL107" s="117">
        <f t="shared" si="80"/>
        <v>1.1556606655441519E-2</v>
      </c>
      <c r="AM107" s="117">
        <f t="shared" si="81"/>
        <v>3.2216355996121049E-2</v>
      </c>
      <c r="AN107" s="118">
        <f t="shared" si="82"/>
        <v>5.6054765612330009E-3</v>
      </c>
      <c r="AO107" s="201">
        <f t="shared" si="83"/>
        <v>4.3030903719741276E-3</v>
      </c>
      <c r="AP107" s="122"/>
      <c r="AQ107" s="144">
        <v>4131236617.7600002</v>
      </c>
      <c r="AR107" s="140">
        <v>103.24</v>
      </c>
      <c r="AS107" s="121" t="e">
        <f>(#REF!/AQ107)-1</f>
        <v>#REF!</v>
      </c>
      <c r="AT107" s="121" t="e">
        <f>(#REF!/AR107)-1</f>
        <v>#REF!</v>
      </c>
    </row>
    <row r="108" spans="1:46">
      <c r="A108" s="196" t="s">
        <v>159</v>
      </c>
      <c r="B108" s="163">
        <v>5391856198.8100004</v>
      </c>
      <c r="C108" s="163">
        <v>115.05</v>
      </c>
      <c r="D108" s="163">
        <v>5349266532.3299999</v>
      </c>
      <c r="E108" s="163">
        <v>115.05</v>
      </c>
      <c r="F108" s="115">
        <f>((D108-B108)/B108)</f>
        <v>-7.8988876760845671E-3</v>
      </c>
      <c r="G108" s="115">
        <f>((E108-C108)/C108)</f>
        <v>0</v>
      </c>
      <c r="H108" s="163">
        <v>5373297445.9300003</v>
      </c>
      <c r="I108" s="163">
        <v>115.05</v>
      </c>
      <c r="J108" s="115">
        <f t="shared" si="100"/>
        <v>4.4923754415230359E-3</v>
      </c>
      <c r="K108" s="115">
        <f t="shared" si="101"/>
        <v>0</v>
      </c>
      <c r="L108" s="163">
        <v>5402930382.1899996</v>
      </c>
      <c r="M108" s="163">
        <v>115.05</v>
      </c>
      <c r="N108" s="115">
        <f t="shared" si="102"/>
        <v>5.5148512730194598E-3</v>
      </c>
      <c r="O108" s="115">
        <f t="shared" si="103"/>
        <v>0</v>
      </c>
      <c r="P108" s="163">
        <v>5389626350.5799999</v>
      </c>
      <c r="Q108" s="163">
        <v>115.05</v>
      </c>
      <c r="R108" s="115">
        <f t="shared" si="104"/>
        <v>-2.4623733176082608E-3</v>
      </c>
      <c r="S108" s="115">
        <f t="shared" si="105"/>
        <v>0</v>
      </c>
      <c r="T108" s="163">
        <v>4863829490.1999998</v>
      </c>
      <c r="U108" s="163">
        <v>115.05</v>
      </c>
      <c r="V108" s="115">
        <f t="shared" si="106"/>
        <v>-9.7557200848147285E-2</v>
      </c>
      <c r="W108" s="115">
        <f t="shared" si="107"/>
        <v>0</v>
      </c>
      <c r="X108" s="163">
        <v>4896473154.3000002</v>
      </c>
      <c r="Y108" s="163">
        <v>115.05</v>
      </c>
      <c r="Z108" s="115">
        <f t="shared" si="108"/>
        <v>6.7115149011233288E-3</v>
      </c>
      <c r="AA108" s="115">
        <f t="shared" si="109"/>
        <v>0</v>
      </c>
      <c r="AB108" s="163">
        <v>4968048044.1000004</v>
      </c>
      <c r="AC108" s="163">
        <v>115.05</v>
      </c>
      <c r="AD108" s="115">
        <f t="shared" si="110"/>
        <v>1.4617641625818847E-2</v>
      </c>
      <c r="AE108" s="115">
        <f t="shared" si="111"/>
        <v>0</v>
      </c>
      <c r="AF108" s="163">
        <v>4959919277.3900003</v>
      </c>
      <c r="AG108" s="163">
        <v>115.05</v>
      </c>
      <c r="AH108" s="115">
        <f t="shared" si="112"/>
        <v>-1.6362093598619024E-3</v>
      </c>
      <c r="AI108" s="115">
        <f t="shared" si="113"/>
        <v>0</v>
      </c>
      <c r="AJ108" s="116">
        <f t="shared" si="78"/>
        <v>-9.7772859950271684E-3</v>
      </c>
      <c r="AK108" s="116">
        <f t="shared" si="79"/>
        <v>0</v>
      </c>
      <c r="AL108" s="117">
        <f t="shared" si="80"/>
        <v>-7.2785166449803013E-2</v>
      </c>
      <c r="AM108" s="117">
        <f t="shared" si="81"/>
        <v>0</v>
      </c>
      <c r="AN108" s="118">
        <f t="shared" si="82"/>
        <v>3.6121012200026573E-2</v>
      </c>
      <c r="AO108" s="201">
        <f t="shared" si="83"/>
        <v>0</v>
      </c>
      <c r="AP108" s="122"/>
      <c r="AQ108" s="137">
        <v>2931134847.0043802</v>
      </c>
      <c r="AR108" s="141">
        <v>2254.1853324818899</v>
      </c>
      <c r="AS108" s="121" t="e">
        <f>(#REF!/AQ108)-1</f>
        <v>#REF!</v>
      </c>
      <c r="AT108" s="121" t="e">
        <f>(#REF!/AR108)-1</f>
        <v>#REF!</v>
      </c>
    </row>
    <row r="109" spans="1:46">
      <c r="A109" s="196" t="s">
        <v>12</v>
      </c>
      <c r="B109" s="163">
        <v>1990479125.5</v>
      </c>
      <c r="C109" s="163">
        <v>3638.52</v>
      </c>
      <c r="D109" s="163">
        <v>1981701276.1800001</v>
      </c>
      <c r="E109" s="163">
        <v>3626.41</v>
      </c>
      <c r="F109" s="115">
        <f>((D109-B109)/B109)</f>
        <v>-4.4099177969500053E-3</v>
      </c>
      <c r="G109" s="115">
        <f>((E109-C109)/C109)</f>
        <v>-3.3282763321350788E-3</v>
      </c>
      <c r="H109" s="163">
        <v>1995866461.71</v>
      </c>
      <c r="I109" s="163">
        <v>3652.4</v>
      </c>
      <c r="J109" s="115">
        <f t="shared" si="100"/>
        <v>7.1479923337917518E-3</v>
      </c>
      <c r="K109" s="115">
        <f t="shared" si="101"/>
        <v>7.1668675080865749E-3</v>
      </c>
      <c r="L109" s="163">
        <v>2010025069.76</v>
      </c>
      <c r="M109" s="163">
        <v>3678.31</v>
      </c>
      <c r="N109" s="115">
        <f t="shared" si="102"/>
        <v>7.0939656142471929E-3</v>
      </c>
      <c r="O109" s="115">
        <f t="shared" si="103"/>
        <v>7.0939656116525722E-3</v>
      </c>
      <c r="P109" s="163">
        <v>2012143146.8099999</v>
      </c>
      <c r="Q109" s="163">
        <v>3682.86</v>
      </c>
      <c r="R109" s="115">
        <f t="shared" si="104"/>
        <v>1.0537565336201772E-3</v>
      </c>
      <c r="S109" s="115">
        <f t="shared" si="105"/>
        <v>1.2369811136092885E-3</v>
      </c>
      <c r="T109" s="163">
        <v>2008518862.49</v>
      </c>
      <c r="U109" s="163">
        <v>3676.21</v>
      </c>
      <c r="V109" s="115">
        <f t="shared" si="106"/>
        <v>-1.8012060055199255E-3</v>
      </c>
      <c r="W109" s="115">
        <f t="shared" si="107"/>
        <v>-1.8056619040637144E-3</v>
      </c>
      <c r="X109" s="163">
        <v>2031007087.5</v>
      </c>
      <c r="Y109" s="163">
        <v>3717.38</v>
      </c>
      <c r="Z109" s="115">
        <f t="shared" si="108"/>
        <v>1.1196422114811956E-2</v>
      </c>
      <c r="AA109" s="115">
        <f t="shared" si="109"/>
        <v>1.1199033787514879E-2</v>
      </c>
      <c r="AB109" s="163">
        <v>2033084628.9100001</v>
      </c>
      <c r="AC109" s="163">
        <v>3721.13</v>
      </c>
      <c r="AD109" s="115">
        <f t="shared" si="110"/>
        <v>1.0229119449097373E-3</v>
      </c>
      <c r="AE109" s="115">
        <f t="shared" si="111"/>
        <v>1.0087749974444365E-3</v>
      </c>
      <c r="AF109" s="163">
        <v>2033980662.8499999</v>
      </c>
      <c r="AG109" s="163">
        <v>3722.77</v>
      </c>
      <c r="AH109" s="115">
        <f t="shared" si="112"/>
        <v>4.4072633635531958E-4</v>
      </c>
      <c r="AI109" s="115">
        <f t="shared" si="113"/>
        <v>4.4072633850466728E-4</v>
      </c>
      <c r="AJ109" s="116">
        <f t="shared" si="78"/>
        <v>2.7180813844082758E-3</v>
      </c>
      <c r="AK109" s="116">
        <f t="shared" si="79"/>
        <v>2.8765513900767029E-3</v>
      </c>
      <c r="AL109" s="117">
        <f t="shared" si="80"/>
        <v>2.6381063230062351E-2</v>
      </c>
      <c r="AM109" s="117">
        <f t="shared" si="81"/>
        <v>2.6571733477461217E-2</v>
      </c>
      <c r="AN109" s="118">
        <f t="shared" si="82"/>
        <v>5.2469989905510181E-3</v>
      </c>
      <c r="AO109" s="201">
        <f t="shared" si="83"/>
        <v>5.0425353569812596E-3</v>
      </c>
      <c r="AP109" s="122"/>
      <c r="AQ109" s="145">
        <v>1131224777.76</v>
      </c>
      <c r="AR109" s="146">
        <v>0.6573</v>
      </c>
      <c r="AS109" s="121" t="e">
        <f>(#REF!/AQ109)-1</f>
        <v>#REF!</v>
      </c>
      <c r="AT109" s="121" t="e">
        <f>(#REF!/AR109)-1</f>
        <v>#REF!</v>
      </c>
    </row>
    <row r="110" spans="1:46">
      <c r="A110" s="196" t="s">
        <v>199</v>
      </c>
      <c r="B110" s="163">
        <v>1844056876.45</v>
      </c>
      <c r="C110" s="163">
        <v>1.0895999999999999</v>
      </c>
      <c r="D110" s="163">
        <v>1844056876.45</v>
      </c>
      <c r="E110" s="163">
        <v>1.0895999999999999</v>
      </c>
      <c r="F110" s="115">
        <f>((D110-B110)/B110)</f>
        <v>0</v>
      </c>
      <c r="G110" s="115">
        <f>((E110-C110)/C110)</f>
        <v>0</v>
      </c>
      <c r="H110" s="163">
        <v>1618110647.71</v>
      </c>
      <c r="I110" s="163">
        <v>1.0740000000000001</v>
      </c>
      <c r="J110" s="115">
        <f t="shared" si="100"/>
        <v>-0.12252671358758187</v>
      </c>
      <c r="K110" s="115">
        <f t="shared" si="101"/>
        <v>-1.4317180616739939E-2</v>
      </c>
      <c r="L110" s="163">
        <v>1671645549.48</v>
      </c>
      <c r="M110" s="163">
        <v>1.07</v>
      </c>
      <c r="N110" s="115">
        <f t="shared" si="102"/>
        <v>3.3084821390777092E-2</v>
      </c>
      <c r="O110" s="115">
        <f t="shared" si="103"/>
        <v>-3.7243947858473028E-3</v>
      </c>
      <c r="P110" s="163">
        <v>1671645549.48</v>
      </c>
      <c r="Q110" s="163">
        <v>1.07</v>
      </c>
      <c r="R110" s="115">
        <f t="shared" si="104"/>
        <v>0</v>
      </c>
      <c r="S110" s="115">
        <f t="shared" si="105"/>
        <v>0</v>
      </c>
      <c r="T110" s="163">
        <v>1671101021.48</v>
      </c>
      <c r="U110" s="163">
        <v>1.07</v>
      </c>
      <c r="V110" s="115">
        <f t="shared" si="106"/>
        <v>-3.2574369618570558E-4</v>
      </c>
      <c r="W110" s="115">
        <f t="shared" si="107"/>
        <v>0</v>
      </c>
      <c r="X110" s="163">
        <v>1670829207.48</v>
      </c>
      <c r="Y110" s="163">
        <v>1.05</v>
      </c>
      <c r="Z110" s="115">
        <f t="shared" si="108"/>
        <v>-1.6265563631770726E-4</v>
      </c>
      <c r="AA110" s="115">
        <f t="shared" si="109"/>
        <v>-1.8691588785046745E-2</v>
      </c>
      <c r="AB110" s="163">
        <v>1672153362.1099999</v>
      </c>
      <c r="AC110" s="163">
        <v>1.7</v>
      </c>
      <c r="AD110" s="115">
        <f t="shared" si="110"/>
        <v>7.9251345623590692E-4</v>
      </c>
      <c r="AE110" s="115">
        <f t="shared" si="111"/>
        <v>0.61904761904761896</v>
      </c>
      <c r="AF110" s="163">
        <v>1830766866.75</v>
      </c>
      <c r="AG110" s="163">
        <v>1.0720000000000001</v>
      </c>
      <c r="AH110" s="115">
        <f t="shared" si="112"/>
        <v>9.485583573497966E-2</v>
      </c>
      <c r="AI110" s="115">
        <f t="shared" si="113"/>
        <v>-0.36941176470588227</v>
      </c>
      <c r="AJ110" s="116">
        <f t="shared" si="78"/>
        <v>7.1475720773842184E-4</v>
      </c>
      <c r="AK110" s="116">
        <f t="shared" si="79"/>
        <v>2.6612836269262842E-2</v>
      </c>
      <c r="AL110" s="117">
        <f t="shared" si="80"/>
        <v>-7.2069413203700574E-3</v>
      </c>
      <c r="AM110" s="117">
        <f t="shared" si="81"/>
        <v>-1.6152716593245079E-2</v>
      </c>
      <c r="AN110" s="118">
        <f t="shared" si="82"/>
        <v>5.9882866787082427E-2</v>
      </c>
      <c r="AO110" s="201">
        <f t="shared" si="83"/>
        <v>0.27113183150477238</v>
      </c>
      <c r="AP110" s="122"/>
      <c r="AQ110" s="120">
        <v>318569106.36000001</v>
      </c>
      <c r="AR110" s="127">
        <v>123.8</v>
      </c>
      <c r="AS110" s="121" t="e">
        <f>(#REF!/AQ110)-1</f>
        <v>#REF!</v>
      </c>
      <c r="AT110" s="121" t="e">
        <f>(#REF!/AR110)-1</f>
        <v>#REF!</v>
      </c>
    </row>
    <row r="111" spans="1:46">
      <c r="A111" s="196" t="s">
        <v>41</v>
      </c>
      <c r="B111" s="163">
        <v>1127276647.01</v>
      </c>
      <c r="C111" s="164">
        <v>552.20000000000005</v>
      </c>
      <c r="D111" s="163">
        <v>1129229867.0799999</v>
      </c>
      <c r="E111" s="164">
        <v>552.20000000000005</v>
      </c>
      <c r="F111" s="115">
        <f>((D111-B111)/B111)</f>
        <v>1.7326891985039112E-3</v>
      </c>
      <c r="G111" s="115">
        <f>((E111-C111)/C111)</f>
        <v>0</v>
      </c>
      <c r="H111" s="163">
        <v>1130715072.48</v>
      </c>
      <c r="I111" s="164">
        <v>552.20000000000005</v>
      </c>
      <c r="J111" s="115">
        <f t="shared" si="100"/>
        <v>1.3152374403987285E-3</v>
      </c>
      <c r="K111" s="115">
        <f t="shared" si="101"/>
        <v>0</v>
      </c>
      <c r="L111" s="163">
        <v>1137634707.76</v>
      </c>
      <c r="M111" s="164">
        <v>552.20000000000005</v>
      </c>
      <c r="N111" s="115">
        <f t="shared" si="102"/>
        <v>6.1196984531417973E-3</v>
      </c>
      <c r="O111" s="115">
        <f t="shared" si="103"/>
        <v>0</v>
      </c>
      <c r="P111" s="163">
        <v>1135907697.54</v>
      </c>
      <c r="Q111" s="164">
        <v>552.20000000000005</v>
      </c>
      <c r="R111" s="115">
        <f t="shared" si="104"/>
        <v>-1.5180709662071647E-3</v>
      </c>
      <c r="S111" s="115">
        <f t="shared" si="105"/>
        <v>0</v>
      </c>
      <c r="T111" s="163">
        <v>1133563552.99</v>
      </c>
      <c r="U111" s="164">
        <v>552.20000000000005</v>
      </c>
      <c r="V111" s="115">
        <f t="shared" si="106"/>
        <v>-2.0636752044876474E-3</v>
      </c>
      <c r="W111" s="115">
        <f t="shared" si="107"/>
        <v>0</v>
      </c>
      <c r="X111" s="163">
        <v>1143860884.28</v>
      </c>
      <c r="Y111" s="164">
        <v>552.20000000000005</v>
      </c>
      <c r="Z111" s="115">
        <f t="shared" si="108"/>
        <v>9.0840352645766495E-3</v>
      </c>
      <c r="AA111" s="115">
        <f t="shared" si="109"/>
        <v>0</v>
      </c>
      <c r="AB111" s="163">
        <v>1157139261.25</v>
      </c>
      <c r="AC111" s="164">
        <v>552.20000000000005</v>
      </c>
      <c r="AD111" s="115">
        <f t="shared" si="110"/>
        <v>1.1608384509413542E-2</v>
      </c>
      <c r="AE111" s="115">
        <f t="shared" si="111"/>
        <v>0</v>
      </c>
      <c r="AF111" s="163">
        <v>1165506676.9300001</v>
      </c>
      <c r="AG111" s="164">
        <v>552.20000000000005</v>
      </c>
      <c r="AH111" s="115">
        <f t="shared" si="112"/>
        <v>7.231122441529781E-3</v>
      </c>
      <c r="AI111" s="115">
        <f t="shared" si="113"/>
        <v>0</v>
      </c>
      <c r="AJ111" s="116">
        <f t="shared" si="78"/>
        <v>4.1886776421086996E-3</v>
      </c>
      <c r="AK111" s="116">
        <f t="shared" si="79"/>
        <v>0</v>
      </c>
      <c r="AL111" s="117">
        <f t="shared" si="80"/>
        <v>3.2125265995492945E-2</v>
      </c>
      <c r="AM111" s="117">
        <f t="shared" si="81"/>
        <v>0</v>
      </c>
      <c r="AN111" s="118">
        <f t="shared" si="82"/>
        <v>5.041957125724846E-3</v>
      </c>
      <c r="AO111" s="201">
        <f t="shared" si="83"/>
        <v>0</v>
      </c>
      <c r="AP111" s="122"/>
      <c r="AQ111" s="120">
        <v>1812522091.8199999</v>
      </c>
      <c r="AR111" s="124">
        <v>1.6227</v>
      </c>
      <c r="AS111" s="121" t="e">
        <f>(#REF!/AQ111)-1</f>
        <v>#REF!</v>
      </c>
      <c r="AT111" s="121" t="e">
        <f>(#REF!/AR111)-1</f>
        <v>#REF!</v>
      </c>
    </row>
    <row r="112" spans="1:46">
      <c r="A112" s="196" t="s">
        <v>70</v>
      </c>
      <c r="B112" s="163">
        <v>2014879411.3599999</v>
      </c>
      <c r="C112" s="164">
        <v>2.81</v>
      </c>
      <c r="D112" s="163">
        <v>2031813660.47</v>
      </c>
      <c r="E112" s="164">
        <v>2.83</v>
      </c>
      <c r="F112" s="115">
        <f>((D112-B112)/B112)</f>
        <v>8.4045968282389083E-3</v>
      </c>
      <c r="G112" s="115">
        <f>((E112-C112)/C112)</f>
        <v>7.1174377224199354E-3</v>
      </c>
      <c r="H112" s="163">
        <v>2051515290.1900001</v>
      </c>
      <c r="I112" s="164">
        <v>2.86</v>
      </c>
      <c r="J112" s="115">
        <f t="shared" si="100"/>
        <v>9.6965731175577587E-3</v>
      </c>
      <c r="K112" s="115">
        <f t="shared" si="101"/>
        <v>1.060070671378085E-2</v>
      </c>
      <c r="L112" s="163">
        <v>2069518753.3599999</v>
      </c>
      <c r="M112" s="164">
        <v>2.89</v>
      </c>
      <c r="N112" s="115">
        <f t="shared" si="102"/>
        <v>8.7756904645504528E-3</v>
      </c>
      <c r="O112" s="115">
        <f t="shared" si="103"/>
        <v>1.0489510489510577E-2</v>
      </c>
      <c r="P112" s="163">
        <v>2082812334.8</v>
      </c>
      <c r="Q112" s="164">
        <v>2.91</v>
      </c>
      <c r="R112" s="115">
        <f t="shared" si="104"/>
        <v>6.4235133981835404E-3</v>
      </c>
      <c r="S112" s="115">
        <f t="shared" si="105"/>
        <v>6.9204152249135011E-3</v>
      </c>
      <c r="T112" s="163">
        <v>2081835649.3499999</v>
      </c>
      <c r="U112" s="164">
        <v>2.9</v>
      </c>
      <c r="V112" s="115">
        <f t="shared" si="106"/>
        <v>-4.6892628475519039E-4</v>
      </c>
      <c r="W112" s="115">
        <f t="shared" si="107"/>
        <v>-3.4364261168385673E-3</v>
      </c>
      <c r="X112" s="163">
        <v>2104005177.24</v>
      </c>
      <c r="Y112" s="164">
        <v>2.93</v>
      </c>
      <c r="Z112" s="115">
        <f t="shared" si="108"/>
        <v>1.0649028849574161E-2</v>
      </c>
      <c r="AA112" s="115">
        <f t="shared" si="109"/>
        <v>1.0344827586206983E-2</v>
      </c>
      <c r="AB112" s="163">
        <v>2113904081.3800001</v>
      </c>
      <c r="AC112" s="164">
        <v>2.95</v>
      </c>
      <c r="AD112" s="115">
        <f t="shared" si="110"/>
        <v>4.7047907709929339E-3</v>
      </c>
      <c r="AE112" s="115">
        <f t="shared" si="111"/>
        <v>6.8259385665529063E-3</v>
      </c>
      <c r="AF112" s="163">
        <v>2064937577.5599999</v>
      </c>
      <c r="AG112" s="164">
        <v>2.95</v>
      </c>
      <c r="AH112" s="115">
        <f t="shared" si="112"/>
        <v>-2.3164014039858342E-2</v>
      </c>
      <c r="AI112" s="115">
        <f t="shared" si="113"/>
        <v>0</v>
      </c>
      <c r="AJ112" s="116">
        <f t="shared" si="78"/>
        <v>3.1276566380605275E-3</v>
      </c>
      <c r="AK112" s="116">
        <f t="shared" si="79"/>
        <v>6.1078012733182738E-3</v>
      </c>
      <c r="AL112" s="117">
        <f t="shared" si="80"/>
        <v>1.6302635293010913E-2</v>
      </c>
      <c r="AM112" s="117">
        <f t="shared" si="81"/>
        <v>4.2402826855123713E-2</v>
      </c>
      <c r="AN112" s="118">
        <f t="shared" si="82"/>
        <v>1.1193145014108102E-2</v>
      </c>
      <c r="AO112" s="201">
        <f t="shared" si="83"/>
        <v>5.1814353797723801E-3</v>
      </c>
      <c r="AP112" s="122"/>
      <c r="AQ112" s="120">
        <v>146744114.84999999</v>
      </c>
      <c r="AR112" s="124">
        <v>1.0862860000000001</v>
      </c>
      <c r="AS112" s="121" t="e">
        <f>(#REF!/AQ112)-1</f>
        <v>#REF!</v>
      </c>
      <c r="AT112" s="121" t="e">
        <f>(#REF!/AR112)-1</f>
        <v>#REF!</v>
      </c>
    </row>
    <row r="113" spans="1:46">
      <c r="A113" s="197" t="s">
        <v>66</v>
      </c>
      <c r="B113" s="163">
        <v>162779221.94999999</v>
      </c>
      <c r="C113" s="164">
        <v>1.64621</v>
      </c>
      <c r="D113" s="163">
        <v>164457459.31</v>
      </c>
      <c r="E113" s="164">
        <v>1.6631990000000001</v>
      </c>
      <c r="F113" s="115">
        <f>((D113-B113)/B113)</f>
        <v>1.0309899137590849E-2</v>
      </c>
      <c r="G113" s="115">
        <f>((E113-C113)/C113)</f>
        <v>1.0320068521027173E-2</v>
      </c>
      <c r="H113" s="163">
        <v>166013185.31999999</v>
      </c>
      <c r="I113" s="164">
        <v>1.656088</v>
      </c>
      <c r="J113" s="115">
        <f t="shared" si="100"/>
        <v>9.459747320232333E-3</v>
      </c>
      <c r="K113" s="115">
        <f t="shared" si="101"/>
        <v>-4.2754955961373771E-3</v>
      </c>
      <c r="L113" s="163">
        <v>161981728.63999999</v>
      </c>
      <c r="M113" s="164">
        <v>1.615872</v>
      </c>
      <c r="N113" s="115">
        <f t="shared" si="102"/>
        <v>-2.4283954748709518E-2</v>
      </c>
      <c r="O113" s="115">
        <f t="shared" si="103"/>
        <v>-2.4283733714633538E-2</v>
      </c>
      <c r="P113" s="163">
        <v>162899625.11000001</v>
      </c>
      <c r="Q113" s="164">
        <v>1.6250279999999999</v>
      </c>
      <c r="R113" s="115">
        <f t="shared" si="104"/>
        <v>5.6666667142442262E-3</v>
      </c>
      <c r="S113" s="115">
        <f t="shared" si="105"/>
        <v>5.6662903992395078E-3</v>
      </c>
      <c r="T113" s="163">
        <v>165120812.47</v>
      </c>
      <c r="U113" s="164">
        <v>1.663057</v>
      </c>
      <c r="V113" s="115">
        <f t="shared" si="106"/>
        <v>1.363531290204075E-2</v>
      </c>
      <c r="W113" s="115">
        <f t="shared" si="107"/>
        <v>2.3402058302995452E-2</v>
      </c>
      <c r="X113" s="163">
        <v>166775254.16</v>
      </c>
      <c r="Y113" s="164">
        <v>1.68</v>
      </c>
      <c r="Z113" s="115">
        <f t="shared" si="108"/>
        <v>1.0019583026825193E-2</v>
      </c>
      <c r="AA113" s="115">
        <f t="shared" si="109"/>
        <v>1.0187864877752193E-2</v>
      </c>
      <c r="AB113" s="163">
        <v>164889770.30000001</v>
      </c>
      <c r="AC113" s="164">
        <v>1.66</v>
      </c>
      <c r="AD113" s="115">
        <f t="shared" si="110"/>
        <v>-1.1305537320249553E-2</v>
      </c>
      <c r="AE113" s="115">
        <f t="shared" si="111"/>
        <v>-1.1904761904761916E-2</v>
      </c>
      <c r="AF113" s="163">
        <v>163738222.08000001</v>
      </c>
      <c r="AG113" s="164">
        <v>1.66</v>
      </c>
      <c r="AH113" s="115">
        <f t="shared" si="112"/>
        <v>-6.9837456738818604E-3</v>
      </c>
      <c r="AI113" s="115">
        <f t="shared" si="113"/>
        <v>0</v>
      </c>
      <c r="AJ113" s="116">
        <f t="shared" si="78"/>
        <v>8.1474641976155254E-4</v>
      </c>
      <c r="AK113" s="116">
        <f t="shared" si="79"/>
        <v>1.1390363606851863E-3</v>
      </c>
      <c r="AL113" s="117">
        <f t="shared" si="80"/>
        <v>-4.3733937823047433E-3</v>
      </c>
      <c r="AM113" s="117">
        <f t="shared" si="81"/>
        <v>-1.9234018298472846E-3</v>
      </c>
      <c r="AN113" s="118">
        <f t="shared" si="82"/>
        <v>1.3497055739014985E-2</v>
      </c>
      <c r="AO113" s="201">
        <f t="shared" si="83"/>
        <v>1.4781181548695777E-2</v>
      </c>
      <c r="AP113" s="122"/>
      <c r="AQ113" s="120"/>
      <c r="AR113" s="124"/>
      <c r="AS113" s="121"/>
      <c r="AT113" s="121"/>
    </row>
    <row r="114" spans="1:46">
      <c r="A114" s="196" t="s">
        <v>129</v>
      </c>
      <c r="B114" s="163">
        <v>545421610.08000004</v>
      </c>
      <c r="C114" s="164">
        <v>1.0953999999999999</v>
      </c>
      <c r="D114" s="163">
        <v>546403399.29999995</v>
      </c>
      <c r="E114" s="164">
        <v>1.0973999999999999</v>
      </c>
      <c r="F114" s="115">
        <f>((D114-B114)/B114)</f>
        <v>1.8000555934259827E-3</v>
      </c>
      <c r="G114" s="115">
        <f>((E114-C114)/C114)</f>
        <v>1.825817053131278E-3</v>
      </c>
      <c r="H114" s="163">
        <v>552567698.63</v>
      </c>
      <c r="I114" s="164">
        <v>1.1097999999999999</v>
      </c>
      <c r="J114" s="115">
        <f t="shared" si="100"/>
        <v>1.1281590374249422E-2</v>
      </c>
      <c r="K114" s="115">
        <f t="shared" si="101"/>
        <v>1.1299435028248558E-2</v>
      </c>
      <c r="L114" s="163">
        <v>557397313.59000003</v>
      </c>
      <c r="M114" s="164">
        <v>1.1194999999999999</v>
      </c>
      <c r="N114" s="115">
        <f t="shared" si="102"/>
        <v>8.7403135796288271E-3</v>
      </c>
      <c r="O114" s="115">
        <f t="shared" si="103"/>
        <v>8.740313570012653E-3</v>
      </c>
      <c r="P114" s="163">
        <v>561632017.25999999</v>
      </c>
      <c r="Q114" s="164">
        <v>1.1277999999999999</v>
      </c>
      <c r="R114" s="115">
        <f t="shared" si="104"/>
        <v>7.5972803721024778E-3</v>
      </c>
      <c r="S114" s="115">
        <f t="shared" si="105"/>
        <v>7.4140241179097583E-3</v>
      </c>
      <c r="T114" s="163">
        <v>559739658.98000002</v>
      </c>
      <c r="U114" s="164">
        <v>1.1240000000000001</v>
      </c>
      <c r="V114" s="115">
        <f t="shared" si="106"/>
        <v>-3.3693917402218354E-3</v>
      </c>
      <c r="W114" s="115">
        <f t="shared" si="107"/>
        <v>-3.369391736123252E-3</v>
      </c>
      <c r="X114" s="163">
        <v>585008899.82000005</v>
      </c>
      <c r="Y114" s="164">
        <v>1.1064000000000001</v>
      </c>
      <c r="Z114" s="115">
        <f t="shared" si="108"/>
        <v>4.5144631856258957E-2</v>
      </c>
      <c r="AA114" s="115">
        <f t="shared" si="109"/>
        <v>-1.5658362989323896E-2</v>
      </c>
      <c r="AB114" s="163">
        <v>567752249.07000005</v>
      </c>
      <c r="AC114" s="164">
        <v>1.0738000000000001</v>
      </c>
      <c r="AD114" s="115">
        <f t="shared" si="110"/>
        <v>-2.949809952516903E-2</v>
      </c>
      <c r="AE114" s="115">
        <f t="shared" si="111"/>
        <v>-2.9464931308749061E-2</v>
      </c>
      <c r="AF114" s="163">
        <v>566828458.76999998</v>
      </c>
      <c r="AG114" s="164">
        <v>1.0723</v>
      </c>
      <c r="AH114" s="115">
        <f t="shared" si="112"/>
        <v>-1.6271010841670385E-3</v>
      </c>
      <c r="AI114" s="115">
        <f t="shared" si="113"/>
        <v>-1.3969081765692463E-3</v>
      </c>
      <c r="AJ114" s="116">
        <f t="shared" si="78"/>
        <v>5.0086599282634699E-3</v>
      </c>
      <c r="AK114" s="116">
        <f t="shared" si="79"/>
        <v>-2.5762505551829009E-3</v>
      </c>
      <c r="AL114" s="117">
        <f t="shared" si="80"/>
        <v>3.7380915814518488E-2</v>
      </c>
      <c r="AM114" s="117">
        <f t="shared" si="81"/>
        <v>-2.2872243484599875E-2</v>
      </c>
      <c r="AN114" s="118">
        <f t="shared" si="82"/>
        <v>2.06539818281039E-2</v>
      </c>
      <c r="AO114" s="201">
        <f t="shared" si="83"/>
        <v>1.3814825375389396E-2</v>
      </c>
      <c r="AP114" s="122"/>
      <c r="AQ114" s="120"/>
      <c r="AR114" s="124"/>
      <c r="AS114" s="121"/>
      <c r="AT114" s="121"/>
    </row>
    <row r="115" spans="1:46">
      <c r="A115" s="196" t="s">
        <v>138</v>
      </c>
      <c r="B115" s="163">
        <v>312232583.43000001</v>
      </c>
      <c r="C115" s="164">
        <v>1.1655</v>
      </c>
      <c r="D115" s="163">
        <v>310445069.17000002</v>
      </c>
      <c r="E115" s="164">
        <v>1.1588000000000001</v>
      </c>
      <c r="F115" s="115">
        <f>((D115-B115)/B115)</f>
        <v>-5.7249446562028542E-3</v>
      </c>
      <c r="G115" s="115">
        <f>((E115-C115)/C115)</f>
        <v>-5.7486057486056874E-3</v>
      </c>
      <c r="H115" s="163">
        <v>315676445.85000002</v>
      </c>
      <c r="I115" s="164">
        <v>1.1782999999999999</v>
      </c>
      <c r="J115" s="115">
        <f t="shared" si="100"/>
        <v>1.6851215237486346E-2</v>
      </c>
      <c r="K115" s="115">
        <f t="shared" si="101"/>
        <v>1.6827752847773429E-2</v>
      </c>
      <c r="L115" s="163">
        <v>323509937.43000001</v>
      </c>
      <c r="M115" s="164">
        <v>1.2076</v>
      </c>
      <c r="N115" s="115">
        <f t="shared" si="102"/>
        <v>2.481493846937894E-2</v>
      </c>
      <c r="O115" s="115">
        <f t="shared" si="103"/>
        <v>2.4866332852414585E-2</v>
      </c>
      <c r="P115" s="163">
        <v>319865092.02999997</v>
      </c>
      <c r="Q115" s="164">
        <v>1.1939</v>
      </c>
      <c r="R115" s="115">
        <f t="shared" si="104"/>
        <v>-1.1266563954588551E-2</v>
      </c>
      <c r="S115" s="115">
        <f t="shared" si="105"/>
        <v>-1.1344816164292849E-2</v>
      </c>
      <c r="T115" s="163">
        <v>318230254.38999999</v>
      </c>
      <c r="U115" s="164">
        <v>1.1878</v>
      </c>
      <c r="V115" s="115">
        <f t="shared" si="106"/>
        <v>-5.1110223676632243E-3</v>
      </c>
      <c r="W115" s="115">
        <f t="shared" si="107"/>
        <v>-5.1093056369880176E-3</v>
      </c>
      <c r="X115" s="163">
        <v>280903557.20999998</v>
      </c>
      <c r="Y115" s="164">
        <v>1.12001</v>
      </c>
      <c r="Z115" s="115">
        <f t="shared" si="108"/>
        <v>-0.11729462131609619</v>
      </c>
      <c r="AA115" s="115">
        <f t="shared" si="109"/>
        <v>-5.7071897625862955E-2</v>
      </c>
      <c r="AB115" s="163">
        <v>279178255.49000001</v>
      </c>
      <c r="AC115" s="164">
        <v>1.1927000000000001</v>
      </c>
      <c r="AD115" s="115">
        <f t="shared" si="110"/>
        <v>-6.1419717754238158E-3</v>
      </c>
      <c r="AE115" s="115">
        <f t="shared" si="111"/>
        <v>6.4901206239230139E-2</v>
      </c>
      <c r="AF115" s="163">
        <v>278975071.95999998</v>
      </c>
      <c r="AG115" s="164">
        <v>1.1898</v>
      </c>
      <c r="AH115" s="115">
        <f t="shared" si="112"/>
        <v>-7.2779138777629088E-4</v>
      </c>
      <c r="AI115" s="115">
        <f t="shared" si="113"/>
        <v>-2.4314580363881317E-3</v>
      </c>
      <c r="AJ115" s="116">
        <f t="shared" si="78"/>
        <v>-1.3075095218860704E-2</v>
      </c>
      <c r="AK115" s="116">
        <f t="shared" si="79"/>
        <v>3.1111510909100637E-3</v>
      </c>
      <c r="AL115" s="117">
        <f t="shared" si="80"/>
        <v>-0.10137058157869158</v>
      </c>
      <c r="AM115" s="117">
        <f t="shared" si="81"/>
        <v>2.6751812219537378E-2</v>
      </c>
      <c r="AN115" s="118">
        <f t="shared" si="82"/>
        <v>4.3938584407172847E-2</v>
      </c>
      <c r="AO115" s="201">
        <f t="shared" si="83"/>
        <v>3.4820375953091634E-2</v>
      </c>
      <c r="AP115" s="122"/>
      <c r="AQ115" s="120"/>
      <c r="AR115" s="124"/>
      <c r="AS115" s="121"/>
      <c r="AT115" s="121"/>
    </row>
    <row r="116" spans="1:46" s="260" customFormat="1">
      <c r="A116" s="196" t="s">
        <v>140</v>
      </c>
      <c r="B116" s="163">
        <v>236441773.28</v>
      </c>
      <c r="C116" s="164">
        <v>129.82</v>
      </c>
      <c r="D116" s="163">
        <v>2057963840.8900001</v>
      </c>
      <c r="E116" s="164">
        <v>157.11000000000001</v>
      </c>
      <c r="F116" s="115">
        <f>((D116-B116)/B116)</f>
        <v>7.7038927696287836</v>
      </c>
      <c r="G116" s="115">
        <f>((E116-C116)/C116)</f>
        <v>0.21021414265906657</v>
      </c>
      <c r="H116" s="163">
        <v>206659271.82776764</v>
      </c>
      <c r="I116" s="164">
        <v>132.81</v>
      </c>
      <c r="J116" s="115">
        <f t="shared" si="100"/>
        <v>-0.89958070801749634</v>
      </c>
      <c r="K116" s="115">
        <f t="shared" si="101"/>
        <v>-0.15466870345617725</v>
      </c>
      <c r="L116" s="163">
        <v>207633858.59</v>
      </c>
      <c r="M116" s="164">
        <v>133.47999999999999</v>
      </c>
      <c r="N116" s="115">
        <f t="shared" si="102"/>
        <v>4.7159111401718079E-3</v>
      </c>
      <c r="O116" s="115">
        <f t="shared" si="103"/>
        <v>5.0448008433098971E-3</v>
      </c>
      <c r="P116" s="163">
        <v>208300773.30000001</v>
      </c>
      <c r="Q116" s="164">
        <v>133.94999999999999</v>
      </c>
      <c r="R116" s="115">
        <f t="shared" si="104"/>
        <v>3.2119747450097625E-3</v>
      </c>
      <c r="S116" s="115">
        <f t="shared" si="105"/>
        <v>3.5211267605633721E-3</v>
      </c>
      <c r="T116" s="163">
        <v>208437414.44</v>
      </c>
      <c r="U116" s="164">
        <v>134.08000000000001</v>
      </c>
      <c r="V116" s="115">
        <f t="shared" si="106"/>
        <v>6.5597999390617568E-4</v>
      </c>
      <c r="W116" s="115">
        <f t="shared" si="107"/>
        <v>9.7051138484526977E-4</v>
      </c>
      <c r="X116" s="163">
        <v>209510325.56</v>
      </c>
      <c r="Y116" s="164">
        <v>134.63</v>
      </c>
      <c r="Z116" s="115">
        <f t="shared" si="108"/>
        <v>5.1474017890816284E-3</v>
      </c>
      <c r="AA116" s="115">
        <f t="shared" si="109"/>
        <v>4.1020286396180111E-3</v>
      </c>
      <c r="AB116" s="163">
        <v>210644034.75</v>
      </c>
      <c r="AC116" s="164">
        <v>135.4</v>
      </c>
      <c r="AD116" s="115">
        <f t="shared" si="110"/>
        <v>5.4112330118799975E-3</v>
      </c>
      <c r="AE116" s="115">
        <f t="shared" si="111"/>
        <v>5.7193790388472875E-3</v>
      </c>
      <c r="AF116" s="163">
        <v>210759000.41</v>
      </c>
      <c r="AG116" s="164">
        <v>135.52000000000001</v>
      </c>
      <c r="AH116" s="115">
        <f t="shared" si="112"/>
        <v>5.457817029399472E-4</v>
      </c>
      <c r="AI116" s="115">
        <f t="shared" si="113"/>
        <v>8.8626292466768494E-4</v>
      </c>
      <c r="AJ116" s="116">
        <f t="shared" si="78"/>
        <v>0.85300004299928456</v>
      </c>
      <c r="AK116" s="116">
        <f t="shared" si="79"/>
        <v>9.4736935993426051E-3</v>
      </c>
      <c r="AL116" s="117">
        <f t="shared" si="80"/>
        <v>-0.89758857943837633</v>
      </c>
      <c r="AM116" s="117">
        <f t="shared" si="81"/>
        <v>-0.13741964228884221</v>
      </c>
      <c r="AN116" s="118">
        <f t="shared" si="82"/>
        <v>2.7861500762392692</v>
      </c>
      <c r="AO116" s="201">
        <f t="shared" si="83"/>
        <v>9.8186048091271336E-2</v>
      </c>
      <c r="AP116" s="122"/>
      <c r="AQ116" s="120"/>
      <c r="AR116" s="124"/>
      <c r="AS116" s="121"/>
      <c r="AT116" s="121"/>
    </row>
    <row r="117" spans="1:46" s="275" customFormat="1">
      <c r="A117" s="196" t="s">
        <v>146</v>
      </c>
      <c r="B117" s="163">
        <v>149816855.47</v>
      </c>
      <c r="C117" s="164">
        <v>3.4826000000000001</v>
      </c>
      <c r="D117" s="163">
        <v>149438855.41</v>
      </c>
      <c r="E117" s="164">
        <v>3.4742000000000002</v>
      </c>
      <c r="F117" s="115">
        <f>((D117-B117)/B117)</f>
        <v>-2.5230809898803062E-3</v>
      </c>
      <c r="G117" s="115">
        <f>((E117-C117)/C117)</f>
        <v>-2.411991041176122E-3</v>
      </c>
      <c r="H117" s="163">
        <v>150550210</v>
      </c>
      <c r="I117" s="164">
        <v>3.4988000000000001</v>
      </c>
      <c r="J117" s="115">
        <f t="shared" si="100"/>
        <v>7.4368515935891938E-3</v>
      </c>
      <c r="K117" s="115">
        <f t="shared" si="101"/>
        <v>7.0807667952334221E-3</v>
      </c>
      <c r="L117" s="163">
        <v>151484947.93000001</v>
      </c>
      <c r="M117" s="164">
        <v>3.5196000000000001</v>
      </c>
      <c r="N117" s="115">
        <f t="shared" si="102"/>
        <v>6.2088118641615122E-3</v>
      </c>
      <c r="O117" s="115">
        <f t="shared" si="103"/>
        <v>5.9448953927060504E-3</v>
      </c>
      <c r="P117" s="163">
        <v>145006337.97999999</v>
      </c>
      <c r="Q117" s="164">
        <v>3.3759999999999999</v>
      </c>
      <c r="R117" s="115">
        <f t="shared" si="104"/>
        <v>-4.2767351070376526E-2</v>
      </c>
      <c r="S117" s="115">
        <f t="shared" si="105"/>
        <v>-4.0800090919422709E-2</v>
      </c>
      <c r="T117" s="163">
        <v>144243662.99000001</v>
      </c>
      <c r="U117" s="164">
        <v>3.3591000000000002</v>
      </c>
      <c r="V117" s="115">
        <f t="shared" si="106"/>
        <v>-5.2595976191411146E-3</v>
      </c>
      <c r="W117" s="115">
        <f t="shared" si="107"/>
        <v>-5.0059241706160232E-3</v>
      </c>
      <c r="X117" s="163">
        <v>146400135.09</v>
      </c>
      <c r="Y117" s="164">
        <v>3.4068999999999998</v>
      </c>
      <c r="Z117" s="115">
        <f t="shared" si="108"/>
        <v>1.4950203394027063E-2</v>
      </c>
      <c r="AA117" s="115">
        <f t="shared" si="109"/>
        <v>1.4230002083891405E-2</v>
      </c>
      <c r="AB117" s="163">
        <v>147591492.41</v>
      </c>
      <c r="AC117" s="164">
        <v>3.4333</v>
      </c>
      <c r="AD117" s="115">
        <f t="shared" si="110"/>
        <v>8.1376791030117676E-3</v>
      </c>
      <c r="AE117" s="115">
        <f t="shared" si="111"/>
        <v>7.7489800111538946E-3</v>
      </c>
      <c r="AF117" s="163">
        <v>154091749.18000001</v>
      </c>
      <c r="AG117" s="164">
        <v>3.4152999999999998</v>
      </c>
      <c r="AH117" s="115">
        <f t="shared" si="112"/>
        <v>4.404221858494866E-2</v>
      </c>
      <c r="AI117" s="115">
        <f t="shared" si="113"/>
        <v>-5.2427693472752853E-3</v>
      </c>
      <c r="AJ117" s="116">
        <f t="shared" si="78"/>
        <v>3.7782168575425318E-3</v>
      </c>
      <c r="AK117" s="116">
        <f t="shared" si="79"/>
        <v>-2.3070163994381707E-3</v>
      </c>
      <c r="AL117" s="117">
        <f t="shared" si="80"/>
        <v>3.1135769591076869E-2</v>
      </c>
      <c r="AM117" s="117">
        <f t="shared" si="81"/>
        <v>-1.6953543261758217E-2</v>
      </c>
      <c r="AN117" s="118">
        <f t="shared" si="82"/>
        <v>2.4119286202340974E-2</v>
      </c>
      <c r="AO117" s="201">
        <f t="shared" si="83"/>
        <v>1.7022888456713053E-2</v>
      </c>
      <c r="AP117" s="122"/>
      <c r="AQ117" s="120"/>
      <c r="AR117" s="124"/>
      <c r="AS117" s="121"/>
      <c r="AT117" s="121"/>
    </row>
    <row r="118" spans="1:46" s="275" customFormat="1">
      <c r="A118" s="196" t="s">
        <v>195</v>
      </c>
      <c r="B118" s="163">
        <v>314070169.14999998</v>
      </c>
      <c r="C118" s="164">
        <v>114.42</v>
      </c>
      <c r="D118" s="163">
        <v>319301257.94</v>
      </c>
      <c r="E118" s="164">
        <v>116.44</v>
      </c>
      <c r="F118" s="115">
        <f>((D118-B118)/B118)</f>
        <v>1.6655796391479804E-2</v>
      </c>
      <c r="G118" s="115">
        <f>((E118-C118)/C118)</f>
        <v>1.7654256248907499E-2</v>
      </c>
      <c r="H118" s="163">
        <v>319916257.32999998</v>
      </c>
      <c r="I118" s="164">
        <v>116.57</v>
      </c>
      <c r="J118" s="115">
        <f t="shared" si="100"/>
        <v>1.9260788196316797E-3</v>
      </c>
      <c r="K118" s="115">
        <f t="shared" si="101"/>
        <v>1.1164548265200571E-3</v>
      </c>
      <c r="L118" s="163">
        <v>322223914.41000003</v>
      </c>
      <c r="M118" s="164">
        <v>117.4</v>
      </c>
      <c r="N118" s="115">
        <f t="shared" si="102"/>
        <v>7.2133160698352652E-3</v>
      </c>
      <c r="O118" s="115">
        <f t="shared" si="103"/>
        <v>7.1201852963885441E-3</v>
      </c>
      <c r="P118" s="163">
        <v>322850925.12</v>
      </c>
      <c r="Q118" s="164">
        <v>117.39</v>
      </c>
      <c r="R118" s="115">
        <f t="shared" si="104"/>
        <v>1.9458850878528078E-3</v>
      </c>
      <c r="S118" s="115">
        <f t="shared" si="105"/>
        <v>-8.5178875638885134E-5</v>
      </c>
      <c r="T118" s="163">
        <v>322598618.45999998</v>
      </c>
      <c r="U118" s="164">
        <v>117.23</v>
      </c>
      <c r="V118" s="115">
        <f t="shared" si="106"/>
        <v>-7.8149585573046359E-4</v>
      </c>
      <c r="W118" s="115">
        <f t="shared" si="107"/>
        <v>-1.3629781071641245E-3</v>
      </c>
      <c r="X118" s="163">
        <v>324237827.45999998</v>
      </c>
      <c r="Y118" s="164">
        <v>117.74</v>
      </c>
      <c r="Z118" s="115">
        <f t="shared" si="108"/>
        <v>5.0812647860215519E-3</v>
      </c>
      <c r="AA118" s="115">
        <f t="shared" si="109"/>
        <v>4.3504222468650593E-3</v>
      </c>
      <c r="AB118" s="163">
        <v>327399384.57999998</v>
      </c>
      <c r="AC118" s="164">
        <v>118.02</v>
      </c>
      <c r="AD118" s="115">
        <f t="shared" si="110"/>
        <v>9.750734961330304E-3</v>
      </c>
      <c r="AE118" s="115">
        <f t="shared" si="111"/>
        <v>2.3781212841855032E-3</v>
      </c>
      <c r="AF118" s="163">
        <v>328758952.41000003</v>
      </c>
      <c r="AG118" s="164">
        <v>118.11</v>
      </c>
      <c r="AH118" s="115">
        <f t="shared" si="112"/>
        <v>4.1526279340571969E-3</v>
      </c>
      <c r="AI118" s="115">
        <f t="shared" si="113"/>
        <v>7.625826131164499E-4</v>
      </c>
      <c r="AJ118" s="116">
        <f t="shared" si="78"/>
        <v>5.7430260243097678E-3</v>
      </c>
      <c r="AK118" s="116">
        <f t="shared" si="79"/>
        <v>3.991733191647512E-3</v>
      </c>
      <c r="AL118" s="117">
        <f t="shared" si="80"/>
        <v>2.9619972470566424E-2</v>
      </c>
      <c r="AM118" s="117">
        <f t="shared" si="81"/>
        <v>1.4342150463758174E-2</v>
      </c>
      <c r="AN118" s="118">
        <f t="shared" si="82"/>
        <v>5.5011178846816567E-3</v>
      </c>
      <c r="AO118" s="201">
        <f t="shared" si="83"/>
        <v>6.1315685982097062E-3</v>
      </c>
      <c r="AP118" s="122"/>
      <c r="AQ118" s="120"/>
      <c r="AR118" s="124"/>
      <c r="AS118" s="121"/>
      <c r="AT118" s="121"/>
    </row>
    <row r="119" spans="1:46" s="275" customFormat="1">
      <c r="A119" s="196" t="s">
        <v>164</v>
      </c>
      <c r="B119" s="163">
        <v>108063700.91</v>
      </c>
      <c r="C119" s="164">
        <v>128.23833300000001</v>
      </c>
      <c r="D119" s="163">
        <v>107938843.59999999</v>
      </c>
      <c r="E119" s="164">
        <v>127.66222999999999</v>
      </c>
      <c r="F119" s="115">
        <f>((D119-B119)/B119)</f>
        <v>-1.1554047191479108E-3</v>
      </c>
      <c r="G119" s="115">
        <f>((E119-C119)/C119)</f>
        <v>-4.4924398697542139E-3</v>
      </c>
      <c r="H119" s="163">
        <v>103403766.44</v>
      </c>
      <c r="I119" s="164">
        <v>128.51716400000001</v>
      </c>
      <c r="J119" s="115">
        <f t="shared" si="100"/>
        <v>-4.2015246863363623E-2</v>
      </c>
      <c r="K119" s="115">
        <f t="shared" si="101"/>
        <v>6.6968436944898607E-3</v>
      </c>
      <c r="L119" s="163">
        <v>106794537.19</v>
      </c>
      <c r="M119" s="164">
        <v>129.48218800000001</v>
      </c>
      <c r="N119" s="115">
        <f t="shared" si="102"/>
        <v>3.279155940579296E-2</v>
      </c>
      <c r="O119" s="115">
        <f t="shared" si="103"/>
        <v>7.5089114166882768E-3</v>
      </c>
      <c r="P119" s="163">
        <v>107806355.70999999</v>
      </c>
      <c r="Q119" s="164">
        <v>130.722915</v>
      </c>
      <c r="R119" s="115">
        <f t="shared" si="104"/>
        <v>9.4744407965348647E-3</v>
      </c>
      <c r="S119" s="115">
        <f t="shared" si="105"/>
        <v>9.5822214558190233E-3</v>
      </c>
      <c r="T119" s="163">
        <v>107913020.5</v>
      </c>
      <c r="U119" s="164">
        <v>131.148886</v>
      </c>
      <c r="V119" s="115">
        <f t="shared" si="106"/>
        <v>9.8941096095424784E-4</v>
      </c>
      <c r="W119" s="115">
        <f t="shared" si="107"/>
        <v>3.2585794158583757E-3</v>
      </c>
      <c r="X119" s="163">
        <v>158571709.78999999</v>
      </c>
      <c r="Y119" s="164">
        <v>131.955658</v>
      </c>
      <c r="Z119" s="115">
        <f t="shared" si="108"/>
        <v>0.4694400087707673</v>
      </c>
      <c r="AA119" s="115">
        <f t="shared" si="109"/>
        <v>6.1515734110009533E-3</v>
      </c>
      <c r="AB119" s="163">
        <v>160085926.09999999</v>
      </c>
      <c r="AC119" s="164">
        <v>133.47442000000001</v>
      </c>
      <c r="AD119" s="115">
        <f t="shared" si="110"/>
        <v>9.5490949300181746E-3</v>
      </c>
      <c r="AE119" s="115">
        <f t="shared" si="111"/>
        <v>1.150963909406605E-2</v>
      </c>
      <c r="AF119" s="163">
        <v>159594501.61000001</v>
      </c>
      <c r="AG119" s="164">
        <v>133.17495500000001</v>
      </c>
      <c r="AH119" s="115">
        <f t="shared" si="112"/>
        <v>-3.0697544873058004E-3</v>
      </c>
      <c r="AI119" s="115">
        <f t="shared" si="113"/>
        <v>-2.2436134204591252E-3</v>
      </c>
      <c r="AJ119" s="116">
        <f t="shared" si="78"/>
        <v>5.9500513599281275E-2</v>
      </c>
      <c r="AK119" s="116">
        <f t="shared" si="79"/>
        <v>4.7464643997136499E-3</v>
      </c>
      <c r="AL119" s="117">
        <f t="shared" si="80"/>
        <v>0.47856412286040112</v>
      </c>
      <c r="AM119" s="117">
        <f t="shared" si="81"/>
        <v>4.3182114240053755E-2</v>
      </c>
      <c r="AN119" s="118">
        <f t="shared" si="82"/>
        <v>0.16694083115730454</v>
      </c>
      <c r="AO119" s="201">
        <f t="shared" si="83"/>
        <v>5.5929399917387058E-3</v>
      </c>
      <c r="AP119" s="122"/>
      <c r="AQ119" s="120"/>
      <c r="AR119" s="124"/>
      <c r="AS119" s="121"/>
      <c r="AT119" s="121"/>
    </row>
    <row r="120" spans="1:46" s="370" customFormat="1">
      <c r="A120" s="196" t="s">
        <v>181</v>
      </c>
      <c r="B120" s="163">
        <v>1026153050.4</v>
      </c>
      <c r="C120" s="164">
        <v>2.0110999999999999</v>
      </c>
      <c r="D120" s="163">
        <v>1041095893.21</v>
      </c>
      <c r="E120" s="164">
        <v>2.0402999999999998</v>
      </c>
      <c r="F120" s="115">
        <f>((D120-B120)/B120)</f>
        <v>1.4562002036806557E-2</v>
      </c>
      <c r="G120" s="115">
        <f>((E120-C120)/C120)</f>
        <v>1.4519417234349309E-2</v>
      </c>
      <c r="H120" s="163">
        <v>1046556430.59</v>
      </c>
      <c r="I120" s="164">
        <v>2.0508999999999999</v>
      </c>
      <c r="J120" s="115">
        <f t="shared" si="100"/>
        <v>5.2449898377406696E-3</v>
      </c>
      <c r="K120" s="115">
        <f t="shared" si="101"/>
        <v>5.1953144145469613E-3</v>
      </c>
      <c r="L120" s="163">
        <v>1071139563.8200001</v>
      </c>
      <c r="M120" s="164">
        <v>2.0991</v>
      </c>
      <c r="N120" s="115">
        <f t="shared" si="102"/>
        <v>2.3489543909391668E-2</v>
      </c>
      <c r="O120" s="115">
        <f t="shared" si="103"/>
        <v>2.3501877224633098E-2</v>
      </c>
      <c r="P120" s="163">
        <v>1061416436.39</v>
      </c>
      <c r="Q120" s="164">
        <v>2.0802</v>
      </c>
      <c r="R120" s="115">
        <f t="shared" si="104"/>
        <v>-9.0773674677130985E-3</v>
      </c>
      <c r="S120" s="115">
        <f t="shared" si="105"/>
        <v>-9.0038587966270872E-3</v>
      </c>
      <c r="T120" s="163">
        <v>1061803631.45</v>
      </c>
      <c r="U120" s="164">
        <v>2.0815000000000001</v>
      </c>
      <c r="V120" s="115">
        <f t="shared" si="106"/>
        <v>3.6479090272707396E-4</v>
      </c>
      <c r="W120" s="115">
        <f t="shared" si="107"/>
        <v>6.249399096241125E-4</v>
      </c>
      <c r="X120" s="163">
        <v>1073729893.24</v>
      </c>
      <c r="Y120" s="164">
        <v>2.105</v>
      </c>
      <c r="Z120" s="115">
        <f t="shared" si="108"/>
        <v>1.1232078547060013E-2</v>
      </c>
      <c r="AA120" s="115">
        <f t="shared" si="109"/>
        <v>1.1289935142925703E-2</v>
      </c>
      <c r="AB120" s="163">
        <v>1077166291.26</v>
      </c>
      <c r="AC120" s="164">
        <v>2.1118000000000001</v>
      </c>
      <c r="AD120" s="115">
        <f t="shared" si="110"/>
        <v>3.2004306126102028E-3</v>
      </c>
      <c r="AE120" s="115">
        <f t="shared" si="111"/>
        <v>3.2304038004751256E-3</v>
      </c>
      <c r="AF120" s="163">
        <v>1074207237.79</v>
      </c>
      <c r="AG120" s="164">
        <v>2.1059999999999999</v>
      </c>
      <c r="AH120" s="115">
        <f t="shared" si="112"/>
        <v>-2.747072103916952E-3</v>
      </c>
      <c r="AI120" s="115">
        <f t="shared" si="113"/>
        <v>-2.7464722038072968E-3</v>
      </c>
      <c r="AJ120" s="116">
        <f t="shared" si="78"/>
        <v>5.7836745343382671E-3</v>
      </c>
      <c r="AK120" s="116">
        <f t="shared" si="79"/>
        <v>5.8264445907649899E-3</v>
      </c>
      <c r="AL120" s="117">
        <f t="shared" si="80"/>
        <v>3.1804317734755498E-2</v>
      </c>
      <c r="AM120" s="117">
        <f t="shared" si="81"/>
        <v>3.2201146890163262E-2</v>
      </c>
      <c r="AN120" s="118">
        <f t="shared" si="82"/>
        <v>1.0352320568839779E-2</v>
      </c>
      <c r="AO120" s="201">
        <f t="shared" si="83"/>
        <v>1.0319638879001043E-2</v>
      </c>
      <c r="AP120" s="122"/>
      <c r="AQ120" s="120"/>
      <c r="AR120" s="124"/>
      <c r="AS120" s="121"/>
      <c r="AT120" s="121"/>
    </row>
    <row r="121" spans="1:46" s="402" customFormat="1">
      <c r="A121" s="196" t="s">
        <v>202</v>
      </c>
      <c r="B121" s="163">
        <v>15121345.779999999</v>
      </c>
      <c r="C121" s="164">
        <v>1.0098</v>
      </c>
      <c r="D121" s="163">
        <v>15094528.539999999</v>
      </c>
      <c r="E121" s="164">
        <v>1.008</v>
      </c>
      <c r="F121" s="115">
        <f>((D121-B121)/B121)</f>
        <v>-1.7734691336448113E-3</v>
      </c>
      <c r="G121" s="115">
        <f>((E121-C121)/C121)</f>
        <v>-1.7825311942959237E-3</v>
      </c>
      <c r="H121" s="163">
        <v>13177635.17</v>
      </c>
      <c r="I121" s="164">
        <v>1.0156000000000001</v>
      </c>
      <c r="J121" s="115">
        <f t="shared" si="100"/>
        <v>-0.12699259635173735</v>
      </c>
      <c r="K121" s="115">
        <f t="shared" si="101"/>
        <v>7.5396825396825901E-3</v>
      </c>
      <c r="L121" s="163">
        <v>15959064.970000001</v>
      </c>
      <c r="M121" s="164">
        <v>1.0133000000000001</v>
      </c>
      <c r="N121" s="115">
        <f t="shared" si="102"/>
        <v>0.21107199919543687</v>
      </c>
      <c r="O121" s="115">
        <f t="shared" si="103"/>
        <v>-2.2646711303662549E-3</v>
      </c>
      <c r="P121" s="163">
        <v>16150440.74</v>
      </c>
      <c r="Q121" s="164">
        <v>1.0254000000000001</v>
      </c>
      <c r="R121" s="115">
        <f t="shared" si="104"/>
        <v>1.1991665574377291E-2</v>
      </c>
      <c r="S121" s="115">
        <f t="shared" si="105"/>
        <v>1.1941182275732752E-2</v>
      </c>
      <c r="T121" s="163">
        <v>16168091.050000001</v>
      </c>
      <c r="U121" s="164">
        <v>1.0266</v>
      </c>
      <c r="V121" s="115">
        <f t="shared" si="106"/>
        <v>1.0928686271877259E-3</v>
      </c>
      <c r="W121" s="115">
        <f t="shared" si="107"/>
        <v>1.1702750146283087E-3</v>
      </c>
      <c r="X121" s="163">
        <v>16535994.550000001</v>
      </c>
      <c r="Y121" s="164">
        <v>1.0476000000000001</v>
      </c>
      <c r="Z121" s="115">
        <f t="shared" si="108"/>
        <v>2.2754912677214294E-2</v>
      </c>
      <c r="AA121" s="115">
        <f t="shared" si="109"/>
        <v>2.0455873758036362E-2</v>
      </c>
      <c r="AB121" s="163">
        <v>16595944.800000001</v>
      </c>
      <c r="AC121" s="164">
        <v>1.0527</v>
      </c>
      <c r="AD121" s="115">
        <f t="shared" si="110"/>
        <v>3.6254396322354856E-3</v>
      </c>
      <c r="AE121" s="115">
        <f t="shared" si="111"/>
        <v>4.8682703321877453E-3</v>
      </c>
      <c r="AF121" s="163">
        <v>16616454.369999999</v>
      </c>
      <c r="AG121" s="164">
        <v>1.054</v>
      </c>
      <c r="AH121" s="115">
        <f t="shared" si="112"/>
        <v>1.2358181620366942E-3</v>
      </c>
      <c r="AI121" s="115">
        <f t="shared" si="113"/>
        <v>1.2349197302176109E-3</v>
      </c>
      <c r="AJ121" s="116">
        <f t="shared" si="78"/>
        <v>1.5375829797888275E-2</v>
      </c>
      <c r="AK121" s="116">
        <f t="shared" si="79"/>
        <v>5.3953751657278984E-3</v>
      </c>
      <c r="AL121" s="117">
        <f t="shared" si="80"/>
        <v>0.10082632431791078</v>
      </c>
      <c r="AM121" s="117">
        <f t="shared" si="81"/>
        <v>4.5634920634920674E-2</v>
      </c>
      <c r="AN121" s="118">
        <f t="shared" si="82"/>
        <v>9.2170475552161346E-2</v>
      </c>
      <c r="AO121" s="201">
        <f t="shared" si="83"/>
        <v>7.7450593641469109E-3</v>
      </c>
      <c r="AP121" s="122"/>
      <c r="AQ121" s="120"/>
      <c r="AR121" s="124"/>
      <c r="AS121" s="121"/>
      <c r="AT121" s="121"/>
    </row>
    <row r="122" spans="1:46" s="402" customFormat="1">
      <c r="A122" s="196" t="s">
        <v>220</v>
      </c>
      <c r="B122" s="163">
        <v>241553458.34</v>
      </c>
      <c r="C122" s="164">
        <v>1.0254000000000001</v>
      </c>
      <c r="D122" s="163">
        <v>185429725.15000001</v>
      </c>
      <c r="E122" s="164">
        <v>1.0209999999999999</v>
      </c>
      <c r="F122" s="115">
        <f>((D122-B122)/B122)</f>
        <v>-0.23234497893630943</v>
      </c>
      <c r="G122" s="115">
        <f>((E122-C122)/C122)</f>
        <v>-4.2910083869711147E-3</v>
      </c>
      <c r="H122" s="163">
        <v>183643640.72</v>
      </c>
      <c r="I122" s="164">
        <v>1.0108999999999999</v>
      </c>
      <c r="J122" s="115">
        <f t="shared" ref="J122" si="114">((H122-D122)/D122)</f>
        <v>-9.6321365334235739E-3</v>
      </c>
      <c r="K122" s="115">
        <f t="shared" ref="K122" si="115">((I122-E122)/E122)</f>
        <v>-9.8922624877570992E-3</v>
      </c>
      <c r="L122" s="163">
        <v>180086970.83000001</v>
      </c>
      <c r="M122" s="164">
        <v>1.0254000000000001</v>
      </c>
      <c r="N122" s="115">
        <f t="shared" si="102"/>
        <v>-1.9367236872758431E-2</v>
      </c>
      <c r="O122" s="115">
        <f t="shared" si="103"/>
        <v>1.4343654169552062E-2</v>
      </c>
      <c r="P122" s="163">
        <v>179260729.71000001</v>
      </c>
      <c r="Q122" s="164">
        <v>1.0206999999999999</v>
      </c>
      <c r="R122" s="115">
        <f t="shared" si="104"/>
        <v>-4.5880116489935667E-3</v>
      </c>
      <c r="S122" s="115">
        <f t="shared" si="105"/>
        <v>-4.5835771406281924E-3</v>
      </c>
      <c r="T122" s="163">
        <v>176580947.31</v>
      </c>
      <c r="U122" s="164">
        <v>1.0206999999999999</v>
      </c>
      <c r="V122" s="115">
        <f t="shared" si="106"/>
        <v>-1.4949076712647762E-2</v>
      </c>
      <c r="W122" s="115">
        <f t="shared" si="107"/>
        <v>0</v>
      </c>
      <c r="X122" s="163">
        <v>177618485.55000001</v>
      </c>
      <c r="Y122" s="164">
        <v>1.0236000000000001</v>
      </c>
      <c r="Z122" s="115">
        <f t="shared" si="108"/>
        <v>5.8757088791608972E-3</v>
      </c>
      <c r="AA122" s="115">
        <f t="shared" si="109"/>
        <v>2.8411874203978886E-3</v>
      </c>
      <c r="AB122" s="163">
        <v>179851911.47</v>
      </c>
      <c r="AC122" s="164">
        <v>1.0365</v>
      </c>
      <c r="AD122" s="115">
        <f t="shared" si="110"/>
        <v>1.2574287597848437E-2</v>
      </c>
      <c r="AE122" s="115">
        <f t="shared" si="111"/>
        <v>1.2602579132473535E-2</v>
      </c>
      <c r="AF122" s="163">
        <v>179884333.38</v>
      </c>
      <c r="AG122" s="164">
        <v>1.0367</v>
      </c>
      <c r="AH122" s="115">
        <f t="shared" si="112"/>
        <v>1.8027003291207458E-4</v>
      </c>
      <c r="AI122" s="115">
        <f t="shared" si="113"/>
        <v>1.9295706705255955E-4</v>
      </c>
      <c r="AJ122" s="116">
        <f t="shared" si="78"/>
        <v>-3.2781396774276418E-2</v>
      </c>
      <c r="AK122" s="116">
        <f t="shared" si="79"/>
        <v>1.4016912217649548E-3</v>
      </c>
      <c r="AL122" s="117">
        <f t="shared" si="80"/>
        <v>-2.9905624707765525E-2</v>
      </c>
      <c r="AM122" s="117">
        <f t="shared" si="81"/>
        <v>1.5377081292850195E-2</v>
      </c>
      <c r="AN122" s="118">
        <f t="shared" si="82"/>
        <v>8.1321488344173271E-2</v>
      </c>
      <c r="AO122" s="201">
        <f t="shared" si="83"/>
        <v>8.4026856027613235E-3</v>
      </c>
      <c r="AP122" s="122"/>
      <c r="AQ122" s="120"/>
      <c r="AR122" s="124"/>
      <c r="AS122" s="121"/>
      <c r="AT122" s="121"/>
    </row>
    <row r="123" spans="1:46">
      <c r="A123" s="196" t="s">
        <v>232</v>
      </c>
      <c r="B123" s="163">
        <v>0</v>
      </c>
      <c r="C123" s="164">
        <v>0</v>
      </c>
      <c r="D123" s="163">
        <v>0</v>
      </c>
      <c r="E123" s="164">
        <v>0</v>
      </c>
      <c r="F123" s="115" t="e">
        <f>((D123-B123)/B123)</f>
        <v>#DIV/0!</v>
      </c>
      <c r="G123" s="115" t="e">
        <f>((E123-C123)/C123)</f>
        <v>#DIV/0!</v>
      </c>
      <c r="H123" s="163">
        <v>0</v>
      </c>
      <c r="I123" s="164">
        <v>0</v>
      </c>
      <c r="J123" s="115" t="e">
        <f t="shared" si="100"/>
        <v>#DIV/0!</v>
      </c>
      <c r="K123" s="115" t="e">
        <f t="shared" si="101"/>
        <v>#DIV/0!</v>
      </c>
      <c r="L123" s="163">
        <v>5793151.6100000003</v>
      </c>
      <c r="M123" s="164">
        <v>99.186000000000007</v>
      </c>
      <c r="N123" s="115" t="e">
        <f t="shared" si="102"/>
        <v>#DIV/0!</v>
      </c>
      <c r="O123" s="115" t="e">
        <f t="shared" si="103"/>
        <v>#DIV/0!</v>
      </c>
      <c r="P123" s="163">
        <v>6003871.8899999997</v>
      </c>
      <c r="Q123" s="164">
        <v>99.224999999999994</v>
      </c>
      <c r="R123" s="115">
        <f t="shared" si="104"/>
        <v>3.6374031647343562E-2</v>
      </c>
      <c r="S123" s="115">
        <f t="shared" si="105"/>
        <v>3.9320065331788017E-4</v>
      </c>
      <c r="T123" s="163">
        <v>6015930.5700000003</v>
      </c>
      <c r="U123" s="164">
        <v>99.430999999999997</v>
      </c>
      <c r="V123" s="115">
        <f t="shared" si="106"/>
        <v>2.0084838952152649E-3</v>
      </c>
      <c r="W123" s="115">
        <f t="shared" si="107"/>
        <v>2.0760896951373454E-3</v>
      </c>
      <c r="X123" s="163">
        <v>6015785.3200000003</v>
      </c>
      <c r="Y123" s="164">
        <v>99.429000000000002</v>
      </c>
      <c r="Z123" s="115">
        <f t="shared" si="108"/>
        <v>-2.414422811398902E-5</v>
      </c>
      <c r="AA123" s="115">
        <f t="shared" si="109"/>
        <v>-2.0114451227437509E-5</v>
      </c>
      <c r="AB123" s="163">
        <v>6026861.9500000002</v>
      </c>
      <c r="AC123" s="164">
        <v>99.617999999999995</v>
      </c>
      <c r="AD123" s="115">
        <f t="shared" si="110"/>
        <v>1.8412608513762403E-3</v>
      </c>
      <c r="AE123" s="115">
        <f t="shared" si="111"/>
        <v>1.9008538756297756E-3</v>
      </c>
      <c r="AF123" s="163">
        <v>6023057.3700000001</v>
      </c>
      <c r="AG123" s="164">
        <v>99.552999999999997</v>
      </c>
      <c r="AH123" s="115">
        <f t="shared" si="112"/>
        <v>-6.3127047401510079E-4</v>
      </c>
      <c r="AI123" s="115">
        <f t="shared" si="113"/>
        <v>-6.5249252143184699E-4</v>
      </c>
      <c r="AJ123" s="116" t="e">
        <f t="shared" si="78"/>
        <v>#DIV/0!</v>
      </c>
      <c r="AK123" s="116" t="e">
        <f t="shared" si="79"/>
        <v>#DIV/0!</v>
      </c>
      <c r="AL123" s="117" t="e">
        <f t="shared" si="80"/>
        <v>#DIV/0!</v>
      </c>
      <c r="AM123" s="117" t="e">
        <f t="shared" si="81"/>
        <v>#DIV/0!</v>
      </c>
      <c r="AN123" s="118" t="e">
        <f t="shared" si="82"/>
        <v>#DIV/0!</v>
      </c>
      <c r="AO123" s="201" t="e">
        <f t="shared" si="83"/>
        <v>#DIV/0!</v>
      </c>
      <c r="AP123" s="122"/>
      <c r="AQ123" s="148">
        <f>SUM(AQ101:AQ112)</f>
        <v>19048418430.824383</v>
      </c>
      <c r="AR123" s="149"/>
      <c r="AS123" s="121" t="e">
        <f>(#REF!/AQ123)-1</f>
        <v>#REF!</v>
      </c>
      <c r="AT123" s="121" t="e">
        <f>(#REF!/AR123)-1</f>
        <v>#REF!</v>
      </c>
    </row>
    <row r="124" spans="1:46">
      <c r="A124" s="198" t="s">
        <v>56</v>
      </c>
      <c r="B124" s="178">
        <f>SUM(B102:B123)</f>
        <v>28972789336.450005</v>
      </c>
      <c r="C124" s="70"/>
      <c r="D124" s="178">
        <f>SUM(D102:D123)</f>
        <v>30753136171.739998</v>
      </c>
      <c r="E124" s="70"/>
      <c r="F124" s="115">
        <f>((D124-B124)/B124)</f>
        <v>6.1448927633977565E-2</v>
      </c>
      <c r="G124" s="115"/>
      <c r="H124" s="178">
        <f>SUM(H102:H123)</f>
        <v>28732633001.037762</v>
      </c>
      <c r="I124" s="70"/>
      <c r="J124" s="115">
        <f>((H124-D124)/D124)</f>
        <v>-6.5700719413421607E-2</v>
      </c>
      <c r="K124" s="115"/>
      <c r="L124" s="178">
        <f>SUM(L102:L123)</f>
        <v>29060330282.149998</v>
      </c>
      <c r="M124" s="70"/>
      <c r="N124" s="115">
        <f>((L124-H124)/H124)</f>
        <v>1.1405055746210251E-2</v>
      </c>
      <c r="O124" s="115"/>
      <c r="P124" s="178">
        <f>SUM(P102:P123)</f>
        <v>29034018551.799995</v>
      </c>
      <c r="Q124" s="70"/>
      <c r="R124" s="115">
        <f>((P124-L124)/L124)</f>
        <v>-9.0541745721878437E-4</v>
      </c>
      <c r="S124" s="115"/>
      <c r="T124" s="178">
        <f>SUM(T102:T123)</f>
        <v>28446848790.600002</v>
      </c>
      <c r="U124" s="70"/>
      <c r="V124" s="115">
        <f>((T124-P124)/P124)</f>
        <v>-2.0223509885564598E-2</v>
      </c>
      <c r="W124" s="115"/>
      <c r="X124" s="178">
        <f>SUM(X102:X123)</f>
        <v>28806894707.309998</v>
      </c>
      <c r="Y124" s="70"/>
      <c r="Z124" s="115">
        <f>((X124-T124)/T124)</f>
        <v>1.2656794408418591E-2</v>
      </c>
      <c r="AA124" s="115"/>
      <c r="AB124" s="178">
        <f>SUM(AB102:AB123)</f>
        <v>28943512920.520004</v>
      </c>
      <c r="AC124" s="70"/>
      <c r="AD124" s="115">
        <f>((AB124-X124)/X124)</f>
        <v>4.7425525936795497E-3</v>
      </c>
      <c r="AE124" s="115"/>
      <c r="AF124" s="178">
        <f>SUM(AF102:AF123)</f>
        <v>29015430731.900002</v>
      </c>
      <c r="AG124" s="70"/>
      <c r="AH124" s="115">
        <f>((AF124-AB124)/AB124)</f>
        <v>2.4847644298564005E-3</v>
      </c>
      <c r="AI124" s="115"/>
      <c r="AJ124" s="116">
        <f t="shared" si="78"/>
        <v>7.3855600699217097E-4</v>
      </c>
      <c r="AK124" s="116"/>
      <c r="AL124" s="117">
        <f t="shared" si="80"/>
        <v>-5.6504983105977569E-2</v>
      </c>
      <c r="AM124" s="117"/>
      <c r="AN124" s="118">
        <f t="shared" si="82"/>
        <v>3.5490315082354222E-2</v>
      </c>
      <c r="AO124" s="201"/>
      <c r="AP124" s="122"/>
      <c r="AQ124" s="132"/>
      <c r="AR124" s="98"/>
      <c r="AS124" s="121" t="e">
        <f>(#REF!/AQ124)-1</f>
        <v>#REF!</v>
      </c>
      <c r="AT124" s="121" t="e">
        <f>(#REF!/AR124)-1</f>
        <v>#REF!</v>
      </c>
    </row>
    <row r="125" spans="1:46">
      <c r="A125" s="199" t="s">
        <v>89</v>
      </c>
      <c r="B125" s="168"/>
      <c r="C125" s="170"/>
      <c r="D125" s="168"/>
      <c r="E125" s="170"/>
      <c r="F125" s="115"/>
      <c r="G125" s="115"/>
      <c r="H125" s="168"/>
      <c r="I125" s="170"/>
      <c r="J125" s="115"/>
      <c r="K125" s="115"/>
      <c r="L125" s="168"/>
      <c r="M125" s="170"/>
      <c r="N125" s="115"/>
      <c r="O125" s="115"/>
      <c r="P125" s="168"/>
      <c r="Q125" s="170"/>
      <c r="R125" s="115"/>
      <c r="S125" s="115"/>
      <c r="T125" s="168"/>
      <c r="U125" s="170"/>
      <c r="V125" s="115"/>
      <c r="W125" s="115"/>
      <c r="X125" s="168"/>
      <c r="Y125" s="170"/>
      <c r="Z125" s="115"/>
      <c r="AA125" s="115"/>
      <c r="AB125" s="168"/>
      <c r="AC125" s="170"/>
      <c r="AD125" s="115"/>
      <c r="AE125" s="115"/>
      <c r="AF125" s="168"/>
      <c r="AG125" s="170"/>
      <c r="AH125" s="115"/>
      <c r="AI125" s="115"/>
      <c r="AJ125" s="116"/>
      <c r="AK125" s="116"/>
      <c r="AL125" s="117"/>
      <c r="AM125" s="117"/>
      <c r="AN125" s="118"/>
      <c r="AO125" s="201"/>
      <c r="AP125" s="122"/>
      <c r="AQ125" s="120">
        <v>640873657.65999997</v>
      </c>
      <c r="AR125" s="124">
        <v>11.5358</v>
      </c>
      <c r="AS125" s="121" t="e">
        <f>(#REF!/AQ125)-1</f>
        <v>#REF!</v>
      </c>
      <c r="AT125" s="121" t="e">
        <f>(#REF!/AR125)-1</f>
        <v>#REF!</v>
      </c>
    </row>
    <row r="126" spans="1:46">
      <c r="A126" s="197" t="s">
        <v>36</v>
      </c>
      <c r="B126" s="171">
        <v>584215486.29999995</v>
      </c>
      <c r="C126" s="364">
        <v>13.537699999999999</v>
      </c>
      <c r="D126" s="171">
        <v>591234657.80999994</v>
      </c>
      <c r="E126" s="364">
        <v>13.706099999999999</v>
      </c>
      <c r="F126" s="115">
        <f>((D126-B126)/B126)</f>
        <v>1.2014696074652808E-2</v>
      </c>
      <c r="G126" s="115">
        <f>((E126-C126)/C126)</f>
        <v>1.2439336076290664E-2</v>
      </c>
      <c r="H126" s="171">
        <v>591767243.40999997</v>
      </c>
      <c r="I126" s="364">
        <v>13.718500000000001</v>
      </c>
      <c r="J126" s="115">
        <f t="shared" ref="J126:J133" si="116">((H126-D126)/D126)</f>
        <v>9.0080240216766237E-4</v>
      </c>
      <c r="K126" s="115">
        <f t="shared" ref="K126:K133" si="117">((I126-E126)/E126)</f>
        <v>9.0470666345651208E-4</v>
      </c>
      <c r="L126" s="171">
        <v>607677601.70000005</v>
      </c>
      <c r="M126" s="364">
        <v>14.1105</v>
      </c>
      <c r="N126" s="115">
        <f t="shared" ref="N126:N133" si="118">((L126-H126)/H126)</f>
        <v>2.6886176055163549E-2</v>
      </c>
      <c r="O126" s="115">
        <f t="shared" ref="O126:O133" si="119">((M126-I126)/I126)</f>
        <v>2.8574552611437071E-2</v>
      </c>
      <c r="P126" s="171">
        <v>611600482.21000004</v>
      </c>
      <c r="Q126" s="364">
        <v>14.2021</v>
      </c>
      <c r="R126" s="115">
        <f t="shared" ref="R126:R133" si="120">((P126-L126)/L126)</f>
        <v>6.4555292132301581E-3</v>
      </c>
      <c r="S126" s="115">
        <f t="shared" ref="S126:S133" si="121">((Q126-M126)/M126)</f>
        <v>6.4916197158144421E-3</v>
      </c>
      <c r="T126" s="171">
        <v>609041775.65999997</v>
      </c>
      <c r="U126" s="364">
        <v>14.1424</v>
      </c>
      <c r="V126" s="115">
        <f t="shared" ref="V126:V133" si="122">((T126-P126)/P126)</f>
        <v>-4.1836241540462197E-3</v>
      </c>
      <c r="W126" s="115">
        <f t="shared" ref="W126:W133" si="123">((U126-Q126)/Q126)</f>
        <v>-4.2036036924116447E-3</v>
      </c>
      <c r="X126" s="171">
        <v>614620587.5</v>
      </c>
      <c r="Y126" s="364">
        <v>14.272500000000001</v>
      </c>
      <c r="Z126" s="115">
        <f t="shared" ref="Z126:Z133" si="124">((X126-T126)/T126)</f>
        <v>9.1599822261033657E-3</v>
      </c>
      <c r="AA126" s="115">
        <f t="shared" ref="AA126:AA133" si="125">((Y126-U126)/U126)</f>
        <v>9.1992872496889175E-3</v>
      </c>
      <c r="AB126" s="171">
        <v>614456094.49000001</v>
      </c>
      <c r="AC126" s="364">
        <v>14.2948</v>
      </c>
      <c r="AD126" s="115">
        <f t="shared" ref="AD126:AD133" si="126">((AB126-X126)/X126)</f>
        <v>-2.6763342026838707E-4</v>
      </c>
      <c r="AE126" s="115">
        <f t="shared" ref="AE126:AE133" si="127">((AC126-Y126)/Y126)</f>
        <v>1.562445261867195E-3</v>
      </c>
      <c r="AF126" s="171">
        <v>612875817.51999998</v>
      </c>
      <c r="AG126" s="364">
        <v>14.2683</v>
      </c>
      <c r="AH126" s="115">
        <f t="shared" ref="AH126:AH133" si="128">((AF126-AB126)/AB126)</f>
        <v>-2.5718305736908056E-3</v>
      </c>
      <c r="AI126" s="115">
        <f t="shared" ref="AI126:AI133" si="129">((AG126-AC126)/AC126)</f>
        <v>-1.8538209698631958E-3</v>
      </c>
      <c r="AJ126" s="116">
        <f t="shared" si="78"/>
        <v>6.0492622279140172E-3</v>
      </c>
      <c r="AK126" s="116">
        <f t="shared" si="79"/>
        <v>6.6393153645349949E-3</v>
      </c>
      <c r="AL126" s="117">
        <f t="shared" si="80"/>
        <v>3.6603334097769814E-2</v>
      </c>
      <c r="AM126" s="117">
        <f t="shared" si="81"/>
        <v>4.1018232757677291E-2</v>
      </c>
      <c r="AN126" s="118">
        <f t="shared" si="82"/>
        <v>1.0177355989800326E-2</v>
      </c>
      <c r="AO126" s="201">
        <f t="shared" si="83"/>
        <v>1.0486268223975604E-2</v>
      </c>
      <c r="AP126" s="122"/>
      <c r="AQ126" s="120">
        <v>2128320668.46</v>
      </c>
      <c r="AR126" s="127">
        <v>1.04</v>
      </c>
      <c r="AS126" s="121" t="e">
        <f>(#REF!/AQ126)-1</f>
        <v>#REF!</v>
      </c>
      <c r="AT126" s="121" t="e">
        <f>(#REF!/AR126)-1</f>
        <v>#REF!</v>
      </c>
    </row>
    <row r="127" spans="1:46">
      <c r="A127" s="197" t="s">
        <v>38</v>
      </c>
      <c r="B127" s="171">
        <v>2712671023.4400001</v>
      </c>
      <c r="C127" s="364">
        <v>1.38</v>
      </c>
      <c r="D127" s="171">
        <v>2722206677.9699998</v>
      </c>
      <c r="E127" s="364">
        <v>1.38</v>
      </c>
      <c r="F127" s="115">
        <f>((D127-B127)/B127)</f>
        <v>3.5152270391812391E-3</v>
      </c>
      <c r="G127" s="115">
        <f>((E127-C127)/C127)</f>
        <v>0</v>
      </c>
      <c r="H127" s="171">
        <v>2725277627.77</v>
      </c>
      <c r="I127" s="364">
        <v>1.38</v>
      </c>
      <c r="J127" s="115">
        <f t="shared" si="116"/>
        <v>1.1281104498245722E-3</v>
      </c>
      <c r="K127" s="115">
        <f t="shared" si="117"/>
        <v>0</v>
      </c>
      <c r="L127" s="171">
        <v>2765325729.75</v>
      </c>
      <c r="M127" s="364">
        <v>1.4</v>
      </c>
      <c r="N127" s="115">
        <f t="shared" si="118"/>
        <v>1.4695054027493701E-2</v>
      </c>
      <c r="O127" s="115">
        <f t="shared" si="119"/>
        <v>1.449275362318842E-2</v>
      </c>
      <c r="P127" s="171">
        <v>2765491368.0799999</v>
      </c>
      <c r="Q127" s="364">
        <v>1.4</v>
      </c>
      <c r="R127" s="115">
        <f t="shared" si="120"/>
        <v>5.9898307175154475E-5</v>
      </c>
      <c r="S127" s="115">
        <f t="shared" si="121"/>
        <v>0</v>
      </c>
      <c r="T127" s="171">
        <v>2758459460.0999999</v>
      </c>
      <c r="U127" s="364">
        <v>1.4</v>
      </c>
      <c r="V127" s="115">
        <f t="shared" si="122"/>
        <v>-2.542733657086794E-3</v>
      </c>
      <c r="W127" s="115">
        <f t="shared" si="123"/>
        <v>0</v>
      </c>
      <c r="X127" s="171">
        <v>2812735707.8600001</v>
      </c>
      <c r="Y127" s="364">
        <v>1.43</v>
      </c>
      <c r="Z127" s="115">
        <f t="shared" si="124"/>
        <v>1.9676289807801853E-2</v>
      </c>
      <c r="AA127" s="115">
        <f t="shared" si="125"/>
        <v>2.142857142857145E-2</v>
      </c>
      <c r="AB127" s="171">
        <v>2812335665.9200001</v>
      </c>
      <c r="AC127" s="364">
        <v>1.43</v>
      </c>
      <c r="AD127" s="115">
        <f t="shared" si="126"/>
        <v>-1.4222521471966493E-4</v>
      </c>
      <c r="AE127" s="115">
        <f t="shared" si="127"/>
        <v>0</v>
      </c>
      <c r="AF127" s="171">
        <v>2816009713.52</v>
      </c>
      <c r="AG127" s="364">
        <v>1.43</v>
      </c>
      <c r="AH127" s="115">
        <f t="shared" si="128"/>
        <v>1.3064043686257531E-3</v>
      </c>
      <c r="AI127" s="115">
        <f t="shared" si="129"/>
        <v>0</v>
      </c>
      <c r="AJ127" s="116">
        <f t="shared" si="78"/>
        <v>4.7120031410369774E-3</v>
      </c>
      <c r="AK127" s="116">
        <f t="shared" si="79"/>
        <v>4.4901656314699839E-3</v>
      </c>
      <c r="AL127" s="117">
        <f t="shared" si="80"/>
        <v>3.4458454719518528E-2</v>
      </c>
      <c r="AM127" s="117">
        <f t="shared" si="81"/>
        <v>3.623188405797105E-2</v>
      </c>
      <c r="AN127" s="118">
        <f t="shared" si="82"/>
        <v>7.9937713397956866E-3</v>
      </c>
      <c r="AO127" s="201">
        <f t="shared" si="83"/>
        <v>8.5183070238462281E-3</v>
      </c>
      <c r="AP127" s="122"/>
      <c r="AQ127" s="120">
        <v>1789192828.73</v>
      </c>
      <c r="AR127" s="124">
        <v>0.79</v>
      </c>
      <c r="AS127" s="121" t="e">
        <f>(#REF!/AQ127)-1</f>
        <v>#REF!</v>
      </c>
      <c r="AT127" s="121" t="e">
        <f>(#REF!/AR127)-1</f>
        <v>#REF!</v>
      </c>
    </row>
    <row r="128" spans="1:46">
      <c r="A128" s="197" t="s">
        <v>39</v>
      </c>
      <c r="B128" s="167">
        <v>1490124291.47</v>
      </c>
      <c r="C128" s="167">
        <v>1.19</v>
      </c>
      <c r="D128" s="167">
        <v>1477894916.1199999</v>
      </c>
      <c r="E128" s="167">
        <v>1.19</v>
      </c>
      <c r="F128" s="115">
        <f>((D128-B128)/B128)</f>
        <v>-8.2069498631794843E-3</v>
      </c>
      <c r="G128" s="115">
        <f>((E128-C128)/C128)</f>
        <v>0</v>
      </c>
      <c r="H128" s="167">
        <v>1487238310.6600001</v>
      </c>
      <c r="I128" s="167">
        <v>1.19</v>
      </c>
      <c r="J128" s="115">
        <f t="shared" si="116"/>
        <v>6.3220966782468781E-3</v>
      </c>
      <c r="K128" s="115">
        <f t="shared" si="117"/>
        <v>0</v>
      </c>
      <c r="L128" s="167">
        <v>1500507827.02</v>
      </c>
      <c r="M128" s="167">
        <v>1.21</v>
      </c>
      <c r="N128" s="115">
        <f t="shared" si="118"/>
        <v>8.9222529199851006E-3</v>
      </c>
      <c r="O128" s="115">
        <f t="shared" si="119"/>
        <v>1.6806722689075647E-2</v>
      </c>
      <c r="P128" s="167">
        <v>1506231786.5899999</v>
      </c>
      <c r="Q128" s="167">
        <v>1.21</v>
      </c>
      <c r="R128" s="115">
        <f t="shared" si="120"/>
        <v>3.8146815810802428E-3</v>
      </c>
      <c r="S128" s="115">
        <f t="shared" si="121"/>
        <v>0</v>
      </c>
      <c r="T128" s="167">
        <v>1492948256.4200001</v>
      </c>
      <c r="U128" s="167">
        <v>1.2</v>
      </c>
      <c r="V128" s="115">
        <f t="shared" si="122"/>
        <v>-8.8190478306614355E-3</v>
      </c>
      <c r="W128" s="115">
        <f t="shared" si="123"/>
        <v>-8.2644628099173625E-3</v>
      </c>
      <c r="X128" s="167">
        <v>1516399717.3299999</v>
      </c>
      <c r="Y128" s="167">
        <v>1.23</v>
      </c>
      <c r="Z128" s="115">
        <f t="shared" si="124"/>
        <v>1.570815385540222E-2</v>
      </c>
      <c r="AA128" s="115">
        <f t="shared" si="125"/>
        <v>2.5000000000000022E-2</v>
      </c>
      <c r="AB128" s="167">
        <v>1511117726.78</v>
      </c>
      <c r="AC128" s="167">
        <v>1.23</v>
      </c>
      <c r="AD128" s="115">
        <f t="shared" si="126"/>
        <v>-3.4832442196047193E-3</v>
      </c>
      <c r="AE128" s="115">
        <f t="shared" si="127"/>
        <v>0</v>
      </c>
      <c r="AF128" s="167">
        <v>1500063017.54</v>
      </c>
      <c r="AG128" s="167">
        <v>1.22</v>
      </c>
      <c r="AH128" s="115">
        <f t="shared" si="128"/>
        <v>-7.3155843810767751E-3</v>
      </c>
      <c r="AI128" s="115">
        <f t="shared" si="129"/>
        <v>-8.1300813008130159E-3</v>
      </c>
      <c r="AJ128" s="116">
        <f t="shared" si="78"/>
        <v>8.6779484252400344E-4</v>
      </c>
      <c r="AK128" s="116">
        <f t="shared" si="79"/>
        <v>3.1765223222931611E-3</v>
      </c>
      <c r="AL128" s="117">
        <f t="shared" si="80"/>
        <v>1.4999781904791466E-2</v>
      </c>
      <c r="AM128" s="117">
        <f t="shared" si="81"/>
        <v>2.521008403361347E-2</v>
      </c>
      <c r="AN128" s="118">
        <f t="shared" si="82"/>
        <v>9.1466562930623014E-3</v>
      </c>
      <c r="AO128" s="201">
        <f t="shared" si="83"/>
        <v>1.17177712564513E-2</v>
      </c>
      <c r="AP128" s="122"/>
      <c r="AQ128" s="120">
        <v>204378030.47999999</v>
      </c>
      <c r="AR128" s="124">
        <v>22.9087</v>
      </c>
      <c r="AS128" s="121" t="e">
        <f>(#REF!/AQ128)-1</f>
        <v>#REF!</v>
      </c>
      <c r="AT128" s="121" t="e">
        <f>(#REF!/AR128)-1</f>
        <v>#REF!</v>
      </c>
    </row>
    <row r="129" spans="1:46">
      <c r="A129" s="197" t="s">
        <v>40</v>
      </c>
      <c r="B129" s="167">
        <v>405577436.07999998</v>
      </c>
      <c r="C129" s="167">
        <v>37.909500000000001</v>
      </c>
      <c r="D129" s="167">
        <v>402400974.25</v>
      </c>
      <c r="E129" s="167">
        <v>38.0334</v>
      </c>
      <c r="F129" s="115">
        <f>((D129-B129)/B129)</f>
        <v>-7.8319490864709428E-3</v>
      </c>
      <c r="G129" s="115">
        <f>((E129-C129)/C129)</f>
        <v>3.2683100542080217E-3</v>
      </c>
      <c r="H129" s="167">
        <v>410209122.92000002</v>
      </c>
      <c r="I129" s="167">
        <v>38.216500000000003</v>
      </c>
      <c r="J129" s="115">
        <f t="shared" si="116"/>
        <v>1.9403901008323707E-2</v>
      </c>
      <c r="K129" s="115">
        <f t="shared" si="117"/>
        <v>4.8141896333223728E-3</v>
      </c>
      <c r="L129" s="167">
        <v>416991440.5</v>
      </c>
      <c r="M129" s="167">
        <v>38.9587</v>
      </c>
      <c r="N129" s="115">
        <f t="shared" si="118"/>
        <v>1.6533804835253962E-2</v>
      </c>
      <c r="O129" s="115">
        <f t="shared" si="119"/>
        <v>1.9420930749806938E-2</v>
      </c>
      <c r="P129" s="167">
        <v>414246603.62</v>
      </c>
      <c r="Q129" s="167">
        <v>38.740200000000002</v>
      </c>
      <c r="R129" s="115">
        <f t="shared" si="120"/>
        <v>-6.5824777523221011E-3</v>
      </c>
      <c r="S129" s="115">
        <f t="shared" si="121"/>
        <v>-5.6085033638185776E-3</v>
      </c>
      <c r="T129" s="167">
        <v>424945116.97000003</v>
      </c>
      <c r="U129" s="167">
        <v>38.863199999999999</v>
      </c>
      <c r="V129" s="115">
        <f t="shared" si="122"/>
        <v>2.5826435887484234E-2</v>
      </c>
      <c r="W129" s="115">
        <f t="shared" si="123"/>
        <v>3.1749965152476638E-3</v>
      </c>
      <c r="X129" s="167">
        <v>431823821.33999997</v>
      </c>
      <c r="Y129" s="167">
        <v>39.145899999999997</v>
      </c>
      <c r="Z129" s="115">
        <f t="shared" si="124"/>
        <v>1.6187277121919637E-2</v>
      </c>
      <c r="AA129" s="115">
        <f t="shared" si="125"/>
        <v>7.2742337223902923E-3</v>
      </c>
      <c r="AB129" s="167">
        <v>432345544.80000001</v>
      </c>
      <c r="AC129" s="167">
        <v>39.342100000000002</v>
      </c>
      <c r="AD129" s="115">
        <f t="shared" si="126"/>
        <v>1.2081859180002369E-3</v>
      </c>
      <c r="AE129" s="115">
        <f t="shared" si="127"/>
        <v>5.012019138658317E-3</v>
      </c>
      <c r="AF129" s="167">
        <v>432387235.50999999</v>
      </c>
      <c r="AG129" s="167">
        <v>39.205500000000001</v>
      </c>
      <c r="AH129" s="115">
        <f t="shared" si="128"/>
        <v>9.6429142155875268E-5</v>
      </c>
      <c r="AI129" s="115">
        <f t="shared" si="129"/>
        <v>-3.4721074879073915E-3</v>
      </c>
      <c r="AJ129" s="116">
        <f t="shared" si="78"/>
        <v>8.1052008842930762E-3</v>
      </c>
      <c r="AK129" s="116">
        <f t="shared" si="79"/>
        <v>4.2355086202384542E-3</v>
      </c>
      <c r="AL129" s="117">
        <f t="shared" si="80"/>
        <v>7.4518361482321854E-2</v>
      </c>
      <c r="AM129" s="117">
        <f t="shared" si="81"/>
        <v>3.0817649749956627E-2</v>
      </c>
      <c r="AN129" s="118">
        <f t="shared" si="82"/>
        <v>1.2870198181347296E-2</v>
      </c>
      <c r="AO129" s="201">
        <f t="shared" si="83"/>
        <v>7.5511665399982837E-3</v>
      </c>
      <c r="AP129" s="122"/>
      <c r="AQ129" s="120">
        <v>160273731.87</v>
      </c>
      <c r="AR129" s="124">
        <v>133.94</v>
      </c>
      <c r="AS129" s="121" t="e">
        <f>(#REF!/AQ129)-1</f>
        <v>#REF!</v>
      </c>
      <c r="AT129" s="121" t="e">
        <f>(#REF!/AR129)-1</f>
        <v>#REF!</v>
      </c>
    </row>
    <row r="130" spans="1:46" s="275" customFormat="1">
      <c r="A130" s="196" t="s">
        <v>88</v>
      </c>
      <c r="B130" s="163">
        <v>246556540.49000001</v>
      </c>
      <c r="C130" s="175">
        <v>217.51</v>
      </c>
      <c r="D130" s="163">
        <v>245475749.56999999</v>
      </c>
      <c r="E130" s="175">
        <v>216.84</v>
      </c>
      <c r="F130" s="115">
        <f>((D130-B130)/B130)</f>
        <v>-4.3835418758394369E-3</v>
      </c>
      <c r="G130" s="115">
        <f>((E130-C130)/C130)</f>
        <v>-3.0803181462920673E-3</v>
      </c>
      <c r="H130" s="163">
        <v>251539944.02000001</v>
      </c>
      <c r="I130" s="175">
        <v>219.05</v>
      </c>
      <c r="J130" s="115">
        <f t="shared" si="116"/>
        <v>2.470384329459293E-2</v>
      </c>
      <c r="K130" s="115">
        <f t="shared" si="117"/>
        <v>1.0191846522781812E-2</v>
      </c>
      <c r="L130" s="163">
        <v>271186209.86000001</v>
      </c>
      <c r="M130" s="175">
        <v>223.97</v>
      </c>
      <c r="N130" s="115">
        <f t="shared" si="118"/>
        <v>7.8103960452650514E-2</v>
      </c>
      <c r="O130" s="115">
        <f t="shared" si="119"/>
        <v>2.246062542798442E-2</v>
      </c>
      <c r="P130" s="163">
        <v>265421180.59</v>
      </c>
      <c r="Q130" s="175">
        <v>222.83</v>
      </c>
      <c r="R130" s="115">
        <f t="shared" si="120"/>
        <v>-2.1258563527165372E-2</v>
      </c>
      <c r="S130" s="115">
        <f t="shared" si="121"/>
        <v>-5.0899674063490039E-3</v>
      </c>
      <c r="T130" s="163">
        <v>263795869.52000001</v>
      </c>
      <c r="U130" s="175">
        <v>221.43</v>
      </c>
      <c r="V130" s="115">
        <f t="shared" si="122"/>
        <v>-6.1235168436336463E-3</v>
      </c>
      <c r="W130" s="115">
        <f t="shared" si="123"/>
        <v>-6.2828164968810555E-3</v>
      </c>
      <c r="X130" s="163">
        <v>269551401.75999999</v>
      </c>
      <c r="Y130" s="175">
        <v>226.05</v>
      </c>
      <c r="Z130" s="115">
        <f t="shared" si="124"/>
        <v>2.1818128731403874E-2</v>
      </c>
      <c r="AA130" s="115">
        <f t="shared" si="125"/>
        <v>2.0864381520119244E-2</v>
      </c>
      <c r="AB130" s="163">
        <v>261378758.24000001</v>
      </c>
      <c r="AC130" s="175">
        <v>223.83</v>
      </c>
      <c r="AD130" s="115">
        <f t="shared" si="126"/>
        <v>-3.0319425039668845E-2</v>
      </c>
      <c r="AE130" s="115">
        <f t="shared" si="127"/>
        <v>-9.8208360982083558E-3</v>
      </c>
      <c r="AF130" s="163">
        <v>257988319.56</v>
      </c>
      <c r="AG130" s="175">
        <v>223.4</v>
      </c>
      <c r="AH130" s="115">
        <f t="shared" si="128"/>
        <v>-1.2971362718338725E-2</v>
      </c>
      <c r="AI130" s="115">
        <f t="shared" si="129"/>
        <v>-1.9211008354555099E-3</v>
      </c>
      <c r="AJ130" s="116">
        <f t="shared" si="78"/>
        <v>6.1961903092501609E-3</v>
      </c>
      <c r="AK130" s="116">
        <f t="shared" si="79"/>
        <v>3.415226810962436E-3</v>
      </c>
      <c r="AL130" s="117">
        <f t="shared" si="80"/>
        <v>5.0972733607773012E-2</v>
      </c>
      <c r="AM130" s="117">
        <f t="shared" si="81"/>
        <v>3.0252720900202923E-2</v>
      </c>
      <c r="AN130" s="118">
        <f t="shared" si="82"/>
        <v>3.4796469987470165E-2</v>
      </c>
      <c r="AO130" s="201">
        <f t="shared" si="83"/>
        <v>1.2679426611168935E-2</v>
      </c>
      <c r="AP130" s="122"/>
      <c r="AQ130" s="120"/>
      <c r="AR130" s="124"/>
      <c r="AS130" s="121"/>
      <c r="AT130" s="121"/>
    </row>
    <row r="131" spans="1:46" s="370" customFormat="1">
      <c r="A131" s="196" t="s">
        <v>180</v>
      </c>
      <c r="B131" s="163">
        <v>5806412199.0500002</v>
      </c>
      <c r="C131" s="175">
        <v>109.43</v>
      </c>
      <c r="D131" s="163">
        <v>5075624502.8299999</v>
      </c>
      <c r="E131" s="175">
        <v>109.56</v>
      </c>
      <c r="F131" s="115">
        <f>((D131-B131)/B131)</f>
        <v>-0.12585873533738545</v>
      </c>
      <c r="G131" s="115">
        <f>((E131-C131)/C131)</f>
        <v>1.187974047336155E-3</v>
      </c>
      <c r="H131" s="163">
        <v>4785851727.8900003</v>
      </c>
      <c r="I131" s="175">
        <v>109.71</v>
      </c>
      <c r="J131" s="115">
        <f t="shared" si="116"/>
        <v>-5.7091058406395487E-2</v>
      </c>
      <c r="K131" s="115">
        <f t="shared" si="117"/>
        <v>1.3691128148958696E-3</v>
      </c>
      <c r="L131" s="163">
        <v>4534524784.4300003</v>
      </c>
      <c r="M131" s="175">
        <v>109.87</v>
      </c>
      <c r="N131" s="115">
        <f t="shared" si="118"/>
        <v>-5.2514569558302165E-2</v>
      </c>
      <c r="O131" s="115">
        <f t="shared" si="119"/>
        <v>1.4583903017045922E-3</v>
      </c>
      <c r="P131" s="163">
        <v>4287622691.4200001</v>
      </c>
      <c r="Q131" s="175">
        <v>110.02</v>
      </c>
      <c r="R131" s="115">
        <f t="shared" si="120"/>
        <v>-5.4449386594550585E-2</v>
      </c>
      <c r="S131" s="115">
        <f t="shared" si="121"/>
        <v>1.3652498407207743E-3</v>
      </c>
      <c r="T131" s="163">
        <v>4101000744.3400002</v>
      </c>
      <c r="U131" s="175">
        <v>110.34</v>
      </c>
      <c r="V131" s="115">
        <f t="shared" si="122"/>
        <v>-4.3525739205889258E-2</v>
      </c>
      <c r="W131" s="115">
        <f t="shared" si="123"/>
        <v>2.9085620796219544E-3</v>
      </c>
      <c r="X131" s="163">
        <v>5101028874.2299995</v>
      </c>
      <c r="Y131" s="175">
        <v>110.87</v>
      </c>
      <c r="Z131" s="115">
        <f t="shared" si="124"/>
        <v>0.2438497801470017</v>
      </c>
      <c r="AA131" s="115">
        <f t="shared" si="125"/>
        <v>4.8033351459126437E-3</v>
      </c>
      <c r="AB131" s="163">
        <v>5002050410.8999996</v>
      </c>
      <c r="AC131" s="175">
        <v>111.05</v>
      </c>
      <c r="AD131" s="115">
        <f t="shared" si="126"/>
        <v>-1.9403627340756961E-2</v>
      </c>
      <c r="AE131" s="115">
        <f t="shared" si="127"/>
        <v>1.6235230450075998E-3</v>
      </c>
      <c r="AF131" s="163">
        <v>4634025829.5299997</v>
      </c>
      <c r="AG131" s="175">
        <v>111.2</v>
      </c>
      <c r="AH131" s="115">
        <f t="shared" si="128"/>
        <v>-7.3574744582348708E-2</v>
      </c>
      <c r="AI131" s="115">
        <f t="shared" si="129"/>
        <v>1.3507429085997812E-3</v>
      </c>
      <c r="AJ131" s="116">
        <f t="shared" si="78"/>
        <v>-2.2821010109828364E-2</v>
      </c>
      <c r="AK131" s="116">
        <f t="shared" si="79"/>
        <v>2.0083612729749215E-3</v>
      </c>
      <c r="AL131" s="117">
        <f t="shared" si="80"/>
        <v>-8.700381067468238E-2</v>
      </c>
      <c r="AM131" s="117">
        <f t="shared" si="81"/>
        <v>1.4968966776195696E-2</v>
      </c>
      <c r="AN131" s="118">
        <f t="shared" si="82"/>
        <v>0.11199673908080598</v>
      </c>
      <c r="AO131" s="201">
        <f t="shared" si="83"/>
        <v>1.253596938655475E-3</v>
      </c>
      <c r="AP131" s="122"/>
      <c r="AQ131" s="120"/>
      <c r="AR131" s="124"/>
      <c r="AS131" s="121"/>
      <c r="AT131" s="121"/>
    </row>
    <row r="132" spans="1:46" s="402" customFormat="1">
      <c r="A132" s="196" t="s">
        <v>206</v>
      </c>
      <c r="B132" s="163">
        <v>1552472099.2</v>
      </c>
      <c r="C132" s="175">
        <v>1.0489999999999999</v>
      </c>
      <c r="D132" s="163">
        <v>1510641903.8299999</v>
      </c>
      <c r="E132" s="175">
        <v>1.0502</v>
      </c>
      <c r="F132" s="115">
        <f>((D132-B132)/B132)</f>
        <v>-2.6944249363035588E-2</v>
      </c>
      <c r="G132" s="115">
        <f>((E132-C132)/C132)</f>
        <v>1.1439466158246806E-3</v>
      </c>
      <c r="H132" s="163">
        <v>1477416619.9300001</v>
      </c>
      <c r="I132" s="175">
        <v>1.0515000000000001</v>
      </c>
      <c r="J132" s="115">
        <f t="shared" si="116"/>
        <v>-2.1994149517342441E-2</v>
      </c>
      <c r="K132" s="115">
        <f t="shared" si="117"/>
        <v>1.2378594553419148E-3</v>
      </c>
      <c r="L132" s="163">
        <v>1487453050.79</v>
      </c>
      <c r="M132" s="175">
        <v>1.0528</v>
      </c>
      <c r="N132" s="115">
        <f t="shared" si="118"/>
        <v>6.7932299695365687E-3</v>
      </c>
      <c r="O132" s="115">
        <f t="shared" si="119"/>
        <v>1.2363290537326264E-3</v>
      </c>
      <c r="P132" s="163">
        <v>1522423481.22</v>
      </c>
      <c r="Q132" s="175">
        <v>1.0536000000000001</v>
      </c>
      <c r="R132" s="115">
        <f t="shared" si="120"/>
        <v>2.3510275105104627E-2</v>
      </c>
      <c r="S132" s="115">
        <f t="shared" si="121"/>
        <v>7.5987841945301482E-4</v>
      </c>
      <c r="T132" s="163">
        <v>1548986140.73</v>
      </c>
      <c r="U132" s="175">
        <v>1.0544</v>
      </c>
      <c r="V132" s="115">
        <f t="shared" si="122"/>
        <v>1.7447615487849608E-2</v>
      </c>
      <c r="W132" s="115">
        <f t="shared" si="123"/>
        <v>7.5930144267265741E-4</v>
      </c>
      <c r="X132" s="163">
        <v>1572401800.6400001</v>
      </c>
      <c r="Y132" s="175">
        <v>1.0553999999999999</v>
      </c>
      <c r="Z132" s="115">
        <f t="shared" si="124"/>
        <v>1.5116765279103689E-2</v>
      </c>
      <c r="AA132" s="115">
        <f t="shared" si="125"/>
        <v>9.4840667678290007E-4</v>
      </c>
      <c r="AB132" s="163">
        <v>1552537397.8</v>
      </c>
      <c r="AC132" s="175">
        <v>1.0559000000000001</v>
      </c>
      <c r="AD132" s="115">
        <f t="shared" si="126"/>
        <v>-1.2633159560053245E-2</v>
      </c>
      <c r="AE132" s="115">
        <f t="shared" si="127"/>
        <v>4.73754026909387E-4</v>
      </c>
      <c r="AF132" s="163">
        <v>1641860831.8699999</v>
      </c>
      <c r="AG132" s="175">
        <v>1.0565</v>
      </c>
      <c r="AH132" s="115">
        <f t="shared" si="128"/>
        <v>5.7533837314691666E-2</v>
      </c>
      <c r="AI132" s="115">
        <f t="shared" si="129"/>
        <v>5.6823562837383641E-4</v>
      </c>
      <c r="AJ132" s="116">
        <f t="shared" si="78"/>
        <v>7.35377058948186E-3</v>
      </c>
      <c r="AK132" s="116">
        <f t="shared" si="79"/>
        <v>8.9096391488637731E-4</v>
      </c>
      <c r="AL132" s="117">
        <f t="shared" si="80"/>
        <v>8.6863026708920613E-2</v>
      </c>
      <c r="AM132" s="117">
        <f t="shared" si="81"/>
        <v>5.9988573605027351E-3</v>
      </c>
      <c r="AN132" s="118">
        <f t="shared" si="82"/>
        <v>2.7719687938725014E-2</v>
      </c>
      <c r="AO132" s="201">
        <f t="shared" si="83"/>
        <v>2.9752540449276885E-4</v>
      </c>
      <c r="AP132" s="122"/>
      <c r="AQ132" s="120"/>
      <c r="AR132" s="124"/>
      <c r="AS132" s="121"/>
      <c r="AT132" s="121"/>
    </row>
    <row r="133" spans="1:46">
      <c r="A133" s="196" t="s">
        <v>224</v>
      </c>
      <c r="B133" s="163">
        <v>0</v>
      </c>
      <c r="C133" s="175">
        <v>0</v>
      </c>
      <c r="D133" s="163">
        <v>0</v>
      </c>
      <c r="E133" s="175">
        <v>0</v>
      </c>
      <c r="F133" s="115" t="e">
        <f>((D133-B133)/B133)</f>
        <v>#DIV/0!</v>
      </c>
      <c r="G133" s="115" t="e">
        <f>((E133-C133)/C133)</f>
        <v>#DIV/0!</v>
      </c>
      <c r="H133" s="163">
        <v>254219517.08657399</v>
      </c>
      <c r="I133" s="175">
        <v>100</v>
      </c>
      <c r="J133" s="115" t="e">
        <f t="shared" si="116"/>
        <v>#DIV/0!</v>
      </c>
      <c r="K133" s="115" t="e">
        <f t="shared" si="117"/>
        <v>#DIV/0!</v>
      </c>
      <c r="L133" s="163">
        <v>254198819.97642255</v>
      </c>
      <c r="M133" s="175">
        <v>100</v>
      </c>
      <c r="N133" s="115">
        <f t="shared" si="118"/>
        <v>-8.1414324079577034E-5</v>
      </c>
      <c r="O133" s="115">
        <f t="shared" si="119"/>
        <v>0</v>
      </c>
      <c r="P133" s="163">
        <v>258954793.19590721</v>
      </c>
      <c r="Q133" s="175">
        <v>100</v>
      </c>
      <c r="R133" s="115">
        <f t="shared" si="120"/>
        <v>1.870965891944653E-2</v>
      </c>
      <c r="S133" s="115">
        <f t="shared" si="121"/>
        <v>0</v>
      </c>
      <c r="T133" s="163">
        <v>258988886.955717</v>
      </c>
      <c r="U133" s="175">
        <v>100</v>
      </c>
      <c r="V133" s="115">
        <f t="shared" si="122"/>
        <v>1.3165911852420925E-4</v>
      </c>
      <c r="W133" s="115">
        <f t="shared" si="123"/>
        <v>0</v>
      </c>
      <c r="X133" s="163">
        <v>259903118.74752378</v>
      </c>
      <c r="Y133" s="175">
        <v>100</v>
      </c>
      <c r="Z133" s="115">
        <f t="shared" si="124"/>
        <v>3.5300039416869128E-3</v>
      </c>
      <c r="AA133" s="115">
        <f t="shared" si="125"/>
        <v>0</v>
      </c>
      <c r="AB133" s="163">
        <v>260976117.08081132</v>
      </c>
      <c r="AC133" s="175">
        <v>100</v>
      </c>
      <c r="AD133" s="115">
        <f t="shared" si="126"/>
        <v>4.1284550122304376E-3</v>
      </c>
      <c r="AE133" s="115">
        <f t="shared" si="127"/>
        <v>0</v>
      </c>
      <c r="AF133" s="163">
        <v>262056809.96598396</v>
      </c>
      <c r="AG133" s="175">
        <v>100</v>
      </c>
      <c r="AH133" s="115">
        <f t="shared" si="128"/>
        <v>4.1409646877304043E-3</v>
      </c>
      <c r="AI133" s="115">
        <f t="shared" si="129"/>
        <v>0</v>
      </c>
      <c r="AJ133" s="116" t="e">
        <f t="shared" si="78"/>
        <v>#DIV/0!</v>
      </c>
      <c r="AK133" s="116" t="e">
        <f t="shared" si="79"/>
        <v>#DIV/0!</v>
      </c>
      <c r="AL133" s="117" t="e">
        <f t="shared" si="80"/>
        <v>#DIV/0!</v>
      </c>
      <c r="AM133" s="117" t="e">
        <f t="shared" si="81"/>
        <v>#DIV/0!</v>
      </c>
      <c r="AN133" s="118" t="e">
        <f t="shared" si="82"/>
        <v>#DIV/0!</v>
      </c>
      <c r="AO133" s="201" t="e">
        <f t="shared" si="83"/>
        <v>#DIV/0!</v>
      </c>
      <c r="AP133" s="122"/>
      <c r="AQ133" s="150">
        <f>SUM(AQ125:AQ129)</f>
        <v>4923038917.1999998</v>
      </c>
      <c r="AR133" s="98"/>
      <c r="AS133" s="121" t="e">
        <f>(#REF!/AQ133)-1</f>
        <v>#REF!</v>
      </c>
      <c r="AT133" s="121" t="e">
        <f>(#REF!/AR133)-1</f>
        <v>#REF!</v>
      </c>
    </row>
    <row r="134" spans="1:46">
      <c r="A134" s="198" t="s">
        <v>56</v>
      </c>
      <c r="B134" s="179">
        <f>SUM(B126:B133)</f>
        <v>12798029076.030001</v>
      </c>
      <c r="C134" s="170"/>
      <c r="D134" s="179">
        <f>SUM(D126:D133)</f>
        <v>12025479382.379999</v>
      </c>
      <c r="E134" s="170"/>
      <c r="F134" s="115">
        <f>((D134-B134)/B134)</f>
        <v>-6.0364739684561609E-2</v>
      </c>
      <c r="G134" s="115"/>
      <c r="H134" s="179">
        <f>SUM(H126:H133)</f>
        <v>11983520113.686577</v>
      </c>
      <c r="I134" s="170"/>
      <c r="J134" s="115">
        <f>((H134-D134)/D134)</f>
        <v>-3.4891971753659963E-3</v>
      </c>
      <c r="K134" s="115"/>
      <c r="L134" s="179">
        <f>SUM(L126:L133)</f>
        <v>11837865464.026423</v>
      </c>
      <c r="M134" s="170"/>
      <c r="N134" s="115">
        <f>((L134-H134)/H134)</f>
        <v>-1.2154579645908863E-2</v>
      </c>
      <c r="O134" s="115"/>
      <c r="P134" s="179">
        <f>SUM(P126:P133)</f>
        <v>11631992386.925907</v>
      </c>
      <c r="Q134" s="170"/>
      <c r="R134" s="115">
        <f>((P134-L134)/L134)</f>
        <v>-1.7391064100714285E-2</v>
      </c>
      <c r="S134" s="115"/>
      <c r="T134" s="179">
        <f>SUM(T126:T133)</f>
        <v>11458166250.695719</v>
      </c>
      <c r="U134" s="170"/>
      <c r="V134" s="115">
        <f>((T134-P134)/P134)</f>
        <v>-1.4943797283220797E-2</v>
      </c>
      <c r="W134" s="115"/>
      <c r="X134" s="179">
        <f>SUM(X126:X133)</f>
        <v>12578465029.407524</v>
      </c>
      <c r="Y134" s="170"/>
      <c r="Z134" s="115">
        <f>((X134-T134)/T134)</f>
        <v>9.7772955480008236E-2</v>
      </c>
      <c r="AA134" s="115"/>
      <c r="AB134" s="179">
        <f>SUM(AB126:AB133)</f>
        <v>12447197716.010809</v>
      </c>
      <c r="AC134" s="170"/>
      <c r="AD134" s="115">
        <f>((AB134-X134)/X134)</f>
        <v>-1.0435876960330362E-2</v>
      </c>
      <c r="AE134" s="115"/>
      <c r="AF134" s="179">
        <f>SUM(AF126:AF133)</f>
        <v>12157267575.015984</v>
      </c>
      <c r="AG134" s="170"/>
      <c r="AH134" s="115">
        <f>((AF134-AB134)/AB134)</f>
        <v>-2.3292804341164174E-2</v>
      </c>
      <c r="AI134" s="115"/>
      <c r="AJ134" s="116">
        <f t="shared" ref="AJ134:AJ135" si="130">AVERAGE(F134,J134,N134,R134,V134,Z134,AD134,AH134)</f>
        <v>-5.5373879639072313E-3</v>
      </c>
      <c r="AK134" s="116"/>
      <c r="AL134" s="117">
        <f t="shared" ref="AL134:AL135" si="131">((AF134-D134)/D134)</f>
        <v>1.0959080170149675E-2</v>
      </c>
      <c r="AM134" s="117"/>
      <c r="AN134" s="118">
        <f t="shared" ref="AN134:AN135" si="132">STDEV(F134,J134,N134,R134,V134,Z134,AD134,AH134)</f>
        <v>4.5190530060241839E-2</v>
      </c>
      <c r="AO134" s="201"/>
      <c r="AP134" s="122"/>
      <c r="AQ134" s="97">
        <f>SUM(AQ19,AQ49,AQ63,AQ93,AQ99,AQ123,AQ133)</f>
        <v>244289452404.71518</v>
      </c>
      <c r="AR134" s="98"/>
      <c r="AS134" s="121" t="e">
        <f>(#REF!/AQ134)-1</f>
        <v>#REF!</v>
      </c>
      <c r="AT134" s="121" t="e">
        <f>(#REF!/AR134)-1</f>
        <v>#REF!</v>
      </c>
    </row>
    <row r="135" spans="1:46" ht="15" customHeight="1">
      <c r="A135" s="198" t="s">
        <v>42</v>
      </c>
      <c r="B135" s="71">
        <f>SUM(B19,B49,B63,B94,B100,B124,B134)</f>
        <v>1334644755925.0774</v>
      </c>
      <c r="C135" s="96"/>
      <c r="D135" s="71">
        <f>SUM(D19,D49,D63,D94,D100,D124,D134)</f>
        <v>1321611652579.2727</v>
      </c>
      <c r="E135" s="96"/>
      <c r="F135" s="115">
        <f>((D135-B135)/B135)</f>
        <v>-9.7652227590487931E-3</v>
      </c>
      <c r="G135" s="115"/>
      <c r="H135" s="71">
        <f>SUM(H19,H49,H63,H94,H100,H124,H134)</f>
        <v>1308590940011.543</v>
      </c>
      <c r="I135" s="96"/>
      <c r="J135" s="115">
        <f>((H135-D135)/D135)</f>
        <v>-9.8521472191307954E-3</v>
      </c>
      <c r="K135" s="115"/>
      <c r="L135" s="71">
        <f>SUM(L19,L49,L63,L94,L100,L124,L134)</f>
        <v>1303575574220.281</v>
      </c>
      <c r="M135" s="96"/>
      <c r="N135" s="115">
        <f>((L135-H135)/H135)</f>
        <v>-3.8326459689669887E-3</v>
      </c>
      <c r="O135" s="115"/>
      <c r="P135" s="71">
        <f>SUM(P19,P49,P63,P94,P100,P124,P134)</f>
        <v>1287601653865.6008</v>
      </c>
      <c r="Q135" s="96"/>
      <c r="R135" s="115">
        <f>((P135-L135)/L135)</f>
        <v>-1.2253927329249625E-2</v>
      </c>
      <c r="S135" s="115"/>
      <c r="T135" s="71">
        <f>SUM(T19,T49,T63,T94,T100,T124,T134)</f>
        <v>1281928049348.3362</v>
      </c>
      <c r="U135" s="96"/>
      <c r="V135" s="115">
        <f>((T135-P135)/P135)</f>
        <v>-4.4063352203932912E-3</v>
      </c>
      <c r="W135" s="115"/>
      <c r="X135" s="71">
        <f>SUM(X19,X49,X63,X94,X100,X124,X134)</f>
        <v>1273920222256.7163</v>
      </c>
      <c r="Y135" s="96"/>
      <c r="Z135" s="115">
        <f>((X135-T135)/T135)</f>
        <v>-6.2467055742251873E-3</v>
      </c>
      <c r="AA135" s="115"/>
      <c r="AB135" s="71">
        <f>SUM(AB19,AB49,AB63,AB94,AB100,AB124,AB134)</f>
        <v>1271869056842.6748</v>
      </c>
      <c r="AC135" s="96"/>
      <c r="AD135" s="115">
        <f>((AB135-X135)/X135)</f>
        <v>-1.6101207738173102E-3</v>
      </c>
      <c r="AE135" s="115"/>
      <c r="AF135" s="71">
        <f>SUM(AF19,AF49,AF63,AF94,AF100,AF124,AF134)</f>
        <v>1269254385162.4197</v>
      </c>
      <c r="AG135" s="96"/>
      <c r="AH135" s="115">
        <f>((AF135-AB135)/AB135)</f>
        <v>-2.0557711237553533E-3</v>
      </c>
      <c r="AI135" s="115"/>
      <c r="AJ135" s="116">
        <f t="shared" si="130"/>
        <v>-6.2528594960734171E-3</v>
      </c>
      <c r="AK135" s="116"/>
      <c r="AL135" s="117">
        <f t="shared" si="131"/>
        <v>-3.961622713803406E-2</v>
      </c>
      <c r="AM135" s="117"/>
      <c r="AN135" s="118">
        <f t="shared" si="132"/>
        <v>3.9594747104569243E-3</v>
      </c>
      <c r="AO135" s="201"/>
      <c r="AP135" s="122"/>
      <c r="AQ135" s="151"/>
      <c r="AR135" s="152"/>
      <c r="AS135" s="121" t="e">
        <f>(#REF!/AQ135)-1</f>
        <v>#REF!</v>
      </c>
      <c r="AT135" s="121" t="e">
        <f>(#REF!/AR135)-1</f>
        <v>#REF!</v>
      </c>
    </row>
    <row r="136" spans="1:46" ht="17.25" customHeight="1" thickBot="1">
      <c r="A136" s="197"/>
      <c r="B136" s="268"/>
      <c r="C136" s="268"/>
      <c r="D136" s="268"/>
      <c r="E136" s="268"/>
      <c r="F136" s="115"/>
      <c r="G136" s="115"/>
      <c r="H136" s="268"/>
      <c r="I136" s="268"/>
      <c r="J136" s="115"/>
      <c r="K136" s="115"/>
      <c r="L136" s="268"/>
      <c r="M136" s="268"/>
      <c r="N136" s="115"/>
      <c r="O136" s="115"/>
      <c r="P136" s="268"/>
      <c r="Q136" s="268"/>
      <c r="R136" s="115"/>
      <c r="S136" s="115"/>
      <c r="T136" s="268"/>
      <c r="U136" s="268"/>
      <c r="V136" s="115"/>
      <c r="W136" s="115"/>
      <c r="X136" s="268"/>
      <c r="Y136" s="268"/>
      <c r="Z136" s="115"/>
      <c r="AA136" s="115"/>
      <c r="AB136" s="268"/>
      <c r="AC136" s="268"/>
      <c r="AD136" s="115"/>
      <c r="AE136" s="115"/>
      <c r="AF136" s="268"/>
      <c r="AG136" s="268"/>
      <c r="AH136" s="115"/>
      <c r="AI136" s="115"/>
      <c r="AJ136" s="116"/>
      <c r="AK136" s="116"/>
      <c r="AL136" s="117"/>
      <c r="AM136" s="117"/>
      <c r="AN136" s="118"/>
      <c r="AO136" s="201"/>
      <c r="AP136" s="122"/>
      <c r="AQ136" s="476" t="s">
        <v>108</v>
      </c>
      <c r="AR136" s="476"/>
      <c r="AS136" s="121" t="e">
        <f>(#REF!/AQ136)-1</f>
        <v>#REF!</v>
      </c>
      <c r="AT136" s="121" t="e">
        <f>(#REF!/AR136)-1</f>
        <v>#REF!</v>
      </c>
    </row>
    <row r="137" spans="1:46" ht="29.25" customHeight="1">
      <c r="A137" s="200" t="s">
        <v>62</v>
      </c>
      <c r="B137" s="469" t="s">
        <v>215</v>
      </c>
      <c r="C137" s="470"/>
      <c r="D137" s="469" t="s">
        <v>221</v>
      </c>
      <c r="E137" s="470"/>
      <c r="F137" s="469" t="s">
        <v>83</v>
      </c>
      <c r="G137" s="470"/>
      <c r="H137" s="471" t="s">
        <v>222</v>
      </c>
      <c r="I137" s="472"/>
      <c r="J137" s="469" t="s">
        <v>83</v>
      </c>
      <c r="K137" s="470"/>
      <c r="L137" s="471" t="s">
        <v>227</v>
      </c>
      <c r="M137" s="472"/>
      <c r="N137" s="469" t="s">
        <v>83</v>
      </c>
      <c r="O137" s="470"/>
      <c r="P137" s="471" t="s">
        <v>236</v>
      </c>
      <c r="Q137" s="472"/>
      <c r="R137" s="469" t="s">
        <v>83</v>
      </c>
      <c r="S137" s="470"/>
      <c r="T137" s="471" t="s">
        <v>237</v>
      </c>
      <c r="U137" s="472"/>
      <c r="V137" s="469" t="s">
        <v>83</v>
      </c>
      <c r="W137" s="470"/>
      <c r="X137" s="469" t="s">
        <v>238</v>
      </c>
      <c r="Y137" s="470"/>
      <c r="Z137" s="469" t="s">
        <v>83</v>
      </c>
      <c r="AA137" s="470"/>
      <c r="AB137" s="469" t="s">
        <v>239</v>
      </c>
      <c r="AC137" s="470"/>
      <c r="AD137" s="469" t="s">
        <v>83</v>
      </c>
      <c r="AE137" s="470"/>
      <c r="AF137" s="469" t="s">
        <v>241</v>
      </c>
      <c r="AG137" s="470"/>
      <c r="AH137" s="469" t="s">
        <v>83</v>
      </c>
      <c r="AI137" s="470"/>
      <c r="AJ137" s="475" t="s">
        <v>102</v>
      </c>
      <c r="AK137" s="475"/>
      <c r="AL137" s="475" t="s">
        <v>103</v>
      </c>
      <c r="AM137" s="475"/>
      <c r="AN137" s="475" t="s">
        <v>93</v>
      </c>
      <c r="AO137" s="477"/>
      <c r="AP137" s="122"/>
      <c r="AQ137" s="153" t="s">
        <v>96</v>
      </c>
      <c r="AR137" s="154" t="s">
        <v>97</v>
      </c>
      <c r="AS137" s="121" t="e">
        <f>(#REF!/AQ137)-1</f>
        <v>#REF!</v>
      </c>
      <c r="AT137" s="121" t="e">
        <f>(#REF!/AR137)-1</f>
        <v>#REF!</v>
      </c>
    </row>
    <row r="138" spans="1:46" ht="25.5" customHeight="1">
      <c r="A138" s="200"/>
      <c r="B138" s="204" t="s">
        <v>96</v>
      </c>
      <c r="C138" s="205" t="s">
        <v>97</v>
      </c>
      <c r="D138" s="204" t="s">
        <v>96</v>
      </c>
      <c r="E138" s="205" t="s">
        <v>97</v>
      </c>
      <c r="F138" s="403" t="s">
        <v>95</v>
      </c>
      <c r="G138" s="403" t="s">
        <v>5</v>
      </c>
      <c r="H138" s="204" t="s">
        <v>96</v>
      </c>
      <c r="I138" s="205" t="s">
        <v>97</v>
      </c>
      <c r="J138" s="407" t="s">
        <v>95</v>
      </c>
      <c r="K138" s="407" t="s">
        <v>5</v>
      </c>
      <c r="L138" s="204" t="s">
        <v>96</v>
      </c>
      <c r="M138" s="205" t="s">
        <v>97</v>
      </c>
      <c r="N138" s="410" t="s">
        <v>95</v>
      </c>
      <c r="O138" s="410" t="s">
        <v>5</v>
      </c>
      <c r="P138" s="204" t="s">
        <v>96</v>
      </c>
      <c r="Q138" s="205" t="s">
        <v>97</v>
      </c>
      <c r="R138" s="412" t="s">
        <v>95</v>
      </c>
      <c r="S138" s="412" t="s">
        <v>5</v>
      </c>
      <c r="T138" s="204" t="s">
        <v>96</v>
      </c>
      <c r="U138" s="205" t="s">
        <v>97</v>
      </c>
      <c r="V138" s="415" t="s">
        <v>95</v>
      </c>
      <c r="W138" s="415" t="s">
        <v>5</v>
      </c>
      <c r="X138" s="204" t="s">
        <v>96</v>
      </c>
      <c r="Y138" s="205" t="s">
        <v>97</v>
      </c>
      <c r="Z138" s="416" t="s">
        <v>95</v>
      </c>
      <c r="AA138" s="416" t="s">
        <v>5</v>
      </c>
      <c r="AB138" s="204" t="s">
        <v>96</v>
      </c>
      <c r="AC138" s="205" t="s">
        <v>97</v>
      </c>
      <c r="AD138" s="420" t="s">
        <v>95</v>
      </c>
      <c r="AE138" s="420" t="s">
        <v>5</v>
      </c>
      <c r="AF138" s="204" t="s">
        <v>96</v>
      </c>
      <c r="AG138" s="205" t="s">
        <v>97</v>
      </c>
      <c r="AH138" s="429" t="s">
        <v>95</v>
      </c>
      <c r="AI138" s="429" t="s">
        <v>5</v>
      </c>
      <c r="AJ138" s="249" t="s">
        <v>101</v>
      </c>
      <c r="AK138" s="249" t="s">
        <v>101</v>
      </c>
      <c r="AL138" s="249" t="s">
        <v>101</v>
      </c>
      <c r="AM138" s="249" t="s">
        <v>101</v>
      </c>
      <c r="AN138" s="249" t="s">
        <v>101</v>
      </c>
      <c r="AO138" s="250" t="s">
        <v>101</v>
      </c>
      <c r="AP138" s="122"/>
      <c r="AQ138" s="147">
        <v>1901056000</v>
      </c>
      <c r="AR138" s="139">
        <v>12.64</v>
      </c>
      <c r="AS138" s="121" t="e">
        <f>(#REF!/AQ138)-1</f>
        <v>#REF!</v>
      </c>
      <c r="AT138" s="121" t="e">
        <f>(#REF!/AR138)-1</f>
        <v>#REF!</v>
      </c>
    </row>
    <row r="139" spans="1:46">
      <c r="A139" s="197" t="s">
        <v>44</v>
      </c>
      <c r="B139" s="177">
        <v>2495717000</v>
      </c>
      <c r="C139" s="176">
        <v>16.43</v>
      </c>
      <c r="D139" s="177">
        <v>2495717000</v>
      </c>
      <c r="E139" s="176">
        <v>16.43</v>
      </c>
      <c r="F139" s="115">
        <f>((D139-B139)/B139)</f>
        <v>0</v>
      </c>
      <c r="G139" s="115">
        <f>((E139-C139)/C139)</f>
        <v>0</v>
      </c>
      <c r="H139" s="177">
        <v>2495717000</v>
      </c>
      <c r="I139" s="176">
        <v>16.43</v>
      </c>
      <c r="J139" s="115">
        <f t="shared" ref="J139:J148" si="133">((H139-D139)/D139)</f>
        <v>0</v>
      </c>
      <c r="K139" s="115">
        <f t="shared" ref="K139:K148" si="134">((I139-E139)/E139)</f>
        <v>0</v>
      </c>
      <c r="L139" s="177">
        <v>2495717000</v>
      </c>
      <c r="M139" s="176">
        <v>16.43</v>
      </c>
      <c r="N139" s="115">
        <f t="shared" ref="N139:N148" si="135">((L139-H139)/H139)</f>
        <v>0</v>
      </c>
      <c r="O139" s="115">
        <f t="shared" ref="O139:O148" si="136">((M139-I139)/I139)</f>
        <v>0</v>
      </c>
      <c r="P139" s="177">
        <v>2559515000</v>
      </c>
      <c r="Q139" s="176">
        <v>16.46</v>
      </c>
      <c r="R139" s="115">
        <f t="shared" ref="R139:R148" si="137">((P139-L139)/L139)</f>
        <v>2.556299452221546E-2</v>
      </c>
      <c r="S139" s="115">
        <f t="shared" ref="S139:S148" si="138">((Q139-M139)/M139)</f>
        <v>1.8259281801583163E-3</v>
      </c>
      <c r="T139" s="177">
        <v>2561034000</v>
      </c>
      <c r="U139" s="176">
        <v>16.86</v>
      </c>
      <c r="V139" s="115">
        <f t="shared" ref="V139:V148" si="139">((T139-P139)/P139)</f>
        <v>5.9347181008902075E-4</v>
      </c>
      <c r="W139" s="115">
        <f t="shared" ref="W139:W148" si="140">((U139-Q139)/Q139)</f>
        <v>2.4301336573511457E-2</v>
      </c>
      <c r="X139" s="177">
        <v>2561034000</v>
      </c>
      <c r="Y139" s="176">
        <v>16.86</v>
      </c>
      <c r="Z139" s="115">
        <f t="shared" ref="Z139:Z148" si="141">((X139-T139)/T139)</f>
        <v>0</v>
      </c>
      <c r="AA139" s="115">
        <f t="shared" ref="AA139:AA148" si="142">((Y139-U139)/U139)</f>
        <v>0</v>
      </c>
      <c r="AB139" s="177">
        <v>2582300000</v>
      </c>
      <c r="AC139" s="176">
        <v>17</v>
      </c>
      <c r="AD139" s="115">
        <f t="shared" ref="AD139:AD148" si="143">((AB139-X139)/X139)</f>
        <v>8.3036773428232496E-3</v>
      </c>
      <c r="AE139" s="115">
        <f t="shared" ref="AE139:AE148" si="144">((AC139-Y139)/Y139)</f>
        <v>8.3036773428232843E-3</v>
      </c>
      <c r="AF139" s="177">
        <v>2582300000</v>
      </c>
      <c r="AG139" s="176">
        <v>17</v>
      </c>
      <c r="AH139" s="115">
        <f t="shared" ref="AH139:AH148" si="145">((AF139-AB139)/AB139)</f>
        <v>0</v>
      </c>
      <c r="AI139" s="115">
        <f t="shared" ref="AI139:AI148" si="146">((AG139-AC139)/AC139)</f>
        <v>0</v>
      </c>
      <c r="AJ139" s="116">
        <f t="shared" ref="AJ139" si="147">AVERAGE(F139,J139,N139,R139,V139,Z139,AD139,AH139)</f>
        <v>4.3075179593909663E-3</v>
      </c>
      <c r="AK139" s="116">
        <f t="shared" ref="AK139" si="148">AVERAGE(G139,K139,O139,S139,W139,AA139,AE139,AI139)</f>
        <v>4.303867762061632E-3</v>
      </c>
      <c r="AL139" s="117">
        <f t="shared" ref="AL139" si="149">((AF139-D139)/D139)</f>
        <v>3.4692635423006692E-2</v>
      </c>
      <c r="AM139" s="117">
        <f t="shared" ref="AM139" si="150">((AG139-E139)/E139)</f>
        <v>3.4692635423006712E-2</v>
      </c>
      <c r="AN139" s="118">
        <f t="shared" ref="AN139" si="151">STDEV(F139,J139,N139,R139,V139,Z139,AD139,AH139)</f>
        <v>9.058005672821761E-3</v>
      </c>
      <c r="AO139" s="201">
        <f t="shared" ref="AO139" si="152">STDEV(G139,K139,O139,S139,W139,AA139,AE139,AI139)</f>
        <v>8.5744954760814725E-3</v>
      </c>
      <c r="AP139" s="122"/>
      <c r="AQ139" s="147">
        <v>106884243.56</v>
      </c>
      <c r="AR139" s="139">
        <v>2.92</v>
      </c>
      <c r="AS139" s="121" t="e">
        <f>(#REF!/AQ139)-1</f>
        <v>#REF!</v>
      </c>
      <c r="AT139" s="121" t="e">
        <f>(#REF!/AR139)-1</f>
        <v>#REF!</v>
      </c>
    </row>
    <row r="140" spans="1:46">
      <c r="A140" s="197" t="s">
        <v>79</v>
      </c>
      <c r="B140" s="177">
        <v>308439178.66000003</v>
      </c>
      <c r="C140" s="176">
        <v>3.62</v>
      </c>
      <c r="D140" s="177">
        <v>303326927.07999998</v>
      </c>
      <c r="E140" s="176">
        <v>3.56</v>
      </c>
      <c r="F140" s="115">
        <f>((D140-B140)/B140)</f>
        <v>-1.6574585635359254E-2</v>
      </c>
      <c r="G140" s="115">
        <f>((E140-C140)/C140)</f>
        <v>-1.6574585635359129E-2</v>
      </c>
      <c r="H140" s="177">
        <v>303326927.07999998</v>
      </c>
      <c r="I140" s="176">
        <v>3.56</v>
      </c>
      <c r="J140" s="115">
        <f t="shared" si="133"/>
        <v>0</v>
      </c>
      <c r="K140" s="115">
        <f t="shared" si="134"/>
        <v>0</v>
      </c>
      <c r="L140" s="177">
        <v>303326927.07999998</v>
      </c>
      <c r="M140" s="176">
        <v>3.56</v>
      </c>
      <c r="N140" s="115">
        <f t="shared" si="135"/>
        <v>0</v>
      </c>
      <c r="O140" s="115">
        <f t="shared" si="136"/>
        <v>0</v>
      </c>
      <c r="P140" s="177">
        <v>308439178.66000003</v>
      </c>
      <c r="Q140" s="176">
        <v>3.62</v>
      </c>
      <c r="R140" s="115">
        <f t="shared" si="137"/>
        <v>1.6853932584269805E-2</v>
      </c>
      <c r="S140" s="115">
        <f t="shared" si="138"/>
        <v>1.6853932584269676E-2</v>
      </c>
      <c r="T140" s="177">
        <v>313551430.24000001</v>
      </c>
      <c r="U140" s="176">
        <v>3.68</v>
      </c>
      <c r="V140" s="115">
        <f t="shared" si="139"/>
        <v>1.657458563535906E-2</v>
      </c>
      <c r="W140" s="115">
        <f t="shared" si="140"/>
        <v>1.6574585635359129E-2</v>
      </c>
      <c r="X140" s="177">
        <v>316959597.95999998</v>
      </c>
      <c r="Y140" s="176">
        <v>3.72</v>
      </c>
      <c r="Z140" s="115">
        <f t="shared" si="141"/>
        <v>1.0869565217391205E-2</v>
      </c>
      <c r="AA140" s="115">
        <f t="shared" si="142"/>
        <v>1.0869565217391313E-2</v>
      </c>
      <c r="AB140" s="177">
        <v>327184101.12</v>
      </c>
      <c r="AC140" s="176">
        <v>3.84</v>
      </c>
      <c r="AD140" s="115">
        <f t="shared" si="143"/>
        <v>3.2258064516129115E-2</v>
      </c>
      <c r="AE140" s="115">
        <f t="shared" si="144"/>
        <v>3.2258064516128941E-2</v>
      </c>
      <c r="AF140" s="177">
        <v>330592268.83999997</v>
      </c>
      <c r="AG140" s="176">
        <v>3.88</v>
      </c>
      <c r="AH140" s="115">
        <f t="shared" si="145"/>
        <v>1.0416666666666572E-2</v>
      </c>
      <c r="AI140" s="115">
        <f t="shared" si="146"/>
        <v>1.0416666666666676E-2</v>
      </c>
      <c r="AJ140" s="116">
        <f t="shared" ref="AJ140:AJ150" si="153">AVERAGE(F140,J140,N140,R140,V140,Z140,AD140,AH140)</f>
        <v>8.799778623057062E-3</v>
      </c>
      <c r="AK140" s="116">
        <f t="shared" ref="AK140:AK150" si="154">AVERAGE(G140,K140,O140,S140,W140,AA140,AE140,AI140)</f>
        <v>8.7997786230570758E-3</v>
      </c>
      <c r="AL140" s="117">
        <f t="shared" ref="AL140:AL150" si="155">((AF140-D140)/D140)</f>
        <v>8.9887640449438172E-2</v>
      </c>
      <c r="AM140" s="117">
        <f t="shared" ref="AM140:AM150" si="156">((AG140-E140)/E140)</f>
        <v>8.9887640449438158E-2</v>
      </c>
      <c r="AN140" s="118">
        <f t="shared" ref="AN140:AN150" si="157">STDEV(F140,J140,N140,R140,V140,Z140,AD140,AH140)</f>
        <v>1.4546659458400134E-2</v>
      </c>
      <c r="AO140" s="201">
        <f t="shared" ref="AO140:AO150" si="158">STDEV(G140,K140,O140,S140,W140,AA140,AE140,AI140)</f>
        <v>1.4546659458400063E-2</v>
      </c>
      <c r="AP140" s="122"/>
      <c r="AQ140" s="147">
        <v>84059843.040000007</v>
      </c>
      <c r="AR140" s="139">
        <v>7.19</v>
      </c>
      <c r="AS140" s="121" t="e">
        <f>(#REF!/AQ140)-1</f>
        <v>#REF!</v>
      </c>
      <c r="AT140" s="121" t="e">
        <f>(#REF!/AR140)-1</f>
        <v>#REF!</v>
      </c>
    </row>
    <row r="141" spans="1:46">
      <c r="A141" s="197" t="s">
        <v>68</v>
      </c>
      <c r="B141" s="177">
        <v>144328433.91999999</v>
      </c>
      <c r="C141" s="176">
        <v>5.62</v>
      </c>
      <c r="D141" s="177">
        <v>144842058.24000001</v>
      </c>
      <c r="E141" s="176">
        <v>5.64</v>
      </c>
      <c r="F141" s="115">
        <f>((D141-B141)/B141)</f>
        <v>3.5587188612101217E-3</v>
      </c>
      <c r="G141" s="115">
        <f>((E141-C141)/C141)</f>
        <v>3.5587188612098883E-3</v>
      </c>
      <c r="H141" s="177">
        <v>144842058.24000001</v>
      </c>
      <c r="I141" s="176">
        <v>5.64</v>
      </c>
      <c r="J141" s="115">
        <f t="shared" si="133"/>
        <v>0</v>
      </c>
      <c r="K141" s="115">
        <f t="shared" si="134"/>
        <v>0</v>
      </c>
      <c r="L141" s="177">
        <v>143044373.12</v>
      </c>
      <c r="M141" s="176">
        <v>5.57</v>
      </c>
      <c r="N141" s="115">
        <f t="shared" si="135"/>
        <v>-1.2411347517730528E-2</v>
      </c>
      <c r="O141" s="115">
        <f t="shared" si="136"/>
        <v>-1.2411347517730389E-2</v>
      </c>
      <c r="P141" s="177">
        <v>145869306.88</v>
      </c>
      <c r="Q141" s="176">
        <v>5.68</v>
      </c>
      <c r="R141" s="115">
        <f t="shared" si="137"/>
        <v>1.9748653500897599E-2</v>
      </c>
      <c r="S141" s="115">
        <f t="shared" si="138"/>
        <v>1.9748653500897564E-2</v>
      </c>
      <c r="T141" s="177">
        <v>146896555.52000001</v>
      </c>
      <c r="U141" s="176">
        <v>5.72</v>
      </c>
      <c r="V141" s="115">
        <f t="shared" si="139"/>
        <v>7.0422535211268674E-3</v>
      </c>
      <c r="W141" s="115">
        <f t="shared" si="140"/>
        <v>7.0422535211267668E-3</v>
      </c>
      <c r="X141" s="177">
        <v>154344108.16</v>
      </c>
      <c r="Y141" s="176">
        <v>6.01</v>
      </c>
      <c r="Z141" s="115">
        <f t="shared" si="141"/>
        <v>5.0699300699300599E-2</v>
      </c>
      <c r="AA141" s="115">
        <f t="shared" si="142"/>
        <v>5.069930069930071E-2</v>
      </c>
      <c r="AB141" s="177">
        <v>154344108.16</v>
      </c>
      <c r="AC141" s="176">
        <v>6.01</v>
      </c>
      <c r="AD141" s="115">
        <f t="shared" si="143"/>
        <v>0</v>
      </c>
      <c r="AE141" s="115">
        <f t="shared" si="144"/>
        <v>0</v>
      </c>
      <c r="AF141" s="177">
        <v>154344108.16</v>
      </c>
      <c r="AG141" s="176">
        <v>6.01</v>
      </c>
      <c r="AH141" s="115">
        <f t="shared" si="145"/>
        <v>0</v>
      </c>
      <c r="AI141" s="115">
        <f t="shared" si="146"/>
        <v>0</v>
      </c>
      <c r="AJ141" s="116">
        <f t="shared" si="153"/>
        <v>8.5796973831005832E-3</v>
      </c>
      <c r="AK141" s="116">
        <f t="shared" si="154"/>
        <v>8.5796973831005676E-3</v>
      </c>
      <c r="AL141" s="117">
        <f t="shared" si="155"/>
        <v>6.5602836879432525E-2</v>
      </c>
      <c r="AM141" s="117">
        <f t="shared" si="156"/>
        <v>6.5602836879432649E-2</v>
      </c>
      <c r="AN141" s="118">
        <f t="shared" si="157"/>
        <v>1.9227354438057349E-2</v>
      </c>
      <c r="AO141" s="201">
        <f t="shared" si="158"/>
        <v>1.922735443805737E-2</v>
      </c>
      <c r="AP141" s="122"/>
      <c r="AQ141" s="147">
        <v>82672021.189999998</v>
      </c>
      <c r="AR141" s="139">
        <v>18.53</v>
      </c>
      <c r="AS141" s="121" t="e">
        <f>(#REF!/AQ141)-1</f>
        <v>#REF!</v>
      </c>
      <c r="AT141" s="121" t="e">
        <f>(#REF!/AR141)-1</f>
        <v>#REF!</v>
      </c>
    </row>
    <row r="142" spans="1:46">
      <c r="A142" s="197" t="s">
        <v>69</v>
      </c>
      <c r="B142" s="177">
        <v>197793367.16999999</v>
      </c>
      <c r="C142" s="176">
        <v>18.79</v>
      </c>
      <c r="D142" s="177">
        <v>195793327.80000001</v>
      </c>
      <c r="E142" s="176">
        <v>18.600000000000001</v>
      </c>
      <c r="F142" s="115">
        <f>((D142-B142)/B142)</f>
        <v>-1.0111761575305888E-2</v>
      </c>
      <c r="G142" s="115">
        <f>((E142-C142)/C142)</f>
        <v>-1.0111761575305894E-2</v>
      </c>
      <c r="H142" s="177">
        <v>195793327.80000001</v>
      </c>
      <c r="I142" s="176">
        <v>18.600000000000001</v>
      </c>
      <c r="J142" s="115">
        <f t="shared" si="133"/>
        <v>0</v>
      </c>
      <c r="K142" s="115">
        <f t="shared" si="134"/>
        <v>0</v>
      </c>
      <c r="L142" s="177">
        <v>205582994.19</v>
      </c>
      <c r="M142" s="176">
        <v>19.53</v>
      </c>
      <c r="N142" s="115">
        <f t="shared" si="135"/>
        <v>4.9999999999999926E-2</v>
      </c>
      <c r="O142" s="115">
        <f t="shared" si="136"/>
        <v>4.9999999999999982E-2</v>
      </c>
      <c r="P142" s="177">
        <v>205793524.65000001</v>
      </c>
      <c r="Q142" s="176">
        <v>19.55</v>
      </c>
      <c r="R142" s="115">
        <f t="shared" si="137"/>
        <v>1.024065540194613E-3</v>
      </c>
      <c r="S142" s="115">
        <f t="shared" si="138"/>
        <v>1.0240655401945506E-3</v>
      </c>
      <c r="T142" s="177">
        <v>199161815.16</v>
      </c>
      <c r="U142" s="176">
        <v>18.920000000000002</v>
      </c>
      <c r="V142" s="115">
        <f t="shared" si="139"/>
        <v>-3.2225063938618972E-2</v>
      </c>
      <c r="W142" s="115">
        <f t="shared" si="140"/>
        <v>-3.2225063938618875E-2</v>
      </c>
      <c r="X142" s="177">
        <v>203161893.90000001</v>
      </c>
      <c r="Y142" s="176">
        <v>19.3</v>
      </c>
      <c r="Z142" s="115">
        <f t="shared" si="141"/>
        <v>2.008456659619455E-2</v>
      </c>
      <c r="AA142" s="115">
        <f t="shared" si="142"/>
        <v>2.008456659619445E-2</v>
      </c>
      <c r="AB142" s="177">
        <v>203161893.90000001</v>
      </c>
      <c r="AC142" s="176">
        <v>19.3</v>
      </c>
      <c r="AD142" s="115">
        <f t="shared" si="143"/>
        <v>0</v>
      </c>
      <c r="AE142" s="115">
        <f t="shared" si="144"/>
        <v>0</v>
      </c>
      <c r="AF142" s="177">
        <v>203582954.81999999</v>
      </c>
      <c r="AG142" s="176">
        <v>19.34</v>
      </c>
      <c r="AH142" s="115">
        <f t="shared" si="145"/>
        <v>2.0725388601035622E-3</v>
      </c>
      <c r="AI142" s="115">
        <f t="shared" si="146"/>
        <v>2.0725388601035826E-3</v>
      </c>
      <c r="AJ142" s="116">
        <f t="shared" si="153"/>
        <v>3.8555431853209742E-3</v>
      </c>
      <c r="AK142" s="116">
        <f t="shared" si="154"/>
        <v>3.855543185320975E-3</v>
      </c>
      <c r="AL142" s="117">
        <f t="shared" si="155"/>
        <v>3.9784946236559038E-2</v>
      </c>
      <c r="AM142" s="117">
        <f t="shared" si="156"/>
        <v>3.9784946236559052E-2</v>
      </c>
      <c r="AN142" s="118">
        <f t="shared" si="157"/>
        <v>2.3696035548128339E-2</v>
      </c>
      <c r="AO142" s="201">
        <f t="shared" si="158"/>
        <v>2.3696035548128321E-2</v>
      </c>
      <c r="AP142" s="122"/>
      <c r="AQ142" s="147">
        <v>541500000</v>
      </c>
      <c r="AR142" s="139">
        <v>3610</v>
      </c>
      <c r="AS142" s="121" t="e">
        <f>(#REF!/AQ142)-1</f>
        <v>#REF!</v>
      </c>
      <c r="AT142" s="121" t="e">
        <f>(#REF!/AR142)-1</f>
        <v>#REF!</v>
      </c>
    </row>
    <row r="143" spans="1:46">
      <c r="A143" s="197" t="s">
        <v>116</v>
      </c>
      <c r="B143" s="177">
        <v>659715276.60000002</v>
      </c>
      <c r="C143" s="176">
        <v>187.4</v>
      </c>
      <c r="D143" s="177">
        <v>659715276.60000002</v>
      </c>
      <c r="E143" s="176">
        <v>187.4</v>
      </c>
      <c r="F143" s="115">
        <f>((D143-B143)/B143)</f>
        <v>0</v>
      </c>
      <c r="G143" s="115">
        <f>((E143-C143)/C143)</f>
        <v>0</v>
      </c>
      <c r="H143" s="177">
        <v>659715276.60000002</v>
      </c>
      <c r="I143" s="176">
        <v>187.4</v>
      </c>
      <c r="J143" s="115">
        <f t="shared" si="133"/>
        <v>0</v>
      </c>
      <c r="K143" s="115">
        <f t="shared" si="134"/>
        <v>0</v>
      </c>
      <c r="L143" s="177">
        <v>659715276.60000002</v>
      </c>
      <c r="M143" s="176">
        <v>187.4</v>
      </c>
      <c r="N143" s="115">
        <f t="shared" si="135"/>
        <v>0</v>
      </c>
      <c r="O143" s="115">
        <f t="shared" si="136"/>
        <v>0</v>
      </c>
      <c r="P143" s="177">
        <v>635424799.5</v>
      </c>
      <c r="Q143" s="176">
        <v>180.5</v>
      </c>
      <c r="R143" s="115">
        <f t="shared" si="137"/>
        <v>-3.6819637139807931E-2</v>
      </c>
      <c r="S143" s="115">
        <f t="shared" si="138"/>
        <v>-3.6819637139807924E-2</v>
      </c>
      <c r="T143" s="177">
        <v>635424799.5</v>
      </c>
      <c r="U143" s="176">
        <v>180.5</v>
      </c>
      <c r="V143" s="115">
        <f t="shared" si="139"/>
        <v>0</v>
      </c>
      <c r="W143" s="115">
        <f t="shared" si="140"/>
        <v>0</v>
      </c>
      <c r="X143" s="177">
        <v>635424799.5</v>
      </c>
      <c r="Y143" s="176">
        <v>180.5</v>
      </c>
      <c r="Z143" s="115">
        <f t="shared" si="141"/>
        <v>0</v>
      </c>
      <c r="AA143" s="115">
        <f t="shared" si="142"/>
        <v>0</v>
      </c>
      <c r="AB143" s="177">
        <v>635424799.5</v>
      </c>
      <c r="AC143" s="176">
        <v>180.5</v>
      </c>
      <c r="AD143" s="115">
        <f t="shared" si="143"/>
        <v>0</v>
      </c>
      <c r="AE143" s="115">
        <f t="shared" si="144"/>
        <v>0</v>
      </c>
      <c r="AF143" s="177">
        <v>635424799.5</v>
      </c>
      <c r="AG143" s="176">
        <v>180.5</v>
      </c>
      <c r="AH143" s="115">
        <f t="shared" si="145"/>
        <v>0</v>
      </c>
      <c r="AI143" s="115">
        <f t="shared" si="146"/>
        <v>0</v>
      </c>
      <c r="AJ143" s="116">
        <f t="shared" si="153"/>
        <v>-4.6024546424759914E-3</v>
      </c>
      <c r="AK143" s="116">
        <f t="shared" si="154"/>
        <v>-4.6024546424759906E-3</v>
      </c>
      <c r="AL143" s="117">
        <f t="shared" si="155"/>
        <v>-3.6819637139807931E-2</v>
      </c>
      <c r="AM143" s="117">
        <f t="shared" si="156"/>
        <v>-3.6819637139807924E-2</v>
      </c>
      <c r="AN143" s="118">
        <f t="shared" si="157"/>
        <v>1.3017707551193122E-2</v>
      </c>
      <c r="AO143" s="201">
        <f t="shared" si="158"/>
        <v>1.3017707551193121E-2</v>
      </c>
      <c r="AP143" s="122"/>
      <c r="AQ143" s="147">
        <v>551092000</v>
      </c>
      <c r="AR143" s="139">
        <v>8.86</v>
      </c>
      <c r="AS143" s="121" t="e">
        <f>(#REF!/AQ143)-1</f>
        <v>#REF!</v>
      </c>
      <c r="AT143" s="121" t="e">
        <f>(#REF!/AR143)-1</f>
        <v>#REF!</v>
      </c>
    </row>
    <row r="144" spans="1:46">
      <c r="A144" s="197" t="s">
        <v>46</v>
      </c>
      <c r="B144" s="177">
        <v>9972376800</v>
      </c>
      <c r="C144" s="176">
        <v>9200</v>
      </c>
      <c r="D144" s="177">
        <v>9972376800</v>
      </c>
      <c r="E144" s="176">
        <v>9200</v>
      </c>
      <c r="F144" s="115">
        <f>((D144-B144)/B144)</f>
        <v>0</v>
      </c>
      <c r="G144" s="115">
        <f>((E144-C144)/C144)</f>
        <v>0</v>
      </c>
      <c r="H144" s="177">
        <v>6823923582</v>
      </c>
      <c r="I144" s="176">
        <v>9498</v>
      </c>
      <c r="J144" s="115">
        <f t="shared" si="133"/>
        <v>-0.31571743438334582</v>
      </c>
      <c r="K144" s="115">
        <f t="shared" si="134"/>
        <v>3.239130434782609E-2</v>
      </c>
      <c r="L144" s="177">
        <v>6822486664</v>
      </c>
      <c r="M144" s="176">
        <v>9496</v>
      </c>
      <c r="N144" s="115">
        <f t="shared" si="135"/>
        <v>-2.105706464518846E-4</v>
      </c>
      <c r="O144" s="115">
        <f t="shared" si="136"/>
        <v>-2.105706464518846E-4</v>
      </c>
      <c r="P144" s="177">
        <v>6394285100</v>
      </c>
      <c r="Q144" s="176">
        <v>8900</v>
      </c>
      <c r="R144" s="115">
        <f t="shared" si="137"/>
        <v>-6.2763268744734618E-2</v>
      </c>
      <c r="S144" s="115">
        <f t="shared" si="138"/>
        <v>-6.2763268744734618E-2</v>
      </c>
      <c r="T144" s="177">
        <v>6394285100</v>
      </c>
      <c r="U144" s="176">
        <v>8900</v>
      </c>
      <c r="V144" s="115">
        <f t="shared" si="139"/>
        <v>0</v>
      </c>
      <c r="W144" s="115">
        <f t="shared" si="140"/>
        <v>0</v>
      </c>
      <c r="X144" s="177">
        <v>5502407200</v>
      </c>
      <c r="Y144" s="176">
        <v>8900</v>
      </c>
      <c r="Z144" s="115">
        <f t="shared" si="141"/>
        <v>-0.13948047139781114</v>
      </c>
      <c r="AA144" s="115">
        <f t="shared" si="142"/>
        <v>0</v>
      </c>
      <c r="AB144" s="177">
        <v>5687881600</v>
      </c>
      <c r="AC144" s="176">
        <v>9200</v>
      </c>
      <c r="AD144" s="115">
        <f t="shared" si="143"/>
        <v>3.3707865168539325E-2</v>
      </c>
      <c r="AE144" s="115">
        <f t="shared" si="144"/>
        <v>3.3707865168539325E-2</v>
      </c>
      <c r="AF144" s="177">
        <v>5193283200</v>
      </c>
      <c r="AG144" s="176">
        <v>8400</v>
      </c>
      <c r="AH144" s="115">
        <f t="shared" si="145"/>
        <v>-8.6956521739130432E-2</v>
      </c>
      <c r="AI144" s="115">
        <f t="shared" si="146"/>
        <v>-8.6956521739130432E-2</v>
      </c>
      <c r="AJ144" s="116">
        <f t="shared" si="153"/>
        <v>-7.1427550217866814E-2</v>
      </c>
      <c r="AK144" s="116">
        <f t="shared" si="154"/>
        <v>-1.0478898951743941E-2</v>
      </c>
      <c r="AL144" s="117">
        <f t="shared" si="155"/>
        <v>-0.47923315532963012</v>
      </c>
      <c r="AM144" s="117">
        <f t="shared" si="156"/>
        <v>-8.6956521739130432E-2</v>
      </c>
      <c r="AN144" s="118">
        <f t="shared" si="157"/>
        <v>0.11398876506334173</v>
      </c>
      <c r="AO144" s="201">
        <f t="shared" si="158"/>
        <v>4.277460378398084E-2</v>
      </c>
      <c r="AP144" s="122"/>
      <c r="AQ144" s="120">
        <v>913647681</v>
      </c>
      <c r="AR144" s="124">
        <v>81</v>
      </c>
      <c r="AS144" s="121" t="e">
        <f>(#REF!/AQ144)-1</f>
        <v>#REF!</v>
      </c>
      <c r="AT144" s="121" t="e">
        <f>(#REF!/AR144)-1</f>
        <v>#REF!</v>
      </c>
    </row>
    <row r="145" spans="1:46">
      <c r="A145" s="197" t="s">
        <v>63</v>
      </c>
      <c r="B145" s="177">
        <v>593824000</v>
      </c>
      <c r="C145" s="176">
        <v>12.32</v>
      </c>
      <c r="D145" s="177">
        <v>593824000</v>
      </c>
      <c r="E145" s="176">
        <v>12.32</v>
      </c>
      <c r="F145" s="115">
        <f>((D145-B145)/B145)</f>
        <v>0</v>
      </c>
      <c r="G145" s="115">
        <f>((E145-C145)/C145)</f>
        <v>0</v>
      </c>
      <c r="H145" s="177">
        <v>593824000</v>
      </c>
      <c r="I145" s="176">
        <v>12.32</v>
      </c>
      <c r="J145" s="115">
        <f t="shared" si="133"/>
        <v>0</v>
      </c>
      <c r="K145" s="115">
        <f t="shared" si="134"/>
        <v>0</v>
      </c>
      <c r="L145" s="177">
        <v>593824000</v>
      </c>
      <c r="M145" s="176">
        <v>12.32</v>
      </c>
      <c r="N145" s="115">
        <f t="shared" si="135"/>
        <v>0</v>
      </c>
      <c r="O145" s="115">
        <f t="shared" si="136"/>
        <v>0</v>
      </c>
      <c r="P145" s="177">
        <v>593824000</v>
      </c>
      <c r="Q145" s="176">
        <v>12.32</v>
      </c>
      <c r="R145" s="115">
        <f t="shared" si="137"/>
        <v>0</v>
      </c>
      <c r="S145" s="115">
        <f t="shared" si="138"/>
        <v>0</v>
      </c>
      <c r="T145" s="177">
        <v>593824000</v>
      </c>
      <c r="U145" s="176">
        <v>12.32</v>
      </c>
      <c r="V145" s="115">
        <f t="shared" si="139"/>
        <v>0</v>
      </c>
      <c r="W145" s="115">
        <f t="shared" si="140"/>
        <v>0</v>
      </c>
      <c r="X145" s="177">
        <v>650700000</v>
      </c>
      <c r="Y145" s="176">
        <v>13.5</v>
      </c>
      <c r="Z145" s="115">
        <f t="shared" si="141"/>
        <v>9.5779220779220783E-2</v>
      </c>
      <c r="AA145" s="115">
        <f t="shared" si="142"/>
        <v>9.5779220779220756E-2</v>
      </c>
      <c r="AB145" s="177">
        <v>650700000</v>
      </c>
      <c r="AC145" s="176">
        <v>13.5</v>
      </c>
      <c r="AD145" s="115">
        <f t="shared" si="143"/>
        <v>0</v>
      </c>
      <c r="AE145" s="115">
        <f t="shared" si="144"/>
        <v>0</v>
      </c>
      <c r="AF145" s="177">
        <v>650700000</v>
      </c>
      <c r="AG145" s="176">
        <v>13.5</v>
      </c>
      <c r="AH145" s="115">
        <f t="shared" si="145"/>
        <v>0</v>
      </c>
      <c r="AI145" s="115">
        <f t="shared" si="146"/>
        <v>0</v>
      </c>
      <c r="AJ145" s="116">
        <f t="shared" si="153"/>
        <v>1.1972402597402598E-2</v>
      </c>
      <c r="AK145" s="116">
        <f t="shared" si="154"/>
        <v>1.1972402597402594E-2</v>
      </c>
      <c r="AL145" s="117">
        <f t="shared" si="155"/>
        <v>9.5779220779220783E-2</v>
      </c>
      <c r="AM145" s="117">
        <f t="shared" si="156"/>
        <v>9.5779220779220756E-2</v>
      </c>
      <c r="AN145" s="118">
        <f t="shared" si="157"/>
        <v>3.3863068254875249E-2</v>
      </c>
      <c r="AO145" s="201">
        <f t="shared" si="158"/>
        <v>3.3863068254875242E-2</v>
      </c>
      <c r="AP145" s="122"/>
      <c r="AQ145" s="155">
        <f>SUM(AQ138:AQ144)</f>
        <v>4180911788.79</v>
      </c>
      <c r="AR145" s="156"/>
      <c r="AS145" s="121" t="e">
        <f>(#REF!/AQ145)-1</f>
        <v>#REF!</v>
      </c>
      <c r="AT145" s="121" t="e">
        <f>(#REF!/AR145)-1</f>
        <v>#REF!</v>
      </c>
    </row>
    <row r="146" spans="1:46">
      <c r="A146" s="197" t="s">
        <v>54</v>
      </c>
      <c r="B146" s="177">
        <v>554407443.38</v>
      </c>
      <c r="C146" s="175">
        <v>75</v>
      </c>
      <c r="D146" s="177">
        <v>554549414.58000004</v>
      </c>
      <c r="E146" s="175">
        <v>73</v>
      </c>
      <c r="F146" s="115">
        <f>((D146-B146)/B146)</f>
        <v>2.5607736998353806E-4</v>
      </c>
      <c r="G146" s="115">
        <f>((E146-C146)/C146)</f>
        <v>-2.6666666666666668E-2</v>
      </c>
      <c r="H146" s="177">
        <v>561062437.80999994</v>
      </c>
      <c r="I146" s="175">
        <v>75</v>
      </c>
      <c r="J146" s="115">
        <f t="shared" si="133"/>
        <v>1.1744712118996066E-2</v>
      </c>
      <c r="K146" s="115">
        <f t="shared" si="134"/>
        <v>2.7397260273972601E-2</v>
      </c>
      <c r="L146" s="177">
        <v>565873401.44000006</v>
      </c>
      <c r="M146" s="175">
        <v>75</v>
      </c>
      <c r="N146" s="115">
        <f t="shared" si="135"/>
        <v>8.574738399488642E-3</v>
      </c>
      <c r="O146" s="115">
        <f t="shared" si="136"/>
        <v>0</v>
      </c>
      <c r="P146" s="177">
        <v>559155906.26999998</v>
      </c>
      <c r="Q146" s="175">
        <v>75</v>
      </c>
      <c r="R146" s="115">
        <f t="shared" si="137"/>
        <v>-1.1871021244161336E-2</v>
      </c>
      <c r="S146" s="115">
        <f t="shared" si="138"/>
        <v>0</v>
      </c>
      <c r="T146" s="177">
        <v>551074586.22000003</v>
      </c>
      <c r="U146" s="175">
        <v>75</v>
      </c>
      <c r="V146" s="115">
        <f t="shared" si="139"/>
        <v>-1.4452713383479348E-2</v>
      </c>
      <c r="W146" s="115">
        <f t="shared" si="140"/>
        <v>0</v>
      </c>
      <c r="X146" s="177">
        <v>562625366.42999995</v>
      </c>
      <c r="Y146" s="175">
        <v>75</v>
      </c>
      <c r="Z146" s="115">
        <f t="shared" si="141"/>
        <v>2.0960466148930004E-2</v>
      </c>
      <c r="AA146" s="115">
        <f t="shared" si="142"/>
        <v>0</v>
      </c>
      <c r="AB146" s="177">
        <v>566293591.87</v>
      </c>
      <c r="AC146" s="175">
        <v>70</v>
      </c>
      <c r="AD146" s="115">
        <f t="shared" si="143"/>
        <v>6.5198365713154283E-3</v>
      </c>
      <c r="AE146" s="115">
        <f t="shared" si="144"/>
        <v>-6.6666666666666666E-2</v>
      </c>
      <c r="AF146" s="177">
        <v>565115530.14999998</v>
      </c>
      <c r="AG146" s="175">
        <v>70</v>
      </c>
      <c r="AH146" s="115">
        <f t="shared" si="145"/>
        <v>-2.0803020498781628E-3</v>
      </c>
      <c r="AI146" s="115">
        <f t="shared" si="146"/>
        <v>0</v>
      </c>
      <c r="AJ146" s="116">
        <f t="shared" si="153"/>
        <v>2.4564742413993538E-3</v>
      </c>
      <c r="AK146" s="116">
        <f t="shared" si="154"/>
        <v>-8.242009132420092E-3</v>
      </c>
      <c r="AL146" s="117">
        <f t="shared" si="155"/>
        <v>1.9053514965843774E-2</v>
      </c>
      <c r="AM146" s="117">
        <f t="shared" si="156"/>
        <v>-4.1095890410958902E-2</v>
      </c>
      <c r="AN146" s="118">
        <f t="shared" si="157"/>
        <v>1.1947713395386405E-2</v>
      </c>
      <c r="AO146" s="201">
        <f t="shared" si="158"/>
        <v>2.7678562384643422E-2</v>
      </c>
      <c r="AP146" s="122"/>
      <c r="AQ146" s="202"/>
      <c r="AR146" s="203"/>
      <c r="AS146" s="121"/>
      <c r="AT146" s="121"/>
    </row>
    <row r="147" spans="1:46" s="275" customFormat="1">
      <c r="A147" s="197" t="s">
        <v>118</v>
      </c>
      <c r="B147" s="177">
        <v>786162688.89999998</v>
      </c>
      <c r="C147" s="165">
        <v>118.21</v>
      </c>
      <c r="D147" s="177">
        <v>787904969.70000005</v>
      </c>
      <c r="E147" s="165">
        <v>118.21</v>
      </c>
      <c r="F147" s="115">
        <f>((D147-B147)/B147)</f>
        <v>2.2161835261323244E-3</v>
      </c>
      <c r="G147" s="115">
        <f>((E147-C147)/C147)</f>
        <v>0</v>
      </c>
      <c r="H147" s="177">
        <v>791961588.41999996</v>
      </c>
      <c r="I147" s="165">
        <v>118.21</v>
      </c>
      <c r="J147" s="115">
        <f t="shared" si="133"/>
        <v>5.1486142060310821E-3</v>
      </c>
      <c r="K147" s="115">
        <f t="shared" si="134"/>
        <v>0</v>
      </c>
      <c r="L147" s="177">
        <v>796185610.51999998</v>
      </c>
      <c r="M147" s="165">
        <v>118.21</v>
      </c>
      <c r="N147" s="115">
        <f t="shared" si="135"/>
        <v>5.3336199151112155E-3</v>
      </c>
      <c r="O147" s="115">
        <f t="shared" si="136"/>
        <v>0</v>
      </c>
      <c r="P147" s="177">
        <v>800862774.07000005</v>
      </c>
      <c r="Q147" s="165">
        <v>118.21</v>
      </c>
      <c r="R147" s="115">
        <f t="shared" si="137"/>
        <v>5.8744638036667737E-3</v>
      </c>
      <c r="S147" s="115">
        <f t="shared" si="138"/>
        <v>0</v>
      </c>
      <c r="T147" s="177">
        <v>784978597.98000002</v>
      </c>
      <c r="U147" s="165">
        <v>118.21</v>
      </c>
      <c r="V147" s="115">
        <f t="shared" si="139"/>
        <v>-1.9833829969741687E-2</v>
      </c>
      <c r="W147" s="115">
        <f t="shared" si="140"/>
        <v>0</v>
      </c>
      <c r="X147" s="177">
        <v>802337026.79999995</v>
      </c>
      <c r="Y147" s="165">
        <v>118.21</v>
      </c>
      <c r="Z147" s="115">
        <f t="shared" si="141"/>
        <v>2.2113251067823633E-2</v>
      </c>
      <c r="AA147" s="115">
        <f t="shared" si="142"/>
        <v>0</v>
      </c>
      <c r="AB147" s="177">
        <v>812362527.41999996</v>
      </c>
      <c r="AC147" s="165">
        <v>118.21</v>
      </c>
      <c r="AD147" s="115">
        <f t="shared" si="143"/>
        <v>1.249537324730631E-2</v>
      </c>
      <c r="AE147" s="115">
        <f t="shared" si="144"/>
        <v>0</v>
      </c>
      <c r="AF147" s="177">
        <v>809651132</v>
      </c>
      <c r="AG147" s="165">
        <v>118.21</v>
      </c>
      <c r="AH147" s="115">
        <f t="shared" si="145"/>
        <v>-3.3376667786624002E-3</v>
      </c>
      <c r="AI147" s="115">
        <f t="shared" si="146"/>
        <v>0</v>
      </c>
      <c r="AJ147" s="116">
        <f t="shared" si="153"/>
        <v>3.7512511272084059E-3</v>
      </c>
      <c r="AK147" s="116">
        <f t="shared" si="154"/>
        <v>0</v>
      </c>
      <c r="AL147" s="117">
        <f t="shared" si="155"/>
        <v>2.7599981135136061E-2</v>
      </c>
      <c r="AM147" s="117">
        <f t="shared" si="156"/>
        <v>0</v>
      </c>
      <c r="AN147" s="118">
        <f t="shared" si="157"/>
        <v>1.2138795539570991E-2</v>
      </c>
      <c r="AO147" s="201">
        <f t="shared" si="158"/>
        <v>0</v>
      </c>
      <c r="AP147" s="122"/>
      <c r="AQ147" s="202"/>
      <c r="AR147" s="203"/>
      <c r="AS147" s="121"/>
      <c r="AT147" s="121"/>
    </row>
    <row r="148" spans="1:46" ht="15.75" thickBot="1">
      <c r="A148" s="197" t="s">
        <v>177</v>
      </c>
      <c r="B148" s="177">
        <v>654350000</v>
      </c>
      <c r="C148" s="165">
        <v>100</v>
      </c>
      <c r="D148" s="177">
        <v>654350000</v>
      </c>
      <c r="E148" s="165">
        <v>100</v>
      </c>
      <c r="F148" s="115">
        <f>((D148-B148)/B148)</f>
        <v>0</v>
      </c>
      <c r="G148" s="115">
        <f>((E148-C148)/C148)</f>
        <v>0</v>
      </c>
      <c r="H148" s="177">
        <v>718279022.55000019</v>
      </c>
      <c r="I148" s="165">
        <v>100</v>
      </c>
      <c r="J148" s="115">
        <f t="shared" si="133"/>
        <v>9.7698513868724982E-2</v>
      </c>
      <c r="K148" s="115">
        <f t="shared" si="134"/>
        <v>0</v>
      </c>
      <c r="L148" s="177">
        <v>672293077.82000005</v>
      </c>
      <c r="M148" s="165">
        <v>100</v>
      </c>
      <c r="N148" s="115">
        <f t="shared" si="135"/>
        <v>-6.4022396988210814E-2</v>
      </c>
      <c r="O148" s="115">
        <f t="shared" si="136"/>
        <v>0</v>
      </c>
      <c r="P148" s="177">
        <v>673498295.40999997</v>
      </c>
      <c r="Q148" s="165">
        <v>117.39</v>
      </c>
      <c r="R148" s="115">
        <f t="shared" si="137"/>
        <v>1.7926967118388202E-3</v>
      </c>
      <c r="S148" s="115">
        <f t="shared" si="138"/>
        <v>0.1739</v>
      </c>
      <c r="T148" s="177">
        <v>667350490.30999994</v>
      </c>
      <c r="U148" s="165">
        <v>116.19</v>
      </c>
      <c r="V148" s="115">
        <f t="shared" si="139"/>
        <v>-9.1281672751042011E-3</v>
      </c>
      <c r="W148" s="115">
        <f t="shared" si="140"/>
        <v>-1.0222335803731176E-2</v>
      </c>
      <c r="X148" s="177">
        <v>679404965.19000006</v>
      </c>
      <c r="Y148" s="165">
        <v>118.31</v>
      </c>
      <c r="Z148" s="115">
        <f t="shared" si="141"/>
        <v>1.8063184271282288E-2</v>
      </c>
      <c r="AA148" s="115">
        <f t="shared" si="142"/>
        <v>1.8245976417936179E-2</v>
      </c>
      <c r="AB148" s="177">
        <v>681957023.27999997</v>
      </c>
      <c r="AC148" s="165">
        <v>118.8</v>
      </c>
      <c r="AD148" s="115">
        <f t="shared" si="143"/>
        <v>3.7563135696045647E-3</v>
      </c>
      <c r="AE148" s="115">
        <f t="shared" si="144"/>
        <v>4.1416617361169378E-3</v>
      </c>
      <c r="AF148" s="177">
        <v>700647391.51999998</v>
      </c>
      <c r="AG148" s="175">
        <v>122.1</v>
      </c>
      <c r="AH148" s="115">
        <f t="shared" si="145"/>
        <v>2.7406959092678866E-2</v>
      </c>
      <c r="AI148" s="115">
        <f t="shared" si="146"/>
        <v>2.7777777777777755E-2</v>
      </c>
      <c r="AJ148" s="116">
        <f t="shared" si="153"/>
        <v>9.4458879063518131E-3</v>
      </c>
      <c r="AK148" s="116">
        <f t="shared" si="154"/>
        <v>2.6730385016012465E-2</v>
      </c>
      <c r="AL148" s="117">
        <f t="shared" si="155"/>
        <v>7.0753253641017769E-2</v>
      </c>
      <c r="AM148" s="117">
        <f t="shared" si="156"/>
        <v>0.22099999999999995</v>
      </c>
      <c r="AN148" s="118">
        <f t="shared" si="157"/>
        <v>4.4893740679234996E-2</v>
      </c>
      <c r="AO148" s="201">
        <f t="shared" si="158"/>
        <v>6.0652726048854834E-2</v>
      </c>
      <c r="AP148" s="122"/>
      <c r="AQ148" s="158">
        <f>SUM(AQ134,AQ145)</f>
        <v>248470364193.50519</v>
      </c>
      <c r="AR148" s="159"/>
      <c r="AS148" s="121" t="e">
        <f>(#REF!/AQ148)-1</f>
        <v>#REF!</v>
      </c>
      <c r="AT148" s="121" t="e">
        <f>(#REF!/AR148)-1</f>
        <v>#REF!</v>
      </c>
    </row>
    <row r="149" spans="1:46">
      <c r="A149" s="198" t="s">
        <v>47</v>
      </c>
      <c r="B149" s="180">
        <f>SUM(B139:B148)</f>
        <v>16367114188.629999</v>
      </c>
      <c r="C149" s="170"/>
      <c r="D149" s="180">
        <f>SUM(D139:D148)</f>
        <v>16362399774</v>
      </c>
      <c r="E149" s="170"/>
      <c r="F149" s="115">
        <f>((D149-B149)/B149)</f>
        <v>-2.880418976531732E-4</v>
      </c>
      <c r="G149" s="115"/>
      <c r="H149" s="180">
        <f>SUM(H139:H148)</f>
        <v>13288445220.5</v>
      </c>
      <c r="I149" s="170"/>
      <c r="J149" s="115">
        <f>((H149-D149)/D149)</f>
        <v>-0.18786697525778226</v>
      </c>
      <c r="K149" s="115"/>
      <c r="L149" s="180">
        <f>SUM(L139:L148)</f>
        <v>13258049324.77</v>
      </c>
      <c r="M149" s="170"/>
      <c r="N149" s="115">
        <f>((L149-H149)/H149)</f>
        <v>-2.2873929361659248E-3</v>
      </c>
      <c r="O149" s="115"/>
      <c r="P149" s="180">
        <f>SUM(P139:P148)</f>
        <v>12876667885.440001</v>
      </c>
      <c r="Q149" s="170"/>
      <c r="R149" s="115">
        <f>((P149-L149)/L149)</f>
        <v>-2.8766029601162018E-2</v>
      </c>
      <c r="S149" s="115"/>
      <c r="T149" s="180">
        <f>SUM(T139:T148)</f>
        <v>12847581374.929998</v>
      </c>
      <c r="U149" s="170"/>
      <c r="V149" s="115">
        <f>((T149-P149)/P149)</f>
        <v>-2.2588538252889976E-3</v>
      </c>
      <c r="W149" s="115"/>
      <c r="X149" s="180">
        <f>SUM(X139:X148)</f>
        <v>12068398957.940001</v>
      </c>
      <c r="Y149" s="170"/>
      <c r="Z149" s="115">
        <f>((X149-T149)/T149)</f>
        <v>-6.0648179159265556E-2</v>
      </c>
      <c r="AA149" s="115"/>
      <c r="AB149" s="180">
        <f>SUM(AB139:AB148)</f>
        <v>12301609645.250002</v>
      </c>
      <c r="AC149" s="170"/>
      <c r="AD149" s="115">
        <f>((AB149-X149)/X149)</f>
        <v>1.9324078373839985E-2</v>
      </c>
      <c r="AE149" s="115"/>
      <c r="AF149" s="180">
        <f>SUM(AF139:AF148)</f>
        <v>11825641384.99</v>
      </c>
      <c r="AG149" s="170"/>
      <c r="AH149" s="115">
        <f>((AF149-AB149)/AB149)</f>
        <v>-3.8691543138323112E-2</v>
      </c>
      <c r="AI149" s="115"/>
      <c r="AJ149" s="116">
        <f t="shared" si="153"/>
        <v>-3.7685367180225131E-2</v>
      </c>
      <c r="AK149" s="116"/>
      <c r="AL149" s="117">
        <f t="shared" si="155"/>
        <v>-0.27726729890923152</v>
      </c>
      <c r="AM149" s="117"/>
      <c r="AN149" s="118">
        <f t="shared" si="157"/>
        <v>6.5812574093184875E-2</v>
      </c>
      <c r="AO149" s="201"/>
    </row>
    <row r="150" spans="1:46" ht="15.75" thickBot="1">
      <c r="A150" s="157" t="s">
        <v>57</v>
      </c>
      <c r="B150" s="181">
        <f>SUM(B135,B149)</f>
        <v>1351011870113.7073</v>
      </c>
      <c r="C150" s="182"/>
      <c r="D150" s="181">
        <f>SUM(D135,D149)</f>
        <v>1337974052353.2727</v>
      </c>
      <c r="E150" s="182"/>
      <c r="F150" s="115">
        <f>((D150-B150)/B150)</f>
        <v>-9.6504094811078519E-3</v>
      </c>
      <c r="G150" s="115"/>
      <c r="H150" s="181">
        <f>SUM(H135,H149)</f>
        <v>1321879385232.043</v>
      </c>
      <c r="I150" s="182"/>
      <c r="J150" s="115">
        <f>((H150-D150)/D150)</f>
        <v>-1.2029132473026593E-2</v>
      </c>
      <c r="K150" s="115"/>
      <c r="L150" s="181">
        <f>SUM(L135,L149)</f>
        <v>1316833623545.051</v>
      </c>
      <c r="M150" s="182"/>
      <c r="N150" s="115">
        <f>((L150-H150)/H150)</f>
        <v>-3.8171120174524918E-3</v>
      </c>
      <c r="O150" s="115"/>
      <c r="P150" s="181">
        <f>SUM(P135,P149)</f>
        <v>1300478321751.0408</v>
      </c>
      <c r="Q150" s="182"/>
      <c r="R150" s="115">
        <f>((P150-L150)/L150)</f>
        <v>-1.2420173286569115E-2</v>
      </c>
      <c r="S150" s="115"/>
      <c r="T150" s="181">
        <f>SUM(T135,T149)</f>
        <v>1294775630723.2661</v>
      </c>
      <c r="U150" s="182"/>
      <c r="V150" s="115">
        <f>((T150-P150)/P150)</f>
        <v>-4.38507196344205E-3</v>
      </c>
      <c r="W150" s="115"/>
      <c r="X150" s="181">
        <f>SUM(X135,X149)</f>
        <v>1285988621214.6563</v>
      </c>
      <c r="Y150" s="182"/>
      <c r="Z150" s="115">
        <f>((X150-T150)/T150)</f>
        <v>-6.7865113461406511E-3</v>
      </c>
      <c r="AA150" s="115"/>
      <c r="AB150" s="181">
        <f>SUM(AB135,AB149)</f>
        <v>1284170666487.9248</v>
      </c>
      <c r="AC150" s="182"/>
      <c r="AD150" s="115">
        <f>((AB150-X150)/X150)</f>
        <v>-1.4136631512449392E-3</v>
      </c>
      <c r="AE150" s="115"/>
      <c r="AF150" s="181">
        <f>SUM(AF135,AF149)</f>
        <v>1281080026547.4097</v>
      </c>
      <c r="AG150" s="182"/>
      <c r="AH150" s="115">
        <f>((AF150-AB150)/AB150)</f>
        <v>-2.4067205560517283E-3</v>
      </c>
      <c r="AI150" s="115"/>
      <c r="AJ150" s="116">
        <f t="shared" si="153"/>
        <v>-6.6135992843794284E-3</v>
      </c>
      <c r="AK150" s="116"/>
      <c r="AL150" s="117">
        <f t="shared" si="155"/>
        <v>-4.2522518060642472E-2</v>
      </c>
      <c r="AM150" s="117"/>
      <c r="AN150" s="118">
        <f t="shared" si="157"/>
        <v>4.3064777717507453E-3</v>
      </c>
      <c r="AO150" s="201"/>
    </row>
  </sheetData>
  <protectedRanges>
    <protectedRange password="CADF" sqref="B44:B48" name="Yield_2_1_2"/>
    <protectedRange password="CADF" sqref="C82" name="BidOffer Prices_2_1_1_1_1_1_1_1_1_1"/>
    <protectedRange password="CADF" sqref="B85" name="Yield_2_1_2_2_5"/>
    <protectedRange password="CADF" sqref="C85" name="Fund Name_2_2_1_1"/>
    <protectedRange password="CADF" sqref="B43" name="Yield_2_1_2_2_1_5"/>
    <protectedRange password="CADF" sqref="B18" name="Fund Name_1_1_1_1_1_4"/>
    <protectedRange password="CADF" sqref="C18" name="Fund Name_1_1_1_1_2_5"/>
    <protectedRange password="CADF" sqref="D44:D48" name="Yield_2_1_2_10"/>
    <protectedRange password="CADF" sqref="D18" name="Fund Name_1_1_1_2"/>
    <protectedRange password="CADF" sqref="E18" name="Fund Name_1_1_1_1_3"/>
    <protectedRange password="CADF" sqref="D43" name="Yield_2_1_2_1_4"/>
    <protectedRange password="CADF" sqref="D85" name="Yield_2_1_2_1_1_3"/>
    <protectedRange password="CADF" sqref="E85" name="Fund Name_2_1"/>
    <protectedRange password="CADF" sqref="E82" name="BidOffer Prices_2_1_1_1_1_1_1_1_1_2"/>
    <protectedRange password="CADF" sqref="H44:H48" name="Yield_2_1_2_1"/>
    <protectedRange password="CADF" sqref="I85" name="Fund Name_2_1_2"/>
    <protectedRange password="CADF" sqref="H18" name="Fund Name_1_1_1_1_1"/>
    <protectedRange password="CADF" sqref="I18" name="Fund Name_1_1_1_1_2"/>
    <protectedRange password="CADF" sqref="H85" name="Yield_2_1_2_2"/>
    <protectedRange password="CADF" sqref="I82" name="BidOffer Prices_2_1_1_1_1_1_1_1_1_1_1"/>
    <protectedRange password="CADF" sqref="H43" name="Yield_2_1_2_2_1_1"/>
    <protectedRange password="CADF" sqref="L44:L47" name="Yield_2_1_2_3"/>
    <protectedRange password="CADF" sqref="L48" name="Yield_2_1_2_1_3"/>
    <protectedRange password="CADF" sqref="L123" name="Fund Name_1_1_1_3"/>
    <protectedRange password="CADF" sqref="M123" name="Fund Name_1_1_1_1_6"/>
    <protectedRange password="CADF" sqref="M82" name="BidOffer Prices_2_1_1_1_1_1_1_1_1_3"/>
    <protectedRange password="CADF" sqref="L18" name="Fund Name_1_1_1_2_1"/>
    <protectedRange password="CADF" sqref="M18" name="Fund Name_1_1_1_3_1"/>
    <protectedRange password="CADF" sqref="L43" name="Yield_2_1_2_1_1_4"/>
    <protectedRange password="CADF" sqref="L85" name="Yield_2_1_2_1_2_1"/>
    <protectedRange password="CADF" sqref="M85" name="Fund Name_2_1_1_1"/>
    <protectedRange password="CADF" sqref="P44:P47" name="Yield_2_1_2_5"/>
    <protectedRange password="CADF" sqref="P18" name="Fund Name_1_1_1_1_1_1"/>
    <protectedRange password="CADF" sqref="Q18" name="Fund Name_1_1_1_1_2_2"/>
    <protectedRange password="CADF" sqref="P43" name="Yield_2_1_2_2_2"/>
    <protectedRange password="CADF" sqref="P85" name="Yield_2_1_2_2_1_2"/>
    <protectedRange password="CADF" sqref="Q85" name="Fund Name_2_2_1"/>
    <protectedRange password="CADF" sqref="P48" name="Yield_2_1_2_3_1"/>
    <protectedRange password="CADF" sqref="P123" name="Fund Name_1_1_1_4"/>
    <protectedRange password="CADF" sqref="Q123" name="Fund Name_1_1_1_5"/>
    <protectedRange password="CADF" sqref="Q82" name="BidOffer Prices_2_1_1_1_1_1_1_1_1_1_2"/>
    <protectedRange password="CADF" sqref="T44:T47" name="Yield_2_1_2_4"/>
    <protectedRange password="CADF" sqref="U82" name="BidOffer Prices_2_1_1_1_1_1_1_1_1_4"/>
    <protectedRange password="CADF" sqref="T18" name="Fund Name_1_1_1_7"/>
    <protectedRange password="CADF" sqref="U18" name="Fund Name_1_1_1_1_4"/>
    <protectedRange password="CADF" sqref="T43" name="Yield_2_1_2_1_5"/>
    <protectedRange password="CADF" sqref="T85" name="Yield_2_1_2_1_1_5"/>
    <protectedRange password="CADF" sqref="U85" name="Fund Name_2_1_3"/>
    <protectedRange password="CADF" sqref="T48" name="Yield_2_1_2_4_1"/>
    <protectedRange password="CADF" sqref="T123" name="Fund Name_1_1_1_2_2"/>
    <protectedRange password="CADF" sqref="U123" name="Fund Name_1_1_1_3_2"/>
    <protectedRange password="CADF" sqref="X44:X47" name="Yield_2_1_2_6"/>
    <protectedRange password="CADF" sqref="X18" name="Fund Name_1_1_1_1_1_2"/>
    <protectedRange password="CADF" sqref="Y18" name="Fund Name_1_1_1_1_2_1"/>
    <protectedRange password="CADF" sqref="X43" name="Yield_2_1_2_2_3"/>
    <protectedRange password="CADF" sqref="X85" name="Yield_2_1_2_2_1_4"/>
    <protectedRange password="CADF" sqref="Y85" name="Fund Name_2_2_2"/>
    <protectedRange password="CADF" sqref="Y82" name="BidOffer Prices_2_1_1_1_1_1_1_1_1_1_3"/>
    <protectedRange password="CADF" sqref="X48" name="Yield_2_1_2_3_2"/>
    <protectedRange password="CADF" sqref="X123" name="Fund Name_1_1_1_4_1"/>
    <protectedRange password="CADF" sqref="Y123" name="Fund Name_1_1_1_5_1"/>
    <protectedRange password="CADF" sqref="AB44:AB47" name="Yield_2_1_2_7"/>
    <protectedRange password="CADF" sqref="AB18" name="Fund Name_1_1_1"/>
    <protectedRange password="CADF" sqref="AC18" name="Fund Name_1_1_1_1"/>
    <protectedRange password="CADF" sqref="AB43" name="Yield_2_1_2_3_1_1"/>
    <protectedRange password="CADF" sqref="AB85" name="Yield_2_1_2_3_2_1"/>
    <protectedRange password="CADF" sqref="AC85" name="Fund Name_2_3"/>
    <protectedRange password="CADF" sqref="AB48" name="Yield_2_1_2_1_1"/>
    <protectedRange password="CADF" sqref="AB123" name="Fund Name_1_1_1_2_3"/>
    <protectedRange password="CADF" sqref="AC123" name="Fund Name_1_1_1_3_3"/>
    <protectedRange password="CADF" sqref="AC82" name="BidOffer Prices_2_1_1_1_1_1_1_1_1_5"/>
    <protectedRange password="CADF" sqref="AF44:AF47" name="Yield_2_1_2_9"/>
    <protectedRange password="CADF" sqref="AG85" name="Fund Name_2_3_1"/>
    <protectedRange password="CADF" sqref="AG82" name="BidOffer Prices_2_1_1_1_1_1_1_1_1_2_1"/>
    <protectedRange password="CADF" sqref="AF48" name="Yield_2_1_2_5_1"/>
    <protectedRange password="CADF" sqref="AF123" name="Fund Name_1_1_1_6_1"/>
    <protectedRange password="CADF" sqref="AG123" name="Fund Name_1_1_1_7_1"/>
    <protectedRange password="CADF" sqref="AF18" name="Fund Name_1_1_1_1_1_3"/>
    <protectedRange password="CADF" sqref="AG18" name="Fund Name_1_1_1_1_2_3"/>
    <protectedRange password="CADF" sqref="AF43" name="Yield_2_1_2_2_1"/>
    <protectedRange password="CADF" sqref="AF85" name="Yield_2_1_2_2_1_3"/>
  </protectedRanges>
  <mergeCells count="43">
    <mergeCell ref="AF137:AG137"/>
    <mergeCell ref="AQ2:AR2"/>
    <mergeCell ref="AJ137:AK137"/>
    <mergeCell ref="AL137:AM137"/>
    <mergeCell ref="R2:S2"/>
    <mergeCell ref="R137:S137"/>
    <mergeCell ref="X2:Y2"/>
    <mergeCell ref="Z2:AA2"/>
    <mergeCell ref="AQ136:AR136"/>
    <mergeCell ref="AN137:AO137"/>
    <mergeCell ref="AD2:AE2"/>
    <mergeCell ref="AD137:AE137"/>
    <mergeCell ref="AB2:AC2"/>
    <mergeCell ref="AB137:AC137"/>
    <mergeCell ref="AH2:AI2"/>
    <mergeCell ref="AH137:AI137"/>
    <mergeCell ref="AF2:AG2"/>
    <mergeCell ref="B137:C137"/>
    <mergeCell ref="F137:G137"/>
    <mergeCell ref="D137:E137"/>
    <mergeCell ref="Z137:AA137"/>
    <mergeCell ref="X137:Y137"/>
    <mergeCell ref="J137:K137"/>
    <mergeCell ref="H137:I137"/>
    <mergeCell ref="V137:W137"/>
    <mergeCell ref="T137:U137"/>
    <mergeCell ref="L137:M137"/>
    <mergeCell ref="P137:Q137"/>
    <mergeCell ref="N137:O137"/>
    <mergeCell ref="A1:AO1"/>
    <mergeCell ref="AN2:AO2"/>
    <mergeCell ref="AL2:AM2"/>
    <mergeCell ref="AJ2:AK2"/>
    <mergeCell ref="H2:I2"/>
    <mergeCell ref="J2:K2"/>
    <mergeCell ref="N2:O2"/>
    <mergeCell ref="F2:G2"/>
    <mergeCell ref="T2:U2"/>
    <mergeCell ref="V2:W2"/>
    <mergeCell ref="D2:E2"/>
    <mergeCell ref="B2:C2"/>
    <mergeCell ref="L2:M2"/>
    <mergeCell ref="P2:Q2"/>
  </mergeCells>
  <hyperlinks>
    <hyperlink ref="I121" r:id="rId1" display="tel:+4410156"/>
    <hyperlink ref="H121" r:id="rId2" display="tel:+4463517"/>
    <hyperlink ref="H46" r:id="rId3" display="tel:+4413047"/>
  </hyperlinks>
  <pageMargins left="0.70866141732283472" right="0.70866141732283472" top="0.74803149606299213" bottom="0.74803149606299213" header="0.31496062992125984" footer="0.31496062992125984"/>
  <pageSetup orientation="landscape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4</vt:i4>
      </vt:variant>
      <vt:variant>
        <vt:lpstr>Charts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Data</vt:lpstr>
      <vt:lpstr>Market Share</vt:lpstr>
      <vt:lpstr>NAV Trend</vt:lpstr>
      <vt:lpstr>Volatility Measure</vt:lpstr>
      <vt:lpstr>Total NAV</vt:lpstr>
      <vt:lpstr>Sector Trend</vt:lpstr>
      <vt:lpstr>Data!_GoBack</vt:lpstr>
      <vt:lpstr>Data!OLE_LINK6</vt:lpstr>
      <vt:lpstr>'NAV Trend'!Print_Area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udebu michael</dc:creator>
  <cp:lastModifiedBy>Isaac, Tunde</cp:lastModifiedBy>
  <cp:lastPrinted>2021-04-21T10:13:38Z</cp:lastPrinted>
  <dcterms:created xsi:type="dcterms:W3CDTF">2014-07-02T14:15:07Z</dcterms:created>
  <dcterms:modified xsi:type="dcterms:W3CDTF">2021-07-23T10:02:50Z</dcterms:modified>
</cp:coreProperties>
</file>