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Data!$F$159</definedName>
    <definedName name="OLE_LINK6" localSheetId="0">Data!$H$68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L146" i="11" l="1"/>
  <c r="AL145" i="11"/>
  <c r="AM144" i="11"/>
  <c r="AL144" i="11"/>
  <c r="AM143" i="11"/>
  <c r="AL143" i="11"/>
  <c r="AM142" i="11"/>
  <c r="AL142" i="11"/>
  <c r="AM141" i="11"/>
  <c r="AL141" i="11"/>
  <c r="AM140" i="11"/>
  <c r="AL140" i="11"/>
  <c r="AM139" i="11"/>
  <c r="AL139" i="11"/>
  <c r="AM138" i="11"/>
  <c r="AL138" i="11"/>
  <c r="AM137" i="11"/>
  <c r="AL137" i="11"/>
  <c r="AM136" i="11"/>
  <c r="AL136" i="11"/>
  <c r="AM135" i="11"/>
  <c r="AL135" i="11"/>
  <c r="AL131" i="11"/>
  <c r="AL130" i="11"/>
  <c r="AM129" i="11"/>
  <c r="AL129" i="11"/>
  <c r="AM128" i="11"/>
  <c r="AL128" i="11"/>
  <c r="AM127" i="11"/>
  <c r="AL127" i="11"/>
  <c r="AM126" i="11"/>
  <c r="AL126" i="11"/>
  <c r="AM125" i="11"/>
  <c r="AL125" i="11"/>
  <c r="AM124" i="11"/>
  <c r="AL124" i="11"/>
  <c r="AM123" i="11"/>
  <c r="AL123" i="11"/>
  <c r="AL121" i="11"/>
  <c r="AM120" i="11"/>
  <c r="AL120" i="11"/>
  <c r="AM119" i="11"/>
  <c r="AL119" i="11"/>
  <c r="AM118" i="11"/>
  <c r="AL118" i="11"/>
  <c r="AM117" i="11"/>
  <c r="AL117" i="11"/>
  <c r="AM116" i="11"/>
  <c r="AL116" i="11"/>
  <c r="AM115" i="11"/>
  <c r="AL115" i="11"/>
  <c r="AM114" i="11"/>
  <c r="AL114" i="11"/>
  <c r="AM113" i="11"/>
  <c r="AL113" i="11"/>
  <c r="AM112" i="11"/>
  <c r="AL112" i="11"/>
  <c r="AM111" i="11"/>
  <c r="AL111" i="11"/>
  <c r="AM110" i="11"/>
  <c r="AL110" i="11"/>
  <c r="AM109" i="11"/>
  <c r="AL109" i="11"/>
  <c r="AM108" i="11"/>
  <c r="AL108" i="11"/>
  <c r="AM107" i="11"/>
  <c r="AL107" i="11"/>
  <c r="AM106" i="11"/>
  <c r="AL106" i="11"/>
  <c r="AM105" i="11"/>
  <c r="AL105" i="11"/>
  <c r="AM104" i="11"/>
  <c r="AL104" i="11"/>
  <c r="AM103" i="11"/>
  <c r="AL103" i="11"/>
  <c r="AM102" i="11"/>
  <c r="AL102" i="11"/>
  <c r="AM101" i="11"/>
  <c r="AL101" i="11"/>
  <c r="AM100" i="11"/>
  <c r="AL100" i="11"/>
  <c r="AL98" i="11"/>
  <c r="AM97" i="11"/>
  <c r="AL97" i="11"/>
  <c r="AM96" i="11"/>
  <c r="AL96" i="11"/>
  <c r="AM95" i="11"/>
  <c r="AL95" i="11"/>
  <c r="AM94" i="11"/>
  <c r="AL94" i="11"/>
  <c r="AL92" i="11"/>
  <c r="AM91" i="11"/>
  <c r="AL91" i="11"/>
  <c r="AM90" i="11"/>
  <c r="AL90" i="11"/>
  <c r="AM89" i="11"/>
  <c r="AL89" i="11"/>
  <c r="AM88" i="11"/>
  <c r="AL88" i="11"/>
  <c r="AM87" i="11"/>
  <c r="AL87" i="11"/>
  <c r="AM86" i="11"/>
  <c r="AL86" i="11"/>
  <c r="AM85" i="11"/>
  <c r="AL85" i="11"/>
  <c r="AM84" i="11"/>
  <c r="AL84" i="11"/>
  <c r="AM83" i="11"/>
  <c r="AL83" i="11"/>
  <c r="AM82" i="11"/>
  <c r="AL82" i="11"/>
  <c r="AM81" i="11"/>
  <c r="AL81" i="11"/>
  <c r="AM80" i="11"/>
  <c r="AL80" i="11"/>
  <c r="AM79" i="11"/>
  <c r="AL79" i="11"/>
  <c r="AM78" i="11"/>
  <c r="AL78" i="11"/>
  <c r="AM77" i="11"/>
  <c r="AL77" i="11"/>
  <c r="AM76" i="11"/>
  <c r="AL76" i="11"/>
  <c r="AM75" i="11"/>
  <c r="AL75" i="11"/>
  <c r="AM74" i="11"/>
  <c r="AL74" i="11"/>
  <c r="AM73" i="11"/>
  <c r="AL73" i="11"/>
  <c r="AM72" i="11"/>
  <c r="AL72" i="11"/>
  <c r="AM71" i="11"/>
  <c r="AL71" i="11"/>
  <c r="AM70" i="11"/>
  <c r="AL70" i="11"/>
  <c r="AM69" i="11"/>
  <c r="AL69" i="11"/>
  <c r="AM68" i="11"/>
  <c r="AL68" i="11"/>
  <c r="AM67" i="11"/>
  <c r="AL67" i="11"/>
  <c r="AM66" i="11"/>
  <c r="AL66" i="11"/>
  <c r="AM65" i="11"/>
  <c r="AL65" i="11"/>
  <c r="AM64" i="11"/>
  <c r="AL64" i="11"/>
  <c r="AL62" i="11"/>
  <c r="AM61" i="11"/>
  <c r="AL61" i="11"/>
  <c r="AM60" i="11"/>
  <c r="AL60" i="11"/>
  <c r="AM59" i="11"/>
  <c r="AL59" i="11"/>
  <c r="AM58" i="11"/>
  <c r="AL58" i="11"/>
  <c r="AM57" i="11"/>
  <c r="AL57" i="11"/>
  <c r="AM56" i="11"/>
  <c r="AL56" i="11"/>
  <c r="AM55" i="11"/>
  <c r="AL55" i="11"/>
  <c r="AM54" i="11"/>
  <c r="AL54" i="11"/>
  <c r="AM53" i="11"/>
  <c r="AL53" i="11"/>
  <c r="AM52" i="11"/>
  <c r="AL52" i="11"/>
  <c r="AM51" i="11"/>
  <c r="AL51" i="11"/>
  <c r="AM50" i="11"/>
  <c r="AL50" i="11"/>
  <c r="AL48" i="11"/>
  <c r="AM47" i="11"/>
  <c r="AL47" i="11"/>
  <c r="AM46" i="11"/>
  <c r="AL46" i="11"/>
  <c r="AM45" i="11"/>
  <c r="AL45" i="11"/>
  <c r="AM44" i="11"/>
  <c r="AL44" i="11"/>
  <c r="AM43" i="11"/>
  <c r="AL43" i="11"/>
  <c r="AM42" i="11"/>
  <c r="AL42" i="11"/>
  <c r="AM41" i="11"/>
  <c r="AL41" i="11"/>
  <c r="AM40" i="11"/>
  <c r="AL40" i="11"/>
  <c r="AM39" i="11"/>
  <c r="AL39" i="11"/>
  <c r="AM38" i="11"/>
  <c r="AL38" i="11"/>
  <c r="AM37" i="11"/>
  <c r="AL37" i="11"/>
  <c r="AM36" i="11"/>
  <c r="AL36" i="11"/>
  <c r="AM35" i="11"/>
  <c r="AL35" i="11"/>
  <c r="AM34" i="11"/>
  <c r="AL34" i="11"/>
  <c r="AM33" i="11"/>
  <c r="AL33" i="11"/>
  <c r="AM32" i="11"/>
  <c r="AL32" i="11"/>
  <c r="AM31" i="11"/>
  <c r="AL31" i="11"/>
  <c r="AM30" i="11"/>
  <c r="AL30" i="11"/>
  <c r="AM29" i="11"/>
  <c r="AL29" i="11"/>
  <c r="AM28" i="11"/>
  <c r="AL28" i="11"/>
  <c r="AM27" i="11"/>
  <c r="AL27" i="11"/>
  <c r="AM26" i="11"/>
  <c r="AL26" i="11"/>
  <c r="AM25" i="11"/>
  <c r="AL25" i="11"/>
  <c r="AM24" i="11"/>
  <c r="AL24" i="11"/>
  <c r="AM23" i="11"/>
  <c r="AL23" i="11"/>
  <c r="AM22" i="11"/>
  <c r="AL22" i="11"/>
  <c r="AM21" i="11"/>
  <c r="AL21" i="11"/>
  <c r="AL19" i="11"/>
  <c r="AM18" i="11"/>
  <c r="AL18" i="11"/>
  <c r="AM17" i="11"/>
  <c r="AL17" i="11"/>
  <c r="AM16" i="11"/>
  <c r="AL16" i="11"/>
  <c r="AM15" i="11"/>
  <c r="AL15" i="11"/>
  <c r="AM14" i="11"/>
  <c r="AL14" i="11"/>
  <c r="AM13" i="11"/>
  <c r="AL13" i="11"/>
  <c r="AM12" i="11"/>
  <c r="AL12" i="11"/>
  <c r="AM11" i="11"/>
  <c r="AL11" i="11"/>
  <c r="AM10" i="11"/>
  <c r="AL10" i="11"/>
  <c r="AM9" i="11"/>
  <c r="AL9" i="11"/>
  <c r="AM8" i="11"/>
  <c r="AL8" i="11"/>
  <c r="AM7" i="11"/>
  <c r="AL7" i="11"/>
  <c r="AM6" i="11"/>
  <c r="AL6" i="11"/>
  <c r="AM5" i="11"/>
  <c r="AL5" i="11"/>
  <c r="AJ146" i="11"/>
  <c r="AJ145" i="11"/>
  <c r="AJ130" i="11"/>
  <c r="AJ121" i="11"/>
  <c r="AJ98" i="11"/>
  <c r="AJ92" i="11"/>
  <c r="AK88" i="11"/>
  <c r="AJ88" i="11"/>
  <c r="AJ62" i="11"/>
  <c r="AJ48" i="11"/>
  <c r="AJ19" i="11"/>
  <c r="AI60" i="11"/>
  <c r="AS60" i="11"/>
  <c r="AQ60" i="11"/>
  <c r="AH60" i="11"/>
  <c r="AR60" i="11"/>
  <c r="AP60" i="11"/>
  <c r="AE60" i="11"/>
  <c r="AD60" i="11"/>
  <c r="AA60" i="11"/>
  <c r="Z60" i="11"/>
  <c r="W60" i="11"/>
  <c r="V60" i="11"/>
  <c r="S60" i="11"/>
  <c r="R60" i="11"/>
  <c r="O60" i="11"/>
  <c r="N60" i="11"/>
  <c r="K60" i="11"/>
  <c r="J60" i="11"/>
  <c r="G60" i="11"/>
  <c r="AO60" i="11" s="1"/>
  <c r="F60" i="11"/>
  <c r="AN60" i="11" s="1"/>
  <c r="AR59" i="11"/>
  <c r="AQ59" i="11"/>
  <c r="AP59" i="11"/>
  <c r="AI59" i="11"/>
  <c r="AH59" i="11"/>
  <c r="AE59" i="11"/>
  <c r="AD59" i="11"/>
  <c r="AA59" i="11"/>
  <c r="Z59" i="11"/>
  <c r="W59" i="11"/>
  <c r="V59" i="11"/>
  <c r="S59" i="11"/>
  <c r="R59" i="11"/>
  <c r="O59" i="11"/>
  <c r="N59" i="11"/>
  <c r="K59" i="11"/>
  <c r="J59" i="11"/>
  <c r="G59" i="11"/>
  <c r="AS59" i="11" s="1"/>
  <c r="F59" i="11"/>
  <c r="AQ46" i="11"/>
  <c r="AP46" i="11"/>
  <c r="AI46" i="11"/>
  <c r="AH46" i="11"/>
  <c r="AE46" i="11"/>
  <c r="AD46" i="11"/>
  <c r="AA46" i="11"/>
  <c r="Z46" i="11"/>
  <c r="W46" i="11"/>
  <c r="V46" i="11"/>
  <c r="S46" i="11"/>
  <c r="R46" i="11"/>
  <c r="O46" i="11"/>
  <c r="N46" i="11"/>
  <c r="K46" i="11"/>
  <c r="J46" i="11"/>
  <c r="G46" i="11"/>
  <c r="F46" i="11"/>
  <c r="AQ119" i="11"/>
  <c r="AP119" i="11"/>
  <c r="AI119" i="11"/>
  <c r="AH119" i="11"/>
  <c r="AE119" i="11"/>
  <c r="AD119" i="11"/>
  <c r="AA119" i="11"/>
  <c r="Z119" i="11"/>
  <c r="W119" i="11"/>
  <c r="V119" i="11"/>
  <c r="S119" i="11"/>
  <c r="R119" i="11"/>
  <c r="O119" i="11"/>
  <c r="N119" i="11"/>
  <c r="K119" i="11"/>
  <c r="J119" i="11"/>
  <c r="G119" i="11"/>
  <c r="AS119" i="11" s="1"/>
  <c r="F119" i="11"/>
  <c r="AN119" i="11" s="1"/>
  <c r="H60" i="9"/>
  <c r="AR119" i="11" l="1"/>
  <c r="AO119" i="11"/>
  <c r="AR46" i="11"/>
  <c r="AS46" i="11"/>
  <c r="AN59" i="11"/>
  <c r="AJ131" i="11"/>
  <c r="AO59" i="11"/>
  <c r="AN46" i="11"/>
  <c r="AO46" i="11"/>
  <c r="I9" i="1"/>
  <c r="H9" i="1"/>
  <c r="G9" i="1"/>
  <c r="F9" i="1"/>
  <c r="E9" i="1"/>
  <c r="D9" i="1"/>
  <c r="C9" i="1"/>
  <c r="I88" i="9" l="1"/>
  <c r="G88" i="9"/>
  <c r="K119" i="9" l="1"/>
  <c r="J119" i="9"/>
  <c r="K59" i="9"/>
  <c r="J59" i="9"/>
  <c r="K46" i="9"/>
  <c r="J46" i="9"/>
  <c r="F88" i="9" l="1"/>
  <c r="D88" i="9"/>
  <c r="AP136" i="11" l="1"/>
  <c r="AQ136" i="11"/>
  <c r="AP137" i="11"/>
  <c r="AQ137" i="11"/>
  <c r="AP138" i="11"/>
  <c r="AQ138" i="11"/>
  <c r="AP139" i="11"/>
  <c r="AQ139" i="11"/>
  <c r="AP140" i="11"/>
  <c r="AQ140" i="11"/>
  <c r="AP141" i="11"/>
  <c r="AQ141" i="11"/>
  <c r="AP142" i="11"/>
  <c r="AQ142" i="11"/>
  <c r="AP143" i="11"/>
  <c r="AQ143" i="11"/>
  <c r="AP144" i="11"/>
  <c r="AQ144" i="11"/>
  <c r="AQ135" i="11"/>
  <c r="AP135" i="11"/>
  <c r="AP6" i="11"/>
  <c r="AQ6" i="11"/>
  <c r="AP7" i="11"/>
  <c r="AQ7" i="11"/>
  <c r="AP8" i="11"/>
  <c r="AQ8" i="11"/>
  <c r="AP9" i="11"/>
  <c r="AQ9" i="11"/>
  <c r="AP10" i="11"/>
  <c r="AQ10" i="11"/>
  <c r="AP11" i="11"/>
  <c r="AQ11" i="11"/>
  <c r="AP12" i="11"/>
  <c r="AQ12" i="11"/>
  <c r="AP13" i="11"/>
  <c r="AQ13" i="11"/>
  <c r="AP14" i="11"/>
  <c r="AQ14" i="11"/>
  <c r="AP15" i="11"/>
  <c r="AQ15" i="11"/>
  <c r="AP16" i="11"/>
  <c r="AQ16" i="11"/>
  <c r="AP17" i="11"/>
  <c r="AQ17" i="11"/>
  <c r="AP18" i="11"/>
  <c r="AQ18" i="11"/>
  <c r="AP21" i="11"/>
  <c r="AQ21" i="11"/>
  <c r="AP22" i="11"/>
  <c r="AQ22" i="11"/>
  <c r="AP23" i="11"/>
  <c r="AQ23" i="11"/>
  <c r="AP24" i="11"/>
  <c r="AQ24" i="11"/>
  <c r="AP25" i="11"/>
  <c r="AQ25" i="11"/>
  <c r="AP26" i="11"/>
  <c r="AQ26" i="11"/>
  <c r="AP27" i="11"/>
  <c r="AQ27" i="11"/>
  <c r="AP28" i="11"/>
  <c r="AQ28" i="11"/>
  <c r="AP29" i="11"/>
  <c r="AQ29" i="11"/>
  <c r="AP30" i="11"/>
  <c r="AQ30" i="11"/>
  <c r="AP31" i="11"/>
  <c r="AQ31" i="11"/>
  <c r="AP32" i="11"/>
  <c r="AQ32" i="11"/>
  <c r="AP33" i="11"/>
  <c r="AQ33" i="11"/>
  <c r="AP34" i="11"/>
  <c r="AQ34" i="11"/>
  <c r="AP35" i="11"/>
  <c r="AQ35" i="11"/>
  <c r="AP36" i="11"/>
  <c r="AQ36" i="11"/>
  <c r="AP37" i="11"/>
  <c r="AQ37" i="11"/>
  <c r="AP38" i="11"/>
  <c r="AQ38" i="11"/>
  <c r="AP39" i="11"/>
  <c r="AQ39" i="11"/>
  <c r="AP40" i="11"/>
  <c r="AQ40" i="11"/>
  <c r="AP41" i="11"/>
  <c r="AQ41" i="11"/>
  <c r="AP42" i="11"/>
  <c r="AQ42" i="11"/>
  <c r="AP43" i="11"/>
  <c r="AQ43" i="11"/>
  <c r="AP44" i="11"/>
  <c r="AQ44" i="11"/>
  <c r="AP45" i="11"/>
  <c r="AQ45" i="11"/>
  <c r="AP47" i="11"/>
  <c r="AQ47" i="11"/>
  <c r="AP50" i="11"/>
  <c r="AQ50" i="11"/>
  <c r="AP51" i="11"/>
  <c r="AQ51" i="11"/>
  <c r="AP52" i="11"/>
  <c r="AQ52" i="11"/>
  <c r="AP53" i="11"/>
  <c r="AQ53" i="11"/>
  <c r="AP54" i="11"/>
  <c r="AQ54" i="11"/>
  <c r="AP55" i="11"/>
  <c r="AQ55" i="11"/>
  <c r="AP56" i="11"/>
  <c r="AQ56" i="11"/>
  <c r="AP57" i="11"/>
  <c r="AQ57" i="11"/>
  <c r="AP58" i="11"/>
  <c r="AQ58" i="11"/>
  <c r="AP61" i="11"/>
  <c r="AQ61" i="11"/>
  <c r="AP64" i="11"/>
  <c r="AQ64" i="11"/>
  <c r="AP65" i="11"/>
  <c r="AQ65" i="11"/>
  <c r="AP66" i="11"/>
  <c r="AQ66" i="11"/>
  <c r="AP67" i="11"/>
  <c r="AQ67" i="11"/>
  <c r="AP68" i="11"/>
  <c r="AQ68" i="11"/>
  <c r="AP69" i="11"/>
  <c r="AQ69" i="11"/>
  <c r="AP70" i="11"/>
  <c r="AQ70" i="11"/>
  <c r="AP71" i="11"/>
  <c r="AQ71" i="11"/>
  <c r="AP72" i="11"/>
  <c r="AQ72" i="11"/>
  <c r="AP73" i="11"/>
  <c r="AQ73" i="11"/>
  <c r="AP74" i="11"/>
  <c r="AQ74" i="11"/>
  <c r="AP75" i="11"/>
  <c r="AQ75" i="11"/>
  <c r="AP76" i="11"/>
  <c r="AQ76" i="11"/>
  <c r="AP77" i="11"/>
  <c r="AQ77" i="11"/>
  <c r="AP78" i="11"/>
  <c r="AQ78" i="11"/>
  <c r="AP79" i="11"/>
  <c r="AQ79" i="11"/>
  <c r="AP80" i="11"/>
  <c r="AQ80" i="11"/>
  <c r="AP81" i="11"/>
  <c r="AQ81" i="11"/>
  <c r="AP82" i="11"/>
  <c r="AQ82" i="11"/>
  <c r="AP83" i="11"/>
  <c r="AQ83" i="11"/>
  <c r="AP84" i="11"/>
  <c r="AQ84" i="11"/>
  <c r="AP85" i="11"/>
  <c r="AQ85" i="11"/>
  <c r="AP86" i="11"/>
  <c r="AQ86" i="11"/>
  <c r="AP87" i="11"/>
  <c r="AQ87" i="11"/>
  <c r="AP89" i="11"/>
  <c r="AQ89" i="11"/>
  <c r="AP90" i="11"/>
  <c r="AQ90" i="11"/>
  <c r="AP91" i="11"/>
  <c r="AQ91" i="11"/>
  <c r="AP94" i="11"/>
  <c r="AQ94" i="11"/>
  <c r="AP95" i="11"/>
  <c r="AQ95" i="11"/>
  <c r="AP96" i="11"/>
  <c r="AQ96" i="11"/>
  <c r="AP97" i="11"/>
  <c r="AQ97" i="11"/>
  <c r="AP100" i="11"/>
  <c r="AQ100" i="11"/>
  <c r="AP101" i="11"/>
  <c r="AQ101" i="11"/>
  <c r="AP102" i="11"/>
  <c r="AQ102" i="11"/>
  <c r="AP103" i="11"/>
  <c r="AQ103" i="11"/>
  <c r="AP104" i="11"/>
  <c r="AQ104" i="11"/>
  <c r="AP105" i="11"/>
  <c r="AQ105" i="11"/>
  <c r="AP106" i="11"/>
  <c r="AQ106" i="11"/>
  <c r="AP107" i="11"/>
  <c r="AQ107" i="11"/>
  <c r="AP108" i="11"/>
  <c r="AQ108" i="11"/>
  <c r="AP109" i="11"/>
  <c r="AQ109" i="11"/>
  <c r="AP110" i="11"/>
  <c r="AQ110" i="11"/>
  <c r="AP111" i="11"/>
  <c r="AQ111" i="11"/>
  <c r="AP112" i="11"/>
  <c r="AQ112" i="11"/>
  <c r="AP113" i="11"/>
  <c r="AQ113" i="11"/>
  <c r="AP114" i="11"/>
  <c r="AQ114" i="11"/>
  <c r="AP115" i="11"/>
  <c r="AQ115" i="11"/>
  <c r="AP116" i="11"/>
  <c r="AQ116" i="11"/>
  <c r="AP117" i="11"/>
  <c r="AQ117" i="11"/>
  <c r="AP118" i="11"/>
  <c r="AQ118" i="11"/>
  <c r="AP120" i="11"/>
  <c r="AQ120" i="11"/>
  <c r="AP123" i="11"/>
  <c r="AQ123" i="11"/>
  <c r="AP124" i="11"/>
  <c r="AQ124" i="11"/>
  <c r="AP125" i="11"/>
  <c r="AQ125" i="11"/>
  <c r="AP126" i="11"/>
  <c r="AQ126" i="11"/>
  <c r="AP127" i="11"/>
  <c r="AQ127" i="11"/>
  <c r="AP128" i="11"/>
  <c r="AQ128" i="11"/>
  <c r="AP129" i="11"/>
  <c r="AQ129" i="11"/>
  <c r="AQ5" i="11"/>
  <c r="AP5" i="11"/>
  <c r="AI144" i="11" l="1"/>
  <c r="AH144" i="11"/>
  <c r="AI143" i="11"/>
  <c r="AH143" i="11"/>
  <c r="AI142" i="11"/>
  <c r="AH142" i="11"/>
  <c r="AI141" i="11"/>
  <c r="AH141" i="11"/>
  <c r="AI140" i="11"/>
  <c r="AH140" i="11"/>
  <c r="AI139" i="11"/>
  <c r="AH139" i="11"/>
  <c r="AI138" i="11"/>
  <c r="AH138" i="11"/>
  <c r="AI137" i="11"/>
  <c r="AH137" i="11"/>
  <c r="AI136" i="11"/>
  <c r="AH136" i="11"/>
  <c r="AI135" i="11"/>
  <c r="AH135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0" i="11"/>
  <c r="AH120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7" i="11"/>
  <c r="AH97" i="11"/>
  <c r="AI96" i="11"/>
  <c r="AH96" i="11"/>
  <c r="AI95" i="11"/>
  <c r="AH95" i="11"/>
  <c r="AI94" i="11"/>
  <c r="AH94" i="11"/>
  <c r="AI91" i="11"/>
  <c r="AH91" i="11"/>
  <c r="AI90" i="11"/>
  <c r="AH90" i="11"/>
  <c r="AI89" i="11"/>
  <c r="AH89" i="11"/>
  <c r="AI87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1" i="11"/>
  <c r="AH61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7" i="11"/>
  <c r="AH47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45" i="11"/>
  <c r="AF130" i="11"/>
  <c r="AF121" i="11"/>
  <c r="AF98" i="11"/>
  <c r="AG88" i="11"/>
  <c r="AF88" i="11"/>
  <c r="AF62" i="11"/>
  <c r="AF48" i="11"/>
  <c r="AF19" i="11"/>
  <c r="AE90" i="11"/>
  <c r="AD90" i="11"/>
  <c r="AA90" i="11"/>
  <c r="Z90" i="11"/>
  <c r="W90" i="11"/>
  <c r="V90" i="11"/>
  <c r="S90" i="11"/>
  <c r="R90" i="11"/>
  <c r="O90" i="11"/>
  <c r="N90" i="11"/>
  <c r="K90" i="11"/>
  <c r="J90" i="11"/>
  <c r="G90" i="11"/>
  <c r="F90" i="11"/>
  <c r="AR90" i="11" l="1"/>
  <c r="AN90" i="11"/>
  <c r="AS90" i="11"/>
  <c r="AO90" i="11"/>
  <c r="AF92" i="11"/>
  <c r="AF131" i="11" l="1"/>
  <c r="AF146" i="11" l="1"/>
  <c r="K90" i="9"/>
  <c r="J90" i="9"/>
  <c r="AE67" i="11" l="1"/>
  <c r="AE144" i="11"/>
  <c r="AD144" i="11"/>
  <c r="AE143" i="11"/>
  <c r="AD143" i="11"/>
  <c r="AE142" i="11"/>
  <c r="AD142" i="11"/>
  <c r="AE141" i="11"/>
  <c r="AD141" i="11"/>
  <c r="AE140" i="11"/>
  <c r="AD140" i="11"/>
  <c r="AE139" i="11"/>
  <c r="AD139" i="11"/>
  <c r="AE138" i="11"/>
  <c r="AD138" i="11"/>
  <c r="AE137" i="11"/>
  <c r="AD137" i="11"/>
  <c r="AE136" i="11"/>
  <c r="AD136" i="11"/>
  <c r="AE135" i="11"/>
  <c r="AD135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0" i="11"/>
  <c r="AD120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7" i="11"/>
  <c r="AD97" i="11"/>
  <c r="AE96" i="11"/>
  <c r="AD96" i="11"/>
  <c r="AE95" i="11"/>
  <c r="AD95" i="11"/>
  <c r="AE94" i="11"/>
  <c r="AD94" i="11"/>
  <c r="AE91" i="11"/>
  <c r="AD91" i="11"/>
  <c r="AE89" i="11"/>
  <c r="AD89" i="11"/>
  <c r="AE87" i="11"/>
  <c r="AD87" i="11"/>
  <c r="AE86" i="11"/>
  <c r="AD86" i="11"/>
  <c r="AE85" i="11"/>
  <c r="AD85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D67" i="11"/>
  <c r="AE66" i="11"/>
  <c r="AD66" i="11"/>
  <c r="AE65" i="11"/>
  <c r="AD65" i="11"/>
  <c r="AE64" i="11"/>
  <c r="AD64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7" i="11"/>
  <c r="AD47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45" i="11"/>
  <c r="AH145" i="11" s="1"/>
  <c r="AB130" i="11"/>
  <c r="AH130" i="11" s="1"/>
  <c r="AB121" i="11"/>
  <c r="AH121" i="11" s="1"/>
  <c r="AB98" i="11"/>
  <c r="AH98" i="11" s="1"/>
  <c r="AC88" i="11"/>
  <c r="AI88" i="11" s="1"/>
  <c r="AB88" i="11"/>
  <c r="AB62" i="11"/>
  <c r="AH62" i="11" s="1"/>
  <c r="AB48" i="11"/>
  <c r="AH48" i="11" s="1"/>
  <c r="AB19" i="11"/>
  <c r="AH19" i="11" s="1"/>
  <c r="AB92" i="11" l="1"/>
  <c r="AH92" i="11" s="1"/>
  <c r="AH88" i="11"/>
  <c r="AB131" i="11"/>
  <c r="AH131" i="11" s="1"/>
  <c r="AB146" i="11" l="1"/>
  <c r="AH146" i="11" s="1"/>
  <c r="AA144" i="11" l="1"/>
  <c r="Z144" i="11"/>
  <c r="AA143" i="11"/>
  <c r="Z143" i="11"/>
  <c r="AA142" i="11"/>
  <c r="Z142" i="11"/>
  <c r="AA141" i="11"/>
  <c r="Z141" i="11"/>
  <c r="AA140" i="11"/>
  <c r="Z140" i="11"/>
  <c r="AA139" i="11"/>
  <c r="Z139" i="11"/>
  <c r="AA138" i="11"/>
  <c r="Z138" i="11"/>
  <c r="AA137" i="11"/>
  <c r="Z137" i="11"/>
  <c r="AA136" i="11"/>
  <c r="Z136" i="11"/>
  <c r="AA135" i="11"/>
  <c r="Z135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20" i="11"/>
  <c r="Z120" i="11"/>
  <c r="AA118" i="11"/>
  <c r="Z118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7" i="11"/>
  <c r="Z97" i="11"/>
  <c r="AA96" i="11"/>
  <c r="Z96" i="11"/>
  <c r="AA95" i="11"/>
  <c r="Z95" i="11"/>
  <c r="AA94" i="11"/>
  <c r="Z94" i="11"/>
  <c r="AA91" i="11"/>
  <c r="Z91" i="11"/>
  <c r="AA89" i="11"/>
  <c r="Z89" i="11"/>
  <c r="AA87" i="11"/>
  <c r="Z87" i="11"/>
  <c r="AA86" i="11"/>
  <c r="Z86" i="11"/>
  <c r="AA85" i="11"/>
  <c r="Z85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7" i="11"/>
  <c r="Z47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45" i="11"/>
  <c r="AD145" i="11" s="1"/>
  <c r="X130" i="11" l="1"/>
  <c r="AD130" i="11" s="1"/>
  <c r="X121" i="11"/>
  <c r="AD121" i="11" s="1"/>
  <c r="X98" i="11"/>
  <c r="AD98" i="11" s="1"/>
  <c r="Y88" i="11"/>
  <c r="AE88" i="11" s="1"/>
  <c r="X88" i="11"/>
  <c r="AD88" i="11" s="1"/>
  <c r="X62" i="11"/>
  <c r="AD62" i="11" s="1"/>
  <c r="X48" i="11"/>
  <c r="AD48" i="11" s="1"/>
  <c r="X19" i="11"/>
  <c r="AD19" i="11" s="1"/>
  <c r="X92" i="11" l="1"/>
  <c r="AD92" i="11" s="1"/>
  <c r="X131" i="11" l="1"/>
  <c r="AD131" i="11" s="1"/>
  <c r="W144" i="11"/>
  <c r="V144" i="11"/>
  <c r="W143" i="11"/>
  <c r="V143" i="11"/>
  <c r="W142" i="11"/>
  <c r="V142" i="11"/>
  <c r="W141" i="11"/>
  <c r="V141" i="11"/>
  <c r="W140" i="11"/>
  <c r="V140" i="11"/>
  <c r="W139" i="11"/>
  <c r="V139" i="11"/>
  <c r="W138" i="11"/>
  <c r="V138" i="11"/>
  <c r="W137" i="11"/>
  <c r="V137" i="11"/>
  <c r="W136" i="11"/>
  <c r="V136" i="11"/>
  <c r="W135" i="11"/>
  <c r="V135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20" i="11"/>
  <c r="V120" i="11"/>
  <c r="W118" i="11"/>
  <c r="V118" i="11"/>
  <c r="W117" i="11"/>
  <c r="V117" i="11"/>
  <c r="W116" i="11"/>
  <c r="V116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7" i="11"/>
  <c r="V97" i="11"/>
  <c r="W96" i="11"/>
  <c r="V96" i="11"/>
  <c r="W95" i="11"/>
  <c r="V95" i="11"/>
  <c r="W94" i="11"/>
  <c r="V94" i="11"/>
  <c r="W91" i="11"/>
  <c r="V91" i="11"/>
  <c r="W89" i="11"/>
  <c r="V89" i="11"/>
  <c r="W87" i="11"/>
  <c r="V87" i="11"/>
  <c r="W86" i="11"/>
  <c r="V86" i="11"/>
  <c r="W85" i="11"/>
  <c r="V85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7" i="11"/>
  <c r="V47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30" i="11"/>
  <c r="Z130" i="11" s="1"/>
  <c r="T121" i="11"/>
  <c r="Z121" i="11" s="1"/>
  <c r="T98" i="11"/>
  <c r="Z98" i="11" s="1"/>
  <c r="U88" i="11"/>
  <c r="AA88" i="11" s="1"/>
  <c r="T88" i="11"/>
  <c r="T62" i="11"/>
  <c r="Z62" i="11" s="1"/>
  <c r="T48" i="11"/>
  <c r="Z48" i="11" s="1"/>
  <c r="T19" i="11"/>
  <c r="Z19" i="11" s="1"/>
  <c r="T92" i="11" l="1"/>
  <c r="Z92" i="11" s="1"/>
  <c r="Z88" i="11"/>
  <c r="X146" i="11"/>
  <c r="AD146" i="11" s="1"/>
  <c r="T131" i="11" l="1"/>
  <c r="Z131" i="11" s="1"/>
  <c r="T145" i="11"/>
  <c r="Z145" i="11" s="1"/>
  <c r="T146" i="11" l="1"/>
  <c r="Z146" i="11" s="1"/>
  <c r="S144" i="11" l="1"/>
  <c r="R144" i="11"/>
  <c r="S143" i="11"/>
  <c r="R143" i="11"/>
  <c r="S142" i="11"/>
  <c r="R142" i="11"/>
  <c r="S141" i="11"/>
  <c r="R141" i="11"/>
  <c r="S140" i="11"/>
  <c r="R140" i="11"/>
  <c r="S139" i="11"/>
  <c r="R139" i="11"/>
  <c r="S138" i="11"/>
  <c r="R138" i="11"/>
  <c r="S137" i="11"/>
  <c r="R137" i="11"/>
  <c r="S136" i="11"/>
  <c r="R136" i="11"/>
  <c r="S135" i="11"/>
  <c r="R135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20" i="11"/>
  <c r="R120" i="11"/>
  <c r="S118" i="11"/>
  <c r="R118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7" i="11"/>
  <c r="R97" i="11"/>
  <c r="S96" i="11"/>
  <c r="R96" i="11"/>
  <c r="S95" i="11"/>
  <c r="R95" i="11"/>
  <c r="S94" i="11"/>
  <c r="R94" i="11"/>
  <c r="S91" i="11"/>
  <c r="R91" i="11"/>
  <c r="S89" i="11"/>
  <c r="R89" i="11"/>
  <c r="S87" i="11"/>
  <c r="R87" i="11"/>
  <c r="S86" i="11"/>
  <c r="R86" i="11"/>
  <c r="S85" i="11"/>
  <c r="R85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7" i="11"/>
  <c r="R47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45" i="11"/>
  <c r="V145" i="11" s="1"/>
  <c r="P130" i="11"/>
  <c r="V130" i="11" s="1"/>
  <c r="P121" i="11"/>
  <c r="V121" i="11" s="1"/>
  <c r="P98" i="11"/>
  <c r="V98" i="11" s="1"/>
  <c r="Q88" i="11"/>
  <c r="W88" i="11" s="1"/>
  <c r="P88" i="11"/>
  <c r="P62" i="11"/>
  <c r="V62" i="11" s="1"/>
  <c r="P48" i="11"/>
  <c r="V48" i="11" s="1"/>
  <c r="P19" i="11"/>
  <c r="V19" i="11" s="1"/>
  <c r="P92" i="11" l="1"/>
  <c r="V92" i="11" s="1"/>
  <c r="V88" i="11"/>
  <c r="P131" i="11" l="1"/>
  <c r="V131" i="11" s="1"/>
  <c r="O144" i="11"/>
  <c r="N144" i="11"/>
  <c r="O143" i="11"/>
  <c r="N143" i="11"/>
  <c r="O142" i="11"/>
  <c r="N142" i="11"/>
  <c r="O141" i="11"/>
  <c r="N141" i="11"/>
  <c r="O140" i="11"/>
  <c r="N140" i="11"/>
  <c r="O139" i="11"/>
  <c r="N139" i="11"/>
  <c r="O138" i="11"/>
  <c r="N138" i="11"/>
  <c r="O137" i="11"/>
  <c r="N137" i="11"/>
  <c r="O136" i="11"/>
  <c r="N136" i="11"/>
  <c r="O135" i="11"/>
  <c r="N135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20" i="11"/>
  <c r="N120" i="11"/>
  <c r="O118" i="11"/>
  <c r="N118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7" i="11"/>
  <c r="N97" i="11"/>
  <c r="O96" i="11"/>
  <c r="N96" i="11"/>
  <c r="O95" i="11"/>
  <c r="N95" i="11"/>
  <c r="O94" i="11"/>
  <c r="N94" i="11"/>
  <c r="O91" i="11"/>
  <c r="N91" i="11"/>
  <c r="O89" i="11"/>
  <c r="N89" i="11"/>
  <c r="O87" i="11"/>
  <c r="N87" i="11"/>
  <c r="O86" i="11"/>
  <c r="N86" i="11"/>
  <c r="O85" i="11"/>
  <c r="N85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7" i="11"/>
  <c r="N47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45" i="11"/>
  <c r="R145" i="11" s="1"/>
  <c r="L130" i="11"/>
  <c r="R130" i="11" s="1"/>
  <c r="L121" i="11"/>
  <c r="R121" i="11" s="1"/>
  <c r="L98" i="11"/>
  <c r="R98" i="11" s="1"/>
  <c r="M88" i="11"/>
  <c r="S88" i="11" s="1"/>
  <c r="L88" i="11"/>
  <c r="L62" i="11"/>
  <c r="R62" i="11" s="1"/>
  <c r="L48" i="11"/>
  <c r="R48" i="11" s="1"/>
  <c r="L19" i="11"/>
  <c r="R19" i="11" s="1"/>
  <c r="P146" i="11" l="1"/>
  <c r="V146" i="11" s="1"/>
  <c r="L92" i="11"/>
  <c r="R92" i="11" s="1"/>
  <c r="R88" i="11"/>
  <c r="O88" i="11"/>
  <c r="L131" i="11" l="1"/>
  <c r="R131" i="11" s="1"/>
  <c r="L146" i="11" l="1"/>
  <c r="R146" i="11" s="1"/>
  <c r="K144" i="11"/>
  <c r="J144" i="11"/>
  <c r="K143" i="11"/>
  <c r="J143" i="11"/>
  <c r="K142" i="11"/>
  <c r="J142" i="11"/>
  <c r="K141" i="11"/>
  <c r="J141" i="11"/>
  <c r="K140" i="11"/>
  <c r="J140" i="11"/>
  <c r="K139" i="11"/>
  <c r="J139" i="11"/>
  <c r="K138" i="11"/>
  <c r="J138" i="11"/>
  <c r="K137" i="11"/>
  <c r="J137" i="11"/>
  <c r="K136" i="11"/>
  <c r="J136" i="11"/>
  <c r="K135" i="11"/>
  <c r="J135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20" i="11"/>
  <c r="J120" i="11"/>
  <c r="K118" i="11"/>
  <c r="J118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7" i="11"/>
  <c r="J97" i="11"/>
  <c r="K96" i="11"/>
  <c r="J96" i="11"/>
  <c r="K95" i="11"/>
  <c r="J95" i="11"/>
  <c r="K94" i="11"/>
  <c r="J94" i="11"/>
  <c r="K91" i="11"/>
  <c r="J91" i="11"/>
  <c r="K89" i="11"/>
  <c r="J89" i="11"/>
  <c r="K87" i="11"/>
  <c r="J87" i="11"/>
  <c r="K86" i="11"/>
  <c r="J86" i="11"/>
  <c r="K85" i="11"/>
  <c r="J85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1" i="11"/>
  <c r="J61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7" i="11"/>
  <c r="J47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45" i="11"/>
  <c r="N145" i="11" s="1"/>
  <c r="H130" i="11"/>
  <c r="N130" i="11" s="1"/>
  <c r="H121" i="11"/>
  <c r="N121" i="11" s="1"/>
  <c r="H98" i="11"/>
  <c r="N98" i="11" s="1"/>
  <c r="H88" i="11"/>
  <c r="H62" i="11"/>
  <c r="N62" i="11" s="1"/>
  <c r="H48" i="11"/>
  <c r="N48" i="11" s="1"/>
  <c r="H19" i="11"/>
  <c r="N19" i="11" s="1"/>
  <c r="H92" i="11" l="1"/>
  <c r="N92" i="11" s="1"/>
  <c r="N88" i="11"/>
  <c r="J80" i="9"/>
  <c r="K80" i="9"/>
  <c r="J81" i="9"/>
  <c r="K81" i="9"/>
  <c r="H131" i="11" l="1"/>
  <c r="N131" i="11" s="1"/>
  <c r="H146" i="11" l="1"/>
  <c r="N146" i="11" s="1"/>
  <c r="G144" i="11"/>
  <c r="F144" i="11"/>
  <c r="G143" i="11"/>
  <c r="F143" i="11"/>
  <c r="G142" i="11"/>
  <c r="F142" i="11"/>
  <c r="G141" i="11"/>
  <c r="F141" i="11"/>
  <c r="G140" i="11"/>
  <c r="F140" i="11"/>
  <c r="G139" i="11"/>
  <c r="F139" i="11"/>
  <c r="G138" i="11"/>
  <c r="F138" i="11"/>
  <c r="G137" i="11"/>
  <c r="F137" i="11"/>
  <c r="G136" i="11"/>
  <c r="F136" i="11"/>
  <c r="G135" i="11"/>
  <c r="F135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20" i="11"/>
  <c r="F120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7" i="11"/>
  <c r="F97" i="11"/>
  <c r="G96" i="11"/>
  <c r="F96" i="11"/>
  <c r="G95" i="11"/>
  <c r="F95" i="11"/>
  <c r="G94" i="11"/>
  <c r="F94" i="11"/>
  <c r="G91" i="11"/>
  <c r="F91" i="11"/>
  <c r="G89" i="11"/>
  <c r="F89" i="11"/>
  <c r="G87" i="11"/>
  <c r="F87" i="11"/>
  <c r="G86" i="11"/>
  <c r="F86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1" i="11"/>
  <c r="F61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7" i="11"/>
  <c r="F47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45" i="11"/>
  <c r="D130" i="11"/>
  <c r="D121" i="11"/>
  <c r="D98" i="11"/>
  <c r="E88" i="11"/>
  <c r="D88" i="11"/>
  <c r="D62" i="11"/>
  <c r="D48" i="11"/>
  <c r="D19" i="11"/>
  <c r="K88" i="11" l="1"/>
  <c r="AQ88" i="11"/>
  <c r="AO32" i="11"/>
  <c r="AS32" i="11"/>
  <c r="AS51" i="11"/>
  <c r="AO51" i="11"/>
  <c r="AO79" i="11"/>
  <c r="AS79" i="11"/>
  <c r="AS101" i="11"/>
  <c r="AO101" i="11"/>
  <c r="AS137" i="11"/>
  <c r="AO137" i="11"/>
  <c r="J98" i="11"/>
  <c r="AP98" i="11"/>
  <c r="AR11" i="11"/>
  <c r="AN11" i="11"/>
  <c r="AR15" i="11"/>
  <c r="AN15" i="11"/>
  <c r="AN21" i="11"/>
  <c r="AR21" i="11"/>
  <c r="AN25" i="11"/>
  <c r="AR25" i="11"/>
  <c r="AN29" i="11"/>
  <c r="AR29" i="11"/>
  <c r="AN33" i="11"/>
  <c r="AR33" i="11"/>
  <c r="AN37" i="11"/>
  <c r="AR37" i="11"/>
  <c r="AN41" i="11"/>
  <c r="AR41" i="11"/>
  <c r="AN45" i="11"/>
  <c r="AR45" i="11"/>
  <c r="AR52" i="11"/>
  <c r="AN52" i="11"/>
  <c r="AR56" i="11"/>
  <c r="AN56" i="11"/>
  <c r="AN64" i="11"/>
  <c r="AR64" i="11"/>
  <c r="AN68" i="11"/>
  <c r="AR68" i="11"/>
  <c r="AN72" i="11"/>
  <c r="AR72" i="11"/>
  <c r="AN76" i="11"/>
  <c r="AR76" i="11"/>
  <c r="AN80" i="11"/>
  <c r="AR80" i="11"/>
  <c r="AN84" i="11"/>
  <c r="AR84" i="11"/>
  <c r="AR89" i="11"/>
  <c r="AN89" i="11"/>
  <c r="AR96" i="11"/>
  <c r="AN96" i="11"/>
  <c r="AN102" i="11"/>
  <c r="AR102" i="11"/>
  <c r="AN106" i="11"/>
  <c r="AR106" i="11"/>
  <c r="AN110" i="11"/>
  <c r="AR110" i="11"/>
  <c r="AN114" i="11"/>
  <c r="AR114" i="11"/>
  <c r="AN118" i="11"/>
  <c r="AR118" i="11"/>
  <c r="AR125" i="11"/>
  <c r="AN125" i="11"/>
  <c r="AR129" i="11"/>
  <c r="AN129" i="11"/>
  <c r="AR138" i="11"/>
  <c r="AN138" i="11"/>
  <c r="AR142" i="11"/>
  <c r="AN142" i="11"/>
  <c r="AO24" i="11"/>
  <c r="AS24" i="11"/>
  <c r="AO40" i="11"/>
  <c r="AS40" i="11"/>
  <c r="AO83" i="11"/>
  <c r="AS83" i="11"/>
  <c r="AS141" i="11"/>
  <c r="AO141" i="11"/>
  <c r="AR7" i="11"/>
  <c r="AN7" i="11"/>
  <c r="AS7" i="11"/>
  <c r="AO7" i="11"/>
  <c r="AS11" i="11"/>
  <c r="AO11" i="11"/>
  <c r="AS15" i="11"/>
  <c r="AO15" i="11"/>
  <c r="AO21" i="11"/>
  <c r="AS21" i="11"/>
  <c r="AO25" i="11"/>
  <c r="AS25" i="11"/>
  <c r="AO29" i="11"/>
  <c r="AS29" i="11"/>
  <c r="AO33" i="11"/>
  <c r="AS33" i="11"/>
  <c r="AO37" i="11"/>
  <c r="AS37" i="11"/>
  <c r="AO41" i="11"/>
  <c r="AS41" i="11"/>
  <c r="AO45" i="11"/>
  <c r="AS45" i="11"/>
  <c r="AS52" i="11"/>
  <c r="AO52" i="11"/>
  <c r="AS56" i="11"/>
  <c r="AO56" i="11"/>
  <c r="AO64" i="11"/>
  <c r="AS64" i="11"/>
  <c r="AO68" i="11"/>
  <c r="AS68" i="11"/>
  <c r="AO72" i="11"/>
  <c r="AS72" i="11"/>
  <c r="AO76" i="11"/>
  <c r="AS76" i="11"/>
  <c r="AO80" i="11"/>
  <c r="AS80" i="11"/>
  <c r="AO84" i="11"/>
  <c r="AS84" i="11"/>
  <c r="AS89" i="11"/>
  <c r="AO89" i="11"/>
  <c r="AO96" i="11"/>
  <c r="AS96" i="11"/>
  <c r="AO102" i="11"/>
  <c r="AS102" i="11"/>
  <c r="AO106" i="11"/>
  <c r="AS106" i="11"/>
  <c r="AO110" i="11"/>
  <c r="AS110" i="11"/>
  <c r="AO114" i="11"/>
  <c r="AS114" i="11"/>
  <c r="AO118" i="11"/>
  <c r="AS118" i="11"/>
  <c r="AS125" i="11"/>
  <c r="AO125" i="11"/>
  <c r="AS129" i="11"/>
  <c r="AO129" i="11"/>
  <c r="AS138" i="11"/>
  <c r="AO138" i="11"/>
  <c r="AS142" i="11"/>
  <c r="AO142" i="11"/>
  <c r="AO10" i="11"/>
  <c r="AS10" i="11"/>
  <c r="AO128" i="11"/>
  <c r="AS128" i="11"/>
  <c r="AN8" i="11"/>
  <c r="AR8" i="11"/>
  <c r="AN12" i="11"/>
  <c r="AR12" i="11"/>
  <c r="AN16" i="11"/>
  <c r="AR16" i="11"/>
  <c r="AR22" i="11"/>
  <c r="AN22" i="11"/>
  <c r="AR26" i="11"/>
  <c r="AN26" i="11"/>
  <c r="AR30" i="11"/>
  <c r="AN30" i="11"/>
  <c r="AR34" i="11"/>
  <c r="AN34" i="11"/>
  <c r="AR38" i="11"/>
  <c r="AN38" i="11"/>
  <c r="AR42" i="11"/>
  <c r="AN42" i="11"/>
  <c r="AN53" i="11"/>
  <c r="AR53" i="11"/>
  <c r="AN57" i="11"/>
  <c r="AR57" i="11"/>
  <c r="AR65" i="11"/>
  <c r="AN65" i="11"/>
  <c r="AR69" i="11"/>
  <c r="AN69" i="11"/>
  <c r="AR73" i="11"/>
  <c r="AN73" i="11"/>
  <c r="AR77" i="11"/>
  <c r="AN77" i="11"/>
  <c r="AR81" i="11"/>
  <c r="AN81" i="11"/>
  <c r="AR85" i="11"/>
  <c r="AN85" i="11"/>
  <c r="AN91" i="11"/>
  <c r="AR91" i="11"/>
  <c r="AR97" i="11"/>
  <c r="AN97" i="11"/>
  <c r="AN103" i="11"/>
  <c r="AR103" i="11"/>
  <c r="AN107" i="11"/>
  <c r="AR107" i="11"/>
  <c r="AN111" i="11"/>
  <c r="AR111" i="11"/>
  <c r="AN115" i="11"/>
  <c r="AR115" i="11"/>
  <c r="AR126" i="11"/>
  <c r="AN126" i="11"/>
  <c r="AR135" i="11"/>
  <c r="AN135" i="11"/>
  <c r="AN139" i="11"/>
  <c r="AR139" i="11"/>
  <c r="AN143" i="11"/>
  <c r="AR143" i="11"/>
  <c r="AO6" i="11"/>
  <c r="AS6" i="11"/>
  <c r="AO36" i="11"/>
  <c r="AS36" i="11"/>
  <c r="AO71" i="11"/>
  <c r="AS71" i="11"/>
  <c r="AO87" i="11"/>
  <c r="AS87" i="11"/>
  <c r="AS105" i="11"/>
  <c r="AO105" i="11"/>
  <c r="AO124" i="11"/>
  <c r="AS124" i="11"/>
  <c r="J130" i="11"/>
  <c r="AP130" i="11"/>
  <c r="J19" i="11"/>
  <c r="AP19" i="11"/>
  <c r="J145" i="11"/>
  <c r="AP145" i="11"/>
  <c r="AS8" i="11"/>
  <c r="AO8" i="11"/>
  <c r="AS12" i="11"/>
  <c r="AO12" i="11"/>
  <c r="AS16" i="11"/>
  <c r="AO16" i="11"/>
  <c r="AS22" i="11"/>
  <c r="AO22" i="11"/>
  <c r="AS26" i="11"/>
  <c r="AO26" i="11"/>
  <c r="AS30" i="11"/>
  <c r="AO30" i="11"/>
  <c r="AS34" i="11"/>
  <c r="AO34" i="11"/>
  <c r="AS38" i="11"/>
  <c r="AO38" i="11"/>
  <c r="AS42" i="11"/>
  <c r="AO42" i="11"/>
  <c r="AO53" i="11"/>
  <c r="AS53" i="11"/>
  <c r="AO57" i="11"/>
  <c r="AS57" i="11"/>
  <c r="AS65" i="11"/>
  <c r="AO65" i="11"/>
  <c r="AS69" i="11"/>
  <c r="AO69" i="11"/>
  <c r="AS73" i="11"/>
  <c r="AO73" i="11"/>
  <c r="AS77" i="11"/>
  <c r="AO77" i="11"/>
  <c r="AS81" i="11"/>
  <c r="AO81" i="11"/>
  <c r="AS85" i="11"/>
  <c r="AO85" i="11"/>
  <c r="AO91" i="11"/>
  <c r="AS91" i="11"/>
  <c r="AS97" i="11"/>
  <c r="AO97" i="11"/>
  <c r="AO103" i="11"/>
  <c r="AS103" i="11"/>
  <c r="AO107" i="11"/>
  <c r="AS107" i="11"/>
  <c r="AO111" i="11"/>
  <c r="AS111" i="11"/>
  <c r="AO115" i="11"/>
  <c r="AS115" i="11"/>
  <c r="AS126" i="11"/>
  <c r="AO126" i="11"/>
  <c r="AS135" i="11"/>
  <c r="AO135" i="11"/>
  <c r="AO139" i="11"/>
  <c r="AS139" i="11"/>
  <c r="AO143" i="11"/>
  <c r="AS143" i="11"/>
  <c r="AO14" i="11"/>
  <c r="AS14" i="11"/>
  <c r="AS55" i="11"/>
  <c r="AO55" i="11"/>
  <c r="AS113" i="11"/>
  <c r="AO113" i="11"/>
  <c r="AN9" i="11"/>
  <c r="AR9" i="11"/>
  <c r="AN13" i="11"/>
  <c r="AR13" i="11"/>
  <c r="AN17" i="11"/>
  <c r="AR17" i="11"/>
  <c r="AR23" i="11"/>
  <c r="AN23" i="11"/>
  <c r="AR27" i="11"/>
  <c r="AN27" i="11"/>
  <c r="AR31" i="11"/>
  <c r="AN31" i="11"/>
  <c r="AR35" i="11"/>
  <c r="AN35" i="11"/>
  <c r="AR39" i="11"/>
  <c r="AN39" i="11"/>
  <c r="AR43" i="11"/>
  <c r="AN43" i="11"/>
  <c r="AN50" i="11"/>
  <c r="AR50" i="11"/>
  <c r="AN54" i="11"/>
  <c r="AR54" i="11"/>
  <c r="AN58" i="11"/>
  <c r="AR58" i="11"/>
  <c r="AR66" i="11"/>
  <c r="AN66" i="11"/>
  <c r="AR70" i="11"/>
  <c r="AN70" i="11"/>
  <c r="AR74" i="11"/>
  <c r="AN74" i="11"/>
  <c r="AR78" i="11"/>
  <c r="AN78" i="11"/>
  <c r="AR82" i="11"/>
  <c r="AN82" i="11"/>
  <c r="AR86" i="11"/>
  <c r="AN86" i="11"/>
  <c r="AN94" i="11"/>
  <c r="AR94" i="11"/>
  <c r="AR100" i="11"/>
  <c r="AN100" i="11"/>
  <c r="AR104" i="11"/>
  <c r="AN104" i="11"/>
  <c r="AR108" i="11"/>
  <c r="AN108" i="11"/>
  <c r="AR112" i="11"/>
  <c r="AN112" i="11"/>
  <c r="AR116" i="11"/>
  <c r="AN116" i="11"/>
  <c r="AN123" i="11"/>
  <c r="AR123" i="11"/>
  <c r="AN127" i="11"/>
  <c r="AR127" i="11"/>
  <c r="AN136" i="11"/>
  <c r="AR136" i="11"/>
  <c r="AN140" i="11"/>
  <c r="AR140" i="11"/>
  <c r="AN144" i="11"/>
  <c r="AR144" i="11"/>
  <c r="AO18" i="11"/>
  <c r="AS18" i="11"/>
  <c r="AO67" i="11"/>
  <c r="AS67" i="11"/>
  <c r="AS109" i="11"/>
  <c r="AO109" i="11"/>
  <c r="AO5" i="11"/>
  <c r="AS5" i="11"/>
  <c r="AO17" i="11"/>
  <c r="AS17" i="11"/>
  <c r="AS27" i="11"/>
  <c r="AO27" i="11"/>
  <c r="AS35" i="11"/>
  <c r="AO35" i="11"/>
  <c r="AS39" i="11"/>
  <c r="AO39" i="11"/>
  <c r="AS43" i="11"/>
  <c r="AO43" i="11"/>
  <c r="AO50" i="11"/>
  <c r="AS50" i="11"/>
  <c r="AO54" i="11"/>
  <c r="AS54" i="11"/>
  <c r="AO58" i="11"/>
  <c r="AS58" i="11"/>
  <c r="AS66" i="11"/>
  <c r="AO66" i="11"/>
  <c r="AS70" i="11"/>
  <c r="AO70" i="11"/>
  <c r="AS74" i="11"/>
  <c r="AO74" i="11"/>
  <c r="AS78" i="11"/>
  <c r="AO78" i="11"/>
  <c r="AS82" i="11"/>
  <c r="AO82" i="11"/>
  <c r="AS86" i="11"/>
  <c r="AO86" i="11"/>
  <c r="AS94" i="11"/>
  <c r="AO94" i="11"/>
  <c r="AS100" i="11"/>
  <c r="AO100" i="11"/>
  <c r="AS104" i="11"/>
  <c r="AO104" i="11"/>
  <c r="AS108" i="11"/>
  <c r="AO108" i="11"/>
  <c r="AS112" i="11"/>
  <c r="AO112" i="11"/>
  <c r="AS116" i="11"/>
  <c r="AO116" i="11"/>
  <c r="AO123" i="11"/>
  <c r="AS123" i="11"/>
  <c r="AO127" i="11"/>
  <c r="AS127" i="11"/>
  <c r="AO136" i="11"/>
  <c r="AS136" i="11"/>
  <c r="AO140" i="11"/>
  <c r="AS140" i="11"/>
  <c r="AO144" i="11"/>
  <c r="AS144" i="11"/>
  <c r="AO28" i="11"/>
  <c r="AS28" i="11"/>
  <c r="AO44" i="11"/>
  <c r="AS44" i="11"/>
  <c r="AO75" i="11"/>
  <c r="AS75" i="11"/>
  <c r="AO95" i="11"/>
  <c r="AS95" i="11"/>
  <c r="AS117" i="11"/>
  <c r="AO117" i="11"/>
  <c r="AR5" i="11"/>
  <c r="AN5" i="11"/>
  <c r="AO9" i="11"/>
  <c r="AS9" i="11"/>
  <c r="AO13" i="11"/>
  <c r="AS13" i="11"/>
  <c r="AS23" i="11"/>
  <c r="AO23" i="11"/>
  <c r="AS31" i="11"/>
  <c r="AO31" i="11"/>
  <c r="J88" i="11"/>
  <c r="AP88" i="11"/>
  <c r="AR6" i="11"/>
  <c r="AN6" i="11"/>
  <c r="AR10" i="11"/>
  <c r="AN10" i="11"/>
  <c r="AR14" i="11"/>
  <c r="AN14" i="11"/>
  <c r="AR18" i="11"/>
  <c r="AN18" i="11"/>
  <c r="AN24" i="11"/>
  <c r="AR24" i="11"/>
  <c r="AN28" i="11"/>
  <c r="AR28" i="11"/>
  <c r="AN32" i="11"/>
  <c r="AR32" i="11"/>
  <c r="AN36" i="11"/>
  <c r="AR36" i="11"/>
  <c r="AN40" i="11"/>
  <c r="AR40" i="11"/>
  <c r="AN44" i="11"/>
  <c r="AR44" i="11"/>
  <c r="AR51" i="11"/>
  <c r="AN51" i="11"/>
  <c r="AR55" i="11"/>
  <c r="AN55" i="11"/>
  <c r="AN67" i="11"/>
  <c r="AR67" i="11"/>
  <c r="AN71" i="11"/>
  <c r="AR71" i="11"/>
  <c r="AN75" i="11"/>
  <c r="AR75" i="11"/>
  <c r="AN79" i="11"/>
  <c r="AR79" i="11"/>
  <c r="AN83" i="11"/>
  <c r="AR83" i="11"/>
  <c r="AN87" i="11"/>
  <c r="AR87" i="11"/>
  <c r="AN95" i="11"/>
  <c r="AR95" i="11"/>
  <c r="AR101" i="11"/>
  <c r="AN101" i="11"/>
  <c r="AR105" i="11"/>
  <c r="AN105" i="11"/>
  <c r="AR109" i="11"/>
  <c r="AN109" i="11"/>
  <c r="AR113" i="11"/>
  <c r="AN113" i="11"/>
  <c r="AR117" i="11"/>
  <c r="AN117" i="11"/>
  <c r="AN124" i="11"/>
  <c r="AR124" i="11"/>
  <c r="AN128" i="11"/>
  <c r="AR128" i="11"/>
  <c r="AR137" i="11"/>
  <c r="AN137" i="11"/>
  <c r="AR141" i="11"/>
  <c r="AN141" i="11"/>
  <c r="AS47" i="11"/>
  <c r="AO47" i="11"/>
  <c r="AR47" i="11"/>
  <c r="AN47" i="11"/>
  <c r="AS61" i="11"/>
  <c r="AO61" i="11"/>
  <c r="AN61" i="11"/>
  <c r="AR61" i="11"/>
  <c r="AS120" i="11"/>
  <c r="AO120" i="11"/>
  <c r="AN120" i="11"/>
  <c r="AR120" i="11"/>
  <c r="J62" i="11"/>
  <c r="AP62" i="11"/>
  <c r="J48" i="11"/>
  <c r="AP48" i="11"/>
  <c r="J121" i="11"/>
  <c r="AP121" i="11"/>
  <c r="D92" i="11"/>
  <c r="J92" i="11" l="1"/>
  <c r="AP92" i="11"/>
  <c r="D131" i="11"/>
  <c r="J131" i="11" l="1"/>
  <c r="AP131" i="11"/>
  <c r="D146" i="11"/>
  <c r="B145" i="11"/>
  <c r="J146" i="11" l="1"/>
  <c r="AP146" i="11"/>
  <c r="F145" i="11"/>
  <c r="B130" i="11"/>
  <c r="B121" i="11"/>
  <c r="B98" i="11"/>
  <c r="C88" i="11"/>
  <c r="B88" i="11"/>
  <c r="B62" i="11"/>
  <c r="B48" i="11"/>
  <c r="B19" i="11"/>
  <c r="AR145" i="11" l="1"/>
  <c r="AN145" i="11"/>
  <c r="F121" i="11"/>
  <c r="F19" i="11"/>
  <c r="F48" i="11"/>
  <c r="F130" i="11"/>
  <c r="F62" i="11"/>
  <c r="F88" i="11"/>
  <c r="G88" i="11"/>
  <c r="F98" i="11"/>
  <c r="B92" i="11"/>
  <c r="AR19" i="11" l="1"/>
  <c r="AN19" i="11"/>
  <c r="AN88" i="11"/>
  <c r="AR88" i="11"/>
  <c r="AN130" i="11"/>
  <c r="AR130" i="11"/>
  <c r="AN98" i="11"/>
  <c r="AR98" i="11"/>
  <c r="AO88" i="11"/>
  <c r="AS88" i="11"/>
  <c r="AN62" i="11"/>
  <c r="AR62" i="11"/>
  <c r="AN48" i="11"/>
  <c r="AR48" i="11"/>
  <c r="AN121" i="11"/>
  <c r="AR121" i="11"/>
  <c r="F92" i="11"/>
  <c r="B131" i="11"/>
  <c r="AN92" i="11" l="1"/>
  <c r="AR92" i="11"/>
  <c r="F131" i="11"/>
  <c r="B146" i="11"/>
  <c r="AR131" i="11" l="1"/>
  <c r="AN131" i="11"/>
  <c r="F146" i="11"/>
  <c r="K89" i="9"/>
  <c r="J89" i="9"/>
  <c r="AN146" i="11" l="1"/>
  <c r="AR146" i="11"/>
  <c r="K96" i="9"/>
  <c r="J96" i="9"/>
  <c r="K128" i="9"/>
  <c r="J128" i="9"/>
  <c r="K45" i="9" l="1"/>
  <c r="J45" i="9"/>
  <c r="K88" i="9"/>
  <c r="J88" i="9"/>
  <c r="K118" i="9"/>
  <c r="J118" i="9"/>
  <c r="K44" i="9" l="1"/>
  <c r="J44" i="9"/>
  <c r="K65" i="9"/>
  <c r="J65" i="9"/>
  <c r="K87" i="9" l="1"/>
  <c r="J87" i="9"/>
  <c r="AX144" i="11" l="1"/>
  <c r="AX141" i="11"/>
  <c r="AU141" i="11"/>
  <c r="AW141" i="11" s="1"/>
  <c r="AX140" i="11"/>
  <c r="AW140" i="11"/>
  <c r="AX139" i="11"/>
  <c r="AW139" i="11"/>
  <c r="AX138" i="11"/>
  <c r="AW138" i="11"/>
  <c r="AX137" i="11"/>
  <c r="AW137" i="11"/>
  <c r="AX136" i="11"/>
  <c r="AW136" i="11"/>
  <c r="AX135" i="11"/>
  <c r="AW135" i="11"/>
  <c r="AX134" i="11"/>
  <c r="AW134" i="11"/>
  <c r="AX133" i="11"/>
  <c r="AW133" i="11"/>
  <c r="AX132" i="11"/>
  <c r="AW132" i="11"/>
  <c r="AX131" i="11"/>
  <c r="AW131" i="11"/>
  <c r="AX130" i="11"/>
  <c r="AX129" i="11"/>
  <c r="AU129" i="11"/>
  <c r="AW129" i="11" s="1"/>
  <c r="AX126" i="11"/>
  <c r="AW126" i="11"/>
  <c r="AX125" i="11"/>
  <c r="AW125" i="11"/>
  <c r="AX124" i="11"/>
  <c r="AW124" i="11"/>
  <c r="AX123" i="11"/>
  <c r="AW123" i="11"/>
  <c r="AX122" i="11"/>
  <c r="AW122" i="11"/>
  <c r="AX121" i="11"/>
  <c r="AW121" i="11"/>
  <c r="AX120" i="11"/>
  <c r="AU120" i="11"/>
  <c r="AW120" i="11" s="1"/>
  <c r="AX110" i="11"/>
  <c r="AW110" i="11"/>
  <c r="AX109" i="11"/>
  <c r="AW109" i="11"/>
  <c r="AX108" i="11"/>
  <c r="AW108" i="11"/>
  <c r="AX107" i="11"/>
  <c r="AW107" i="11"/>
  <c r="AX106" i="11"/>
  <c r="AW106" i="11"/>
  <c r="AX105" i="11"/>
  <c r="AW105" i="11"/>
  <c r="AX104" i="11"/>
  <c r="AW104" i="11"/>
  <c r="AX103" i="11"/>
  <c r="AW103" i="11"/>
  <c r="AX102" i="11"/>
  <c r="AW102" i="11"/>
  <c r="AX101" i="11"/>
  <c r="AW101" i="11"/>
  <c r="AX100" i="11"/>
  <c r="AW100" i="11"/>
  <c r="AX99" i="11"/>
  <c r="AW99" i="11"/>
  <c r="AX98" i="11"/>
  <c r="AW98" i="11"/>
  <c r="AX97" i="11"/>
  <c r="AU97" i="11"/>
  <c r="AW97" i="11" s="1"/>
  <c r="AX95" i="11"/>
  <c r="AW95" i="11"/>
  <c r="AX94" i="11"/>
  <c r="AW94" i="11"/>
  <c r="AX93" i="11"/>
  <c r="AW93" i="11"/>
  <c r="AX92" i="11"/>
  <c r="AW92" i="11"/>
  <c r="AX91" i="11"/>
  <c r="AU91" i="11"/>
  <c r="AW91" i="11" s="1"/>
  <c r="AX74" i="11"/>
  <c r="AW74" i="11"/>
  <c r="AX72" i="11"/>
  <c r="AW72" i="11"/>
  <c r="AX71" i="11"/>
  <c r="AW71" i="11"/>
  <c r="AX70" i="11"/>
  <c r="AW70" i="11"/>
  <c r="AX69" i="11"/>
  <c r="AW69" i="11"/>
  <c r="AX68" i="11"/>
  <c r="AW68" i="11"/>
  <c r="AX67" i="11"/>
  <c r="AW67" i="11"/>
  <c r="AX66" i="11"/>
  <c r="AW66" i="11"/>
  <c r="AX64" i="11"/>
  <c r="AW64" i="11"/>
  <c r="AX63" i="11"/>
  <c r="AW63" i="11"/>
  <c r="AX62" i="11"/>
  <c r="AU62" i="11"/>
  <c r="AW62" i="11" s="1"/>
  <c r="AX61" i="11"/>
  <c r="AW61" i="11"/>
  <c r="AX53" i="11"/>
  <c r="AW53" i="11"/>
  <c r="AX52" i="11"/>
  <c r="AW52" i="11"/>
  <c r="AX51" i="11"/>
  <c r="AW51" i="11"/>
  <c r="AX65" i="11"/>
  <c r="AW65" i="11"/>
  <c r="AX50" i="11"/>
  <c r="AW50" i="11"/>
  <c r="AX49" i="11"/>
  <c r="AW49" i="11"/>
  <c r="AX48" i="11"/>
  <c r="AU48" i="11"/>
  <c r="AW48" i="11" s="1"/>
  <c r="AX47" i="11"/>
  <c r="AW47" i="11"/>
  <c r="AX26" i="11"/>
  <c r="AW26" i="11"/>
  <c r="AX25" i="11"/>
  <c r="AW25" i="11"/>
  <c r="AX24" i="11"/>
  <c r="AW24" i="11"/>
  <c r="AX23" i="11"/>
  <c r="AW23" i="11"/>
  <c r="AX22" i="11"/>
  <c r="AW22" i="11"/>
  <c r="AX21" i="11"/>
  <c r="AW21" i="11"/>
  <c r="AX20" i="11"/>
  <c r="AW20" i="11"/>
  <c r="AX19" i="11"/>
  <c r="AU19" i="11"/>
  <c r="AW19" i="11" s="1"/>
  <c r="AX18" i="11"/>
  <c r="AW18" i="11"/>
  <c r="AX14" i="11"/>
  <c r="AW14" i="11"/>
  <c r="AX13" i="11"/>
  <c r="AW13" i="11"/>
  <c r="AX12" i="11"/>
  <c r="AW12" i="11"/>
  <c r="AX11" i="11"/>
  <c r="AW11" i="11"/>
  <c r="AX10" i="11"/>
  <c r="AW10" i="11"/>
  <c r="AX8" i="11"/>
  <c r="AW8" i="11"/>
  <c r="AX7" i="11"/>
  <c r="AW7" i="11"/>
  <c r="AX6" i="11"/>
  <c r="AW6" i="11"/>
  <c r="AX5" i="11"/>
  <c r="AW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53" i="9"/>
  <c r="J153" i="9"/>
  <c r="G146" i="9"/>
  <c r="H145" i="9" s="1"/>
  <c r="D146" i="9"/>
  <c r="K145" i="9"/>
  <c r="J145" i="9"/>
  <c r="K144" i="9"/>
  <c r="J144" i="9"/>
  <c r="K143" i="9"/>
  <c r="J143" i="9"/>
  <c r="K142" i="9"/>
  <c r="J142" i="9"/>
  <c r="K141" i="9"/>
  <c r="J141" i="9"/>
  <c r="K140" i="9"/>
  <c r="J140" i="9"/>
  <c r="K139" i="9"/>
  <c r="J139" i="9"/>
  <c r="K138" i="9"/>
  <c r="J138" i="9"/>
  <c r="K137" i="9"/>
  <c r="J137" i="9"/>
  <c r="K136" i="9"/>
  <c r="J136" i="9"/>
  <c r="G130" i="9"/>
  <c r="H128" i="9" s="1"/>
  <c r="D130" i="9"/>
  <c r="E128" i="9" s="1"/>
  <c r="K129" i="9"/>
  <c r="J129" i="9"/>
  <c r="K127" i="9"/>
  <c r="J127" i="9"/>
  <c r="K126" i="9"/>
  <c r="J126" i="9"/>
  <c r="K125" i="9"/>
  <c r="J125" i="9"/>
  <c r="K124" i="9"/>
  <c r="J124" i="9"/>
  <c r="K123" i="9"/>
  <c r="J123" i="9"/>
  <c r="G121" i="9"/>
  <c r="H119" i="9" s="1"/>
  <c r="D121" i="9"/>
  <c r="K120" i="9"/>
  <c r="J120" i="9"/>
  <c r="K117" i="9"/>
  <c r="J117" i="9"/>
  <c r="K116" i="9"/>
  <c r="J116" i="9"/>
  <c r="K115" i="9"/>
  <c r="J115" i="9"/>
  <c r="K114" i="9"/>
  <c r="J114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G98" i="9"/>
  <c r="H96" i="9" s="1"/>
  <c r="D98" i="9"/>
  <c r="E96" i="9" s="1"/>
  <c r="K97" i="9"/>
  <c r="J97" i="9"/>
  <c r="K95" i="9"/>
  <c r="J95" i="9"/>
  <c r="K94" i="9"/>
  <c r="J94" i="9"/>
  <c r="D92" i="9"/>
  <c r="E90" i="9" s="1"/>
  <c r="K91" i="9"/>
  <c r="K86" i="9"/>
  <c r="J86" i="9"/>
  <c r="K85" i="9"/>
  <c r="J85" i="9"/>
  <c r="K84" i="9"/>
  <c r="J84" i="9"/>
  <c r="K83" i="9"/>
  <c r="J83" i="9"/>
  <c r="K82" i="9"/>
  <c r="J82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4" i="9"/>
  <c r="J64" i="9"/>
  <c r="G62" i="9"/>
  <c r="H59" i="9" s="1"/>
  <c r="D62" i="9"/>
  <c r="K61" i="9"/>
  <c r="J61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G48" i="9"/>
  <c r="D48" i="9"/>
  <c r="E45" i="9" s="1"/>
  <c r="K47" i="9"/>
  <c r="J47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E118" i="9" l="1"/>
  <c r="E119" i="9"/>
  <c r="E59" i="9"/>
  <c r="E60" i="9"/>
  <c r="H42" i="9"/>
  <c r="H46" i="9"/>
  <c r="M146" i="9"/>
  <c r="E88" i="9"/>
  <c r="E89" i="9"/>
  <c r="H118" i="9"/>
  <c r="H104" i="9"/>
  <c r="H45" i="9"/>
  <c r="H26" i="9"/>
  <c r="H10" i="9"/>
  <c r="H18" i="9"/>
  <c r="H11" i="9"/>
  <c r="H12" i="9"/>
  <c r="H8" i="9"/>
  <c r="H6" i="9"/>
  <c r="H14" i="9"/>
  <c r="H16" i="9"/>
  <c r="H7" i="9"/>
  <c r="H15" i="9"/>
  <c r="H9" i="9"/>
  <c r="H17" i="9"/>
  <c r="E129" i="9"/>
  <c r="E123" i="9"/>
  <c r="E124" i="9"/>
  <c r="E125" i="9"/>
  <c r="E126" i="9"/>
  <c r="E127" i="9"/>
  <c r="E107" i="9"/>
  <c r="E115" i="9"/>
  <c r="E108" i="9"/>
  <c r="E116" i="9"/>
  <c r="E105" i="9"/>
  <c r="E101" i="9"/>
  <c r="E109" i="9"/>
  <c r="E117" i="9"/>
  <c r="E102" i="9"/>
  <c r="E110" i="9"/>
  <c r="E120" i="9"/>
  <c r="E113" i="9"/>
  <c r="E103" i="9"/>
  <c r="E111" i="9"/>
  <c r="E100" i="9"/>
  <c r="E104" i="9"/>
  <c r="E112" i="9"/>
  <c r="E106" i="9"/>
  <c r="E114" i="9"/>
  <c r="E97" i="9"/>
  <c r="E95" i="9"/>
  <c r="E94" i="9"/>
  <c r="E65" i="9"/>
  <c r="E73" i="9"/>
  <c r="E81" i="9"/>
  <c r="E64" i="9"/>
  <c r="E66" i="9"/>
  <c r="E82" i="9"/>
  <c r="E75" i="9"/>
  <c r="E67" i="9"/>
  <c r="E68" i="9"/>
  <c r="E76" i="9"/>
  <c r="E84" i="9"/>
  <c r="E69" i="9"/>
  <c r="E77" i="9"/>
  <c r="E85" i="9"/>
  <c r="E87" i="9"/>
  <c r="E70" i="9"/>
  <c r="E78" i="9"/>
  <c r="E86" i="9"/>
  <c r="E79" i="9"/>
  <c r="E72" i="9"/>
  <c r="E80" i="9"/>
  <c r="E91" i="9"/>
  <c r="E74" i="9"/>
  <c r="E83" i="9"/>
  <c r="E71" i="9"/>
  <c r="E58" i="9"/>
  <c r="E51" i="9"/>
  <c r="E61" i="9"/>
  <c r="E52" i="9"/>
  <c r="E50" i="9"/>
  <c r="E53" i="9"/>
  <c r="E56" i="9"/>
  <c r="E54" i="9"/>
  <c r="E55" i="9"/>
  <c r="E57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42" i="9"/>
  <c r="E137" i="9"/>
  <c r="E143" i="9"/>
  <c r="E144" i="9"/>
  <c r="E145" i="9"/>
  <c r="E138" i="9"/>
  <c r="E136" i="9"/>
  <c r="E139" i="9"/>
  <c r="E141" i="9"/>
  <c r="E140" i="9"/>
  <c r="H44" i="9"/>
  <c r="H61" i="9"/>
  <c r="H137" i="9"/>
  <c r="H140" i="9"/>
  <c r="H136" i="9"/>
  <c r="H138" i="9"/>
  <c r="H144" i="9"/>
  <c r="H142" i="9"/>
  <c r="J146" i="9"/>
  <c r="D131" i="9"/>
  <c r="AU130" i="11"/>
  <c r="AU144" i="11" s="1"/>
  <c r="AW144" i="11" s="1"/>
  <c r="H139" i="9"/>
  <c r="H141" i="9"/>
  <c r="H143" i="9"/>
  <c r="J98" i="9"/>
  <c r="H94" i="9"/>
  <c r="H97" i="9"/>
  <c r="H95" i="9"/>
  <c r="H54" i="9"/>
  <c r="H58" i="9"/>
  <c r="H52" i="9"/>
  <c r="H56" i="9"/>
  <c r="J62" i="9"/>
  <c r="H50" i="9"/>
  <c r="H51" i="9"/>
  <c r="H53" i="9"/>
  <c r="H55" i="9"/>
  <c r="H57" i="9"/>
  <c r="H5" i="9"/>
  <c r="J19" i="9"/>
  <c r="H124" i="9"/>
  <c r="H127" i="9"/>
  <c r="H125" i="9"/>
  <c r="H123" i="9"/>
  <c r="H129" i="9"/>
  <c r="H126" i="9"/>
  <c r="J130" i="9"/>
  <c r="H39" i="9"/>
  <c r="H29" i="9"/>
  <c r="H21" i="9"/>
  <c r="H33" i="9"/>
  <c r="H27" i="9"/>
  <c r="H25" i="9"/>
  <c r="H35" i="9"/>
  <c r="J48" i="9"/>
  <c r="H23" i="9"/>
  <c r="H43" i="9"/>
  <c r="H37" i="9"/>
  <c r="H31" i="9"/>
  <c r="H41" i="9"/>
  <c r="H47" i="9"/>
  <c r="H22" i="9"/>
  <c r="H30" i="9"/>
  <c r="H34" i="9"/>
  <c r="H38" i="9"/>
  <c r="H40" i="9"/>
  <c r="H24" i="9"/>
  <c r="H28" i="9"/>
  <c r="H32" i="9"/>
  <c r="H36" i="9"/>
  <c r="J121" i="9"/>
  <c r="H101" i="9"/>
  <c r="H103" i="9"/>
  <c r="H105" i="9"/>
  <c r="H107" i="9"/>
  <c r="H109" i="9"/>
  <c r="H111" i="9"/>
  <c r="H113" i="9"/>
  <c r="H115" i="9"/>
  <c r="H120" i="9"/>
  <c r="H100" i="9"/>
  <c r="H102" i="9"/>
  <c r="H106" i="9"/>
  <c r="H108" i="9"/>
  <c r="H110" i="9"/>
  <c r="H112" i="9"/>
  <c r="H114" i="9"/>
  <c r="H116" i="9"/>
  <c r="H117" i="9"/>
  <c r="D147" i="9" l="1"/>
  <c r="E48" i="9"/>
  <c r="E121" i="9"/>
  <c r="E92" i="9"/>
  <c r="E130" i="9"/>
  <c r="E62" i="9"/>
  <c r="E98" i="9"/>
  <c r="E19" i="9"/>
  <c r="AW130" i="11"/>
  <c r="J91" i="9" l="1"/>
  <c r="G92" i="9"/>
  <c r="H89" i="9" l="1"/>
  <c r="H90" i="9"/>
  <c r="H88" i="9"/>
  <c r="H67" i="9"/>
  <c r="H68" i="9"/>
  <c r="H69" i="9"/>
  <c r="H77" i="9"/>
  <c r="H85" i="9"/>
  <c r="H70" i="9"/>
  <c r="H78" i="9"/>
  <c r="H86" i="9"/>
  <c r="H75" i="9"/>
  <c r="H71" i="9"/>
  <c r="H79" i="9"/>
  <c r="H87" i="9"/>
  <c r="H83" i="9"/>
  <c r="H72" i="9"/>
  <c r="H80" i="9"/>
  <c r="H91" i="9"/>
  <c r="H65" i="9"/>
  <c r="H73" i="9"/>
  <c r="H81" i="9"/>
  <c r="H66" i="9"/>
  <c r="H74" i="9"/>
  <c r="H82" i="9"/>
  <c r="H76" i="9"/>
  <c r="H84" i="9"/>
  <c r="J92" i="9"/>
  <c r="G131" i="9"/>
  <c r="H64" i="9"/>
  <c r="H48" i="9" l="1"/>
  <c r="H121" i="9"/>
  <c r="H98" i="9"/>
  <c r="J131" i="9"/>
  <c r="M131" i="9"/>
  <c r="H19" i="9"/>
  <c r="H130" i="9"/>
  <c r="G147" i="9"/>
  <c r="J147" i="9" s="1"/>
  <c r="H62" i="9"/>
  <c r="H92" i="9"/>
</calcChain>
</file>

<file path=xl/sharedStrings.xml><?xml version="1.0" encoding="utf-8"?>
<sst xmlns="http://schemas.openxmlformats.org/spreadsheetml/2006/main" count="675" uniqueCount="238">
  <si>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</si>
  <si>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</si>
  <si>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</si>
  <si>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</si>
  <si>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</si>
  <si>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</si>
  <si>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</si>
  <si>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</si>
  <si>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</si>
  <si>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</si>
  <si>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</si>
  <si>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</si>
  <si>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</si>
  <si>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</si>
  <si>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</si>
  <si>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</si>
  <si>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</si>
  <si>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</si>
  <si>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</si>
  <si>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</si>
  <si>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</si>
  <si>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</si>
  <si>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</si>
  <si>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</si>
  <si>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</si>
  <si>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</si>
  <si>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</si>
  <si>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</si>
  <si>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</si>
  <si>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</si>
  <si>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</si>
  <si>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</si>
  <si>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</si>
  <si>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</si>
  <si>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</si>
  <si>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</si>
  <si>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</si>
  <si>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</si>
  <si>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</si>
  <si>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</si>
  <si>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</si>
  <si>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</si>
  <si>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</si>
  <si>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</si>
  <si>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</si>
  <si>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</si>
  <si>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</si>
  <si>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</si>
  <si>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</si>
  <si>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</si>
  <si>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</si>
  <si>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</si>
  <si>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</si>
  <si>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</si>
  <si>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</si>
  <si>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</si>
  <si>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</si>
  <si>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</si>
  <si>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</si>
  <si>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</si>
  <si>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</si>
  <si>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</si>
  <si>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</si>
  <si>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</si>
  <si>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</si>
  <si>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</si>
  <si>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</si>
  <si>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</si>
  <si>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</si>
  <si>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</si>
  <si>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</si>
  <si>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</si>
  <si>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</si>
  <si>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</si>
  <si>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</si>
  <si>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</si>
  <si>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</si>
  <si>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</si>
  <si>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</si>
  <si>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</si>
  <si>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</si>
  <si>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</si>
  <si>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</si>
  <si>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</si>
  <si>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</si>
  <si>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</si>
  <si>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</si>
  <si>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</si>
  <si>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</si>
  <si>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</si>
  <si>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</si>
  <si>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</si>
  <si>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</si>
  <si>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</si>
  <si>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</si>
  <si>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</si>
  <si>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</si>
  <si>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</si>
  <si>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</si>
  <si>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</si>
  <si>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</si>
  <si>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</si>
  <si>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</si>
  <si>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</si>
  <si>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</si>
  <si>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</si>
  <si>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</si>
  <si>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</si>
  <si>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</si>
  <si>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</si>
  <si>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</si>
  <si>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</si>
  <si>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</si>
  <si>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</si>
  <si>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</si>
  <si>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</si>
  <si>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</si>
  <si>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</si>
  <si>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</si>
  <si>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</si>
  <si>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</si>
  <si>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</si>
  <si>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</si>
  <si>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</si>
  <si>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</si>
  <si>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</si>
  <si>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</si>
  <si>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</si>
  <si>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</si>
  <si>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</si>
  <si>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</si>
  <si>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</si>
  <si>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</si>
  <si>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</si>
  <si>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</si>
  <si>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</si>
  <si>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</si>
  <si>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</si>
  <si>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</si>
  <si>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</si>
  <si>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</si>
  <si>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</si>
  <si>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</si>
  <si>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</si>
  <si>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</si>
  <si>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</si>
  <si>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</si>
  <si>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</si>
  <si>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</si>
  <si>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</si>
  <si>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</si>
  <si>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</si>
  <si>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</si>
  <si>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</si>
  <si>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</si>
  <si>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</si>
  <si>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</si>
  <si>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</si>
  <si>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</si>
  <si>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</si>
  <si>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</si>
  <si>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</si>
  <si>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</si>
  <si>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</si>
  <si>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</si>
  <si>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</si>
  <si>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</si>
  <si>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</si>
  <si>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</si>
  <si>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</si>
  <si>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</si>
  <si>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</si>
  <si>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</si>
  <si>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</si>
  <si>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</si>
  <si>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</si>
  <si>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</si>
  <si>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</si>
  <si>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</si>
  <si>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</si>
  <si>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</si>
  <si>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</si>
  <si>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</si>
  <si>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</si>
  <si>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</si>
  <si>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</si>
  <si>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</si>
  <si>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</si>
  <si>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</si>
  <si>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</si>
  <si>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</si>
  <si>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</si>
  <si>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</si>
  <si>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</si>
  <si>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</si>
  <si>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</si>
  <si>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</si>
  <si>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</si>
  <si>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</si>
  <si>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</si>
  <si>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</si>
  <si>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</si>
  <si>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</si>
  <si>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</si>
  <si>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</si>
  <si>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</si>
  <si>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</si>
  <si>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</si>
  <si>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</si>
  <si>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</si>
  <si>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</si>
  <si>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</si>
  <si>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NAV and Unit Price as at Week Ended March 19, 2021</t>
  </si>
  <si>
    <t>NAV and Unit Price as at Week Ended March 26, 2021</t>
  </si>
  <si>
    <t>NAV and Unit Price as at Week Ended April 1, 2021</t>
  </si>
  <si>
    <t>NAV and Unit Price as at Week Ended April 9, 2021</t>
  </si>
  <si>
    <t>NAV and Unit Price as at Week Ended April 16, 2021</t>
  </si>
  <si>
    <t>Coral Money Market Fund (FSDH Treasury Bill Fund)</t>
  </si>
  <si>
    <t>% Change in ETFs Total Mkt. Cap.</t>
  </si>
  <si>
    <t>% Change in CIS Total NAV</t>
  </si>
  <si>
    <t>NAV and Unit Price as at Week Ended April 23, 2021</t>
  </si>
  <si>
    <t>Coral Balanced Fund (Coral Growth Fund)</t>
  </si>
  <si>
    <t>NAV and Unit Price as at Week Ended April 30, 2021</t>
  </si>
  <si>
    <t>NAV and Unit Price as at Week Ended May 7, 2021</t>
  </si>
  <si>
    <t>FBN Nigeria Bond Fund (FBN Fixed Income Fund)</t>
  </si>
  <si>
    <t>NAV and Unit Price as at Week Ended May 14, 2021</t>
  </si>
  <si>
    <t>AVA GAM Fixed Income Fund</t>
  </si>
  <si>
    <t>NET ASSET VALUES AND UNIT PRICES OF FUND MANAGEMENT AND COLLECTIVE INVESTMENT SCHEMES AS AT WEEK ENDED MAY 21, 2021</t>
  </si>
  <si>
    <t>NAV and Unit Price as at Week Ended May 21, 2021</t>
  </si>
  <si>
    <t>MARKET CAPITALIZATION OF EXCHANGE TRADED FUNDS AS AT MAY 21, 2021</t>
  </si>
  <si>
    <t>Emerging Africa Asset Management Limited</t>
  </si>
  <si>
    <t>Emerging Africa Money Market Fund</t>
  </si>
  <si>
    <t>Emerging Africa Bond Fund</t>
  </si>
  <si>
    <t>Emerging Africa Eurobond Fund</t>
  </si>
  <si>
    <t>Emerging Africa Balanced-Diversity Fund</t>
  </si>
  <si>
    <t>45a</t>
  </si>
  <si>
    <t>45b</t>
  </si>
  <si>
    <t>The chart above shows that Money Market Funds category has 38.06% share of the Total NAV, followed by Fixed Income Funds with 34.94%, Bond Funds at 19.05%, Real Estate Funds at 3.73%.  Next is Mixed/Balanced Funds at 2.17%, Equity Fund at 1.10% and Ethical Fund at 0.96%.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</si>
</sst>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289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3" fillId="0" borderId="36" applyNumberFormat="0" applyFill="0" applyAlignment="0" applyProtection="0"/>
    <xf numFmtId="0" fontId="64" fillId="0" borderId="37" applyNumberFormat="0" applyFill="0" applyAlignment="0" applyProtection="0"/>
    <xf numFmtId="0" fontId="65" fillId="0" borderId="38" applyNumberFormat="0" applyFill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68" fillId="23" borderId="39" applyNumberFormat="0" applyAlignment="0" applyProtection="0"/>
    <xf numFmtId="0" fontId="69" fillId="24" borderId="40" applyNumberFormat="0" applyAlignment="0" applyProtection="0"/>
    <xf numFmtId="0" fontId="70" fillId="24" borderId="39" applyNumberFormat="0" applyAlignment="0" applyProtection="0"/>
    <xf numFmtId="0" fontId="71" fillId="0" borderId="41" applyNumberFormat="0" applyFill="0" applyAlignment="0" applyProtection="0"/>
    <xf numFmtId="0" fontId="72" fillId="25" borderId="42" applyNumberFormat="0" applyAlignment="0" applyProtection="0"/>
    <xf numFmtId="0" fontId="1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4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4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4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4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4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4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79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76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1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35" xfId="0" applyFont="1" applyBorder="1" applyAlignment="1">
      <alignment vertical="center" wrapText="1"/>
    </xf>
    <xf numFmtId="4" fontId="62" fillId="0" borderId="31" xfId="0" applyNumberFormat="1" applyFont="1" applyBorder="1" applyAlignment="1">
      <alignment vertical="center" wrapText="1"/>
    </xf>
    <xf numFmtId="4" fontId="62" fillId="0" borderId="30" xfId="0" applyNumberFormat="1" applyFont="1" applyBorder="1" applyAlignment="1">
      <alignment vertical="center" wrapText="1"/>
    </xf>
    <xf numFmtId="0" fontId="62" fillId="0" borderId="32" xfId="0" applyFont="1" applyBorder="1" applyAlignment="1">
      <alignment vertical="center" wrapText="1"/>
    </xf>
    <xf numFmtId="0" fontId="62" fillId="0" borderId="0" xfId="0" applyFont="1"/>
    <xf numFmtId="0" fontId="62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1" fillId="0" borderId="0" xfId="0" applyFont="1" applyBorder="1"/>
    <xf numFmtId="0" fontId="81" fillId="0" borderId="0" xfId="0" applyFont="1" applyAlignment="1">
      <alignment horizontal="right"/>
    </xf>
    <xf numFmtId="0" fontId="82" fillId="0" borderId="0" xfId="0" applyFont="1" applyBorder="1"/>
    <xf numFmtId="4" fontId="82" fillId="0" borderId="0" xfId="0" applyNumberFormat="1" applyFont="1"/>
    <xf numFmtId="0" fontId="82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3" fillId="0" borderId="0" xfId="0" applyFont="1" applyBorder="1"/>
    <xf numFmtId="0" fontId="84" fillId="0" borderId="0" xfId="0" applyFont="1" applyBorder="1"/>
    <xf numFmtId="0" fontId="85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87" fillId="0" borderId="0" xfId="0" applyFont="1"/>
    <xf numFmtId="0" fontId="0" fillId="0" borderId="0" xfId="0" applyAlignment="1">
      <alignment wrapText="1"/>
    </xf>
    <xf numFmtId="3" fontId="14" fillId="0" borderId="0" xfId="0" applyNumberFormat="1" applyFont="1" applyBorder="1"/>
    <xf numFmtId="4" fontId="88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vertical="top" wrapText="1"/>
    </xf>
    <xf numFmtId="0" fontId="14" fillId="4" borderId="9" xfId="0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center" vertical="top" wrapText="1"/>
    </xf>
    <xf numFmtId="0" fontId="14" fillId="4" borderId="21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 wrapText="1"/>
    </xf>
    <xf numFmtId="10" fontId="89" fillId="0" borderId="0" xfId="6" applyNumberFormat="1" applyFont="1" applyBorder="1" applyAlignment="1">
      <alignment horizontal="center"/>
    </xf>
    <xf numFmtId="0" fontId="90" fillId="0" borderId="0" xfId="0" quotePrefix="1" applyFont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top"/>
    </xf>
    <xf numFmtId="0" fontId="14" fillId="8" borderId="9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/>
    <xf numFmtId="0" fontId="2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0" fontId="1" fillId="10" borderId="1" xfId="1" applyFont="1" applyFill="1" applyBorder="1" applyAlignment="1">
      <alignment vertical="top" wrapText="1"/>
    </xf>
    <xf numFmtId="0" fontId="17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86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10289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3" xfId="2337"/>
    <cellStyle name="Comma 11" xfId="226"/>
    <cellStyle name="Comma 11 2" xfId="2941"/>
    <cellStyle name="Comma 11 3" xfId="2373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3" xfId="7730"/>
    <cellStyle name="Comma 12 2 2 2 4" xfId="10002"/>
    <cellStyle name="Comma 12 2 2 2 5" xfId="3398"/>
    <cellStyle name="Comma 12 2 2 3" xfId="4323"/>
    <cellStyle name="Comma 12 2 2 4" xfId="6595"/>
    <cellStyle name="Comma 12 2 2 5" xfId="8867"/>
    <cellStyle name="Comma 12 2 2 6" xfId="3113"/>
    <cellStyle name="Comma 12 2 3" xfId="1584"/>
    <cellStyle name="Comma 12 2 3 2" xfId="5004"/>
    <cellStyle name="Comma 12 2 3 3" xfId="7276"/>
    <cellStyle name="Comma 12 2 3 4" xfId="9548"/>
    <cellStyle name="Comma 12 2 3 5" xfId="3284"/>
    <cellStyle name="Comma 12 2 4" xfId="3869"/>
    <cellStyle name="Comma 12 2 5" xfId="6141"/>
    <cellStyle name="Comma 12 2 6" xfId="8413"/>
    <cellStyle name="Comma 12 2 7" xfId="2999"/>
    <cellStyle name="Comma 12 3" xfId="1130"/>
    <cellStyle name="Comma 12 3 2" xfId="2265"/>
    <cellStyle name="Comma 12 3 2 2" xfId="5685"/>
    <cellStyle name="Comma 12 3 2 3" xfId="7957"/>
    <cellStyle name="Comma 12 3 2 4" xfId="10229"/>
    <cellStyle name="Comma 12 3 2 5" xfId="3455"/>
    <cellStyle name="Comma 12 3 3" xfId="4550"/>
    <cellStyle name="Comma 12 3 4" xfId="6822"/>
    <cellStyle name="Comma 12 3 5" xfId="9094"/>
    <cellStyle name="Comma 12 3 6" xfId="3170"/>
    <cellStyle name="Comma 12 4" xfId="676"/>
    <cellStyle name="Comma 12 4 2" xfId="1811"/>
    <cellStyle name="Comma 12 4 2 2" xfId="5231"/>
    <cellStyle name="Comma 12 4 2 3" xfId="7503"/>
    <cellStyle name="Comma 12 4 2 4" xfId="9775"/>
    <cellStyle name="Comma 12 4 2 5" xfId="3341"/>
    <cellStyle name="Comma 12 4 3" xfId="4096"/>
    <cellStyle name="Comma 12 4 4" xfId="6368"/>
    <cellStyle name="Comma 12 4 5" xfId="8640"/>
    <cellStyle name="Comma 12 4 6" xfId="3056"/>
    <cellStyle name="Comma 12 5" xfId="1357"/>
    <cellStyle name="Comma 12 5 2" xfId="4777"/>
    <cellStyle name="Comma 12 5 3" xfId="7049"/>
    <cellStyle name="Comma 12 5 4" xfId="9321"/>
    <cellStyle name="Comma 12 5 5" xfId="3227"/>
    <cellStyle name="Comma 12 6" xfId="3642"/>
    <cellStyle name="Comma 12 7" xfId="5914"/>
    <cellStyle name="Comma 12 8" xfId="8186"/>
    <cellStyle name="Comma 12 9" xfId="2939"/>
    <cellStyle name="Comma 13" xfId="39"/>
    <cellStyle name="Comma 13 2" xfId="5744"/>
    <cellStyle name="Comma 13 3" xfId="8016"/>
    <cellStyle name="Comma 13 4" xfId="10288"/>
    <cellStyle name="Comma 13 5" xfId="3471"/>
    <cellStyle name="Comma 13 6" xfId="2328"/>
    <cellStyle name="Comma 14" xfId="2892"/>
    <cellStyle name="Comma 2" xfId="3"/>
    <cellStyle name="Comma 2 2" xfId="41"/>
    <cellStyle name="Comma 2 2 2" xfId="2894"/>
    <cellStyle name="Comma 2 3" xfId="2323"/>
    <cellStyle name="Comma 2 4" xfId="2329"/>
    <cellStyle name="Comma 3" xfId="54"/>
    <cellStyle name="Comma 3 10" xfId="3488"/>
    <cellStyle name="Comma 3 11" xfId="5760"/>
    <cellStyle name="Comma 3 12" xfId="8032"/>
    <cellStyle name="Comma 3 13" xfId="2895"/>
    <cellStyle name="Comma 3 14" xfId="2330"/>
    <cellStyle name="Comma 3 2" xfId="4"/>
    <cellStyle name="Comma 3 2 10" xfId="5788"/>
    <cellStyle name="Comma 3 2 11" xfId="8060"/>
    <cellStyle name="Comma 3 2 12" xfId="2904"/>
    <cellStyle name="Comma 3 2 13" xfId="2338"/>
    <cellStyle name="Comma 3 2 2" xfId="197"/>
    <cellStyle name="Comma 3 2 2 10" xfId="2366"/>
    <cellStyle name="Comma 3 2 2 2" xfId="435"/>
    <cellStyle name="Comma 3 2 2 2 2" xfId="889"/>
    <cellStyle name="Comma 3 2 2 2 2 2" xfId="2024"/>
    <cellStyle name="Comma 3 2 2 2 2 2 2" xfId="5444"/>
    <cellStyle name="Comma 3 2 2 2 2 2 3" xfId="7716"/>
    <cellStyle name="Comma 3 2 2 2 2 2 4" xfId="9988"/>
    <cellStyle name="Comma 3 2 2 2 2 2 5" xfId="3391"/>
    <cellStyle name="Comma 3 2 2 2 2 2 6" xfId="2815"/>
    <cellStyle name="Comma 3 2 2 2 2 3" xfId="4309"/>
    <cellStyle name="Comma 3 2 2 2 2 4" xfId="6581"/>
    <cellStyle name="Comma 3 2 2 2 2 5" xfId="8853"/>
    <cellStyle name="Comma 3 2 2 2 2 6" xfId="3106"/>
    <cellStyle name="Comma 3 2 2 2 2 7" xfId="2535"/>
    <cellStyle name="Comma 3 2 2 2 3" xfId="1570"/>
    <cellStyle name="Comma 3 2 2 2 3 2" xfId="4990"/>
    <cellStyle name="Comma 3 2 2 2 3 3" xfId="7262"/>
    <cellStyle name="Comma 3 2 2 2 3 4" xfId="9534"/>
    <cellStyle name="Comma 3 2 2 2 3 5" xfId="3277"/>
    <cellStyle name="Comma 3 2 2 2 3 6" xfId="2703"/>
    <cellStyle name="Comma 3 2 2 2 4" xfId="3855"/>
    <cellStyle name="Comma 3 2 2 2 5" xfId="6127"/>
    <cellStyle name="Comma 3 2 2 2 6" xfId="8399"/>
    <cellStyle name="Comma 3 2 2 2 7" xfId="2992"/>
    <cellStyle name="Comma 3 2 2 2 8" xfId="2423"/>
    <cellStyle name="Comma 3 2 2 3" xfId="1116"/>
    <cellStyle name="Comma 3 2 2 3 2" xfId="2251"/>
    <cellStyle name="Comma 3 2 2 3 2 2" xfId="5671"/>
    <cellStyle name="Comma 3 2 2 3 2 3" xfId="7943"/>
    <cellStyle name="Comma 3 2 2 3 2 4" xfId="10215"/>
    <cellStyle name="Comma 3 2 2 3 2 5" xfId="3448"/>
    <cellStyle name="Comma 3 2 2 3 2 6" xfId="2871"/>
    <cellStyle name="Comma 3 2 2 3 3" xfId="4536"/>
    <cellStyle name="Comma 3 2 2 3 4" xfId="6808"/>
    <cellStyle name="Comma 3 2 2 3 5" xfId="9080"/>
    <cellStyle name="Comma 3 2 2 3 6" xfId="3163"/>
    <cellStyle name="Comma 3 2 2 3 7" xfId="2591"/>
    <cellStyle name="Comma 3 2 2 4" xfId="662"/>
    <cellStyle name="Comma 3 2 2 4 2" xfId="1797"/>
    <cellStyle name="Comma 3 2 2 4 2 2" xfId="5217"/>
    <cellStyle name="Comma 3 2 2 4 2 3" xfId="7489"/>
    <cellStyle name="Comma 3 2 2 4 2 4" xfId="9761"/>
    <cellStyle name="Comma 3 2 2 4 2 5" xfId="3334"/>
    <cellStyle name="Comma 3 2 2 4 2 6" xfId="2759"/>
    <cellStyle name="Comma 3 2 2 4 3" xfId="4082"/>
    <cellStyle name="Comma 3 2 2 4 4" xfId="6354"/>
    <cellStyle name="Comma 3 2 2 4 5" xfId="8626"/>
    <cellStyle name="Comma 3 2 2 4 6" xfId="3049"/>
    <cellStyle name="Comma 3 2 2 4 7" xfId="2479"/>
    <cellStyle name="Comma 3 2 2 5" xfId="1343"/>
    <cellStyle name="Comma 3 2 2 5 2" xfId="4763"/>
    <cellStyle name="Comma 3 2 2 5 3" xfId="7035"/>
    <cellStyle name="Comma 3 2 2 5 4" xfId="9307"/>
    <cellStyle name="Comma 3 2 2 5 5" xfId="3220"/>
    <cellStyle name="Comma 3 2 2 5 6" xfId="2647"/>
    <cellStyle name="Comma 3 2 2 6" xfId="2324"/>
    <cellStyle name="Comma 3 2 2 6 2" xfId="3628"/>
    <cellStyle name="Comma 3 2 2 7" xfId="5900"/>
    <cellStyle name="Comma 3 2 2 8" xfId="8172"/>
    <cellStyle name="Comma 3 2 2 9" xfId="2932"/>
    <cellStyle name="Comma 3 2 3" xfId="141"/>
    <cellStyle name="Comma 3 2 3 10" xfId="2352"/>
    <cellStyle name="Comma 3 2 3 2" xfId="379"/>
    <cellStyle name="Comma 3 2 3 2 2" xfId="833"/>
    <cellStyle name="Comma 3 2 3 2 2 2" xfId="1968"/>
    <cellStyle name="Comma 3 2 3 2 2 2 2" xfId="5388"/>
    <cellStyle name="Comma 3 2 3 2 2 2 3" xfId="7660"/>
    <cellStyle name="Comma 3 2 3 2 2 2 4" xfId="9932"/>
    <cellStyle name="Comma 3 2 3 2 2 2 5" xfId="3377"/>
    <cellStyle name="Comma 3 2 3 2 2 2 6" xfId="2801"/>
    <cellStyle name="Comma 3 2 3 2 2 3" xfId="4253"/>
    <cellStyle name="Comma 3 2 3 2 2 4" xfId="6525"/>
    <cellStyle name="Comma 3 2 3 2 2 5" xfId="8797"/>
    <cellStyle name="Comma 3 2 3 2 2 6" xfId="3092"/>
    <cellStyle name="Comma 3 2 3 2 2 7" xfId="2521"/>
    <cellStyle name="Comma 3 2 3 2 3" xfId="1514"/>
    <cellStyle name="Comma 3 2 3 2 3 2" xfId="4934"/>
    <cellStyle name="Comma 3 2 3 2 3 3" xfId="7206"/>
    <cellStyle name="Comma 3 2 3 2 3 4" xfId="9478"/>
    <cellStyle name="Comma 3 2 3 2 3 5" xfId="3263"/>
    <cellStyle name="Comma 3 2 3 2 3 6" xfId="2689"/>
    <cellStyle name="Comma 3 2 3 2 4" xfId="3799"/>
    <cellStyle name="Comma 3 2 3 2 5" xfId="6071"/>
    <cellStyle name="Comma 3 2 3 2 6" xfId="8343"/>
    <cellStyle name="Comma 3 2 3 2 7" xfId="2978"/>
    <cellStyle name="Comma 3 2 3 2 8" xfId="2409"/>
    <cellStyle name="Comma 3 2 3 3" xfId="1060"/>
    <cellStyle name="Comma 3 2 3 3 2" xfId="2195"/>
    <cellStyle name="Comma 3 2 3 3 2 2" xfId="5615"/>
    <cellStyle name="Comma 3 2 3 3 2 3" xfId="7887"/>
    <cellStyle name="Comma 3 2 3 3 2 4" xfId="10159"/>
    <cellStyle name="Comma 3 2 3 3 2 5" xfId="3434"/>
    <cellStyle name="Comma 3 2 3 3 2 6" xfId="2857"/>
    <cellStyle name="Comma 3 2 3 3 3" xfId="4480"/>
    <cellStyle name="Comma 3 2 3 3 4" xfId="6752"/>
    <cellStyle name="Comma 3 2 3 3 5" xfId="9024"/>
    <cellStyle name="Comma 3 2 3 3 6" xfId="3149"/>
    <cellStyle name="Comma 3 2 3 3 7" xfId="2577"/>
    <cellStyle name="Comma 3 2 3 4" xfId="606"/>
    <cellStyle name="Comma 3 2 3 4 2" xfId="1741"/>
    <cellStyle name="Comma 3 2 3 4 2 2" xfId="5161"/>
    <cellStyle name="Comma 3 2 3 4 2 3" xfId="7433"/>
    <cellStyle name="Comma 3 2 3 4 2 4" xfId="9705"/>
    <cellStyle name="Comma 3 2 3 4 2 5" xfId="3320"/>
    <cellStyle name="Comma 3 2 3 4 2 6" xfId="2745"/>
    <cellStyle name="Comma 3 2 3 4 3" xfId="4026"/>
    <cellStyle name="Comma 3 2 3 4 4" xfId="6298"/>
    <cellStyle name="Comma 3 2 3 4 5" xfId="8570"/>
    <cellStyle name="Comma 3 2 3 4 6" xfId="3035"/>
    <cellStyle name="Comma 3 2 3 4 7" xfId="2465"/>
    <cellStyle name="Comma 3 2 3 5" xfId="1287"/>
    <cellStyle name="Comma 3 2 3 5 2" xfId="4707"/>
    <cellStyle name="Comma 3 2 3 5 3" xfId="6979"/>
    <cellStyle name="Comma 3 2 3 5 4" xfId="9251"/>
    <cellStyle name="Comma 3 2 3 5 5" xfId="3206"/>
    <cellStyle name="Comma 3 2 3 5 6" xfId="2633"/>
    <cellStyle name="Comma 3 2 3 6" xfId="3572"/>
    <cellStyle name="Comma 3 2 3 7" xfId="5844"/>
    <cellStyle name="Comma 3 2 3 8" xfId="8116"/>
    <cellStyle name="Comma 3 2 3 9" xfId="2918"/>
    <cellStyle name="Comma 3 2 4" xfId="267"/>
    <cellStyle name="Comma 3 2 4 10" xfId="2381"/>
    <cellStyle name="Comma 3 2 4 2" xfId="494"/>
    <cellStyle name="Comma 3 2 4 2 2" xfId="948"/>
    <cellStyle name="Comma 3 2 4 2 2 2" xfId="2083"/>
    <cellStyle name="Comma 3 2 4 2 2 2 2" xfId="5503"/>
    <cellStyle name="Comma 3 2 4 2 2 2 3" xfId="7775"/>
    <cellStyle name="Comma 3 2 4 2 2 2 4" xfId="10047"/>
    <cellStyle name="Comma 3 2 4 2 2 2 5" xfId="3406"/>
    <cellStyle name="Comma 3 2 4 2 2 2 6" xfId="2829"/>
    <cellStyle name="Comma 3 2 4 2 2 3" xfId="4368"/>
    <cellStyle name="Comma 3 2 4 2 2 4" xfId="6640"/>
    <cellStyle name="Comma 3 2 4 2 2 5" xfId="8912"/>
    <cellStyle name="Comma 3 2 4 2 2 6" xfId="3121"/>
    <cellStyle name="Comma 3 2 4 2 2 7" xfId="2549"/>
    <cellStyle name="Comma 3 2 4 2 3" xfId="1629"/>
    <cellStyle name="Comma 3 2 4 2 3 2" xfId="5049"/>
    <cellStyle name="Comma 3 2 4 2 3 3" xfId="7321"/>
    <cellStyle name="Comma 3 2 4 2 3 4" xfId="9593"/>
    <cellStyle name="Comma 3 2 4 2 3 5" xfId="3292"/>
    <cellStyle name="Comma 3 2 4 2 3 6" xfId="2717"/>
    <cellStyle name="Comma 3 2 4 2 4" xfId="3914"/>
    <cellStyle name="Comma 3 2 4 2 5" xfId="6186"/>
    <cellStyle name="Comma 3 2 4 2 6" xfId="8458"/>
    <cellStyle name="Comma 3 2 4 2 7" xfId="3007"/>
    <cellStyle name="Comma 3 2 4 2 8" xfId="2437"/>
    <cellStyle name="Comma 3 2 4 3" xfId="1175"/>
    <cellStyle name="Comma 3 2 4 3 2" xfId="2310"/>
    <cellStyle name="Comma 3 2 4 3 2 2" xfId="5730"/>
    <cellStyle name="Comma 3 2 4 3 2 3" xfId="8002"/>
    <cellStyle name="Comma 3 2 4 3 2 4" xfId="10274"/>
    <cellStyle name="Comma 3 2 4 3 2 5" xfId="3463"/>
    <cellStyle name="Comma 3 2 4 3 2 6" xfId="2885"/>
    <cellStyle name="Comma 3 2 4 3 3" xfId="4595"/>
    <cellStyle name="Comma 3 2 4 3 4" xfId="6867"/>
    <cellStyle name="Comma 3 2 4 3 5" xfId="9139"/>
    <cellStyle name="Comma 3 2 4 3 6" xfId="3178"/>
    <cellStyle name="Comma 3 2 4 3 7" xfId="2605"/>
    <cellStyle name="Comma 3 2 4 4" xfId="721"/>
    <cellStyle name="Comma 3 2 4 4 2" xfId="1856"/>
    <cellStyle name="Comma 3 2 4 4 2 2" xfId="5276"/>
    <cellStyle name="Comma 3 2 4 4 2 3" xfId="7548"/>
    <cellStyle name="Comma 3 2 4 4 2 4" xfId="9820"/>
    <cellStyle name="Comma 3 2 4 4 2 5" xfId="3349"/>
    <cellStyle name="Comma 3 2 4 4 2 6" xfId="2773"/>
    <cellStyle name="Comma 3 2 4 4 3" xfId="4141"/>
    <cellStyle name="Comma 3 2 4 4 4" xfId="6413"/>
    <cellStyle name="Comma 3 2 4 4 5" xfId="8685"/>
    <cellStyle name="Comma 3 2 4 4 6" xfId="3064"/>
    <cellStyle name="Comma 3 2 4 4 7" xfId="2493"/>
    <cellStyle name="Comma 3 2 4 5" xfId="1402"/>
    <cellStyle name="Comma 3 2 4 5 2" xfId="4822"/>
    <cellStyle name="Comma 3 2 4 5 3" xfId="7094"/>
    <cellStyle name="Comma 3 2 4 5 4" xfId="9366"/>
    <cellStyle name="Comma 3 2 4 5 5" xfId="3235"/>
    <cellStyle name="Comma 3 2 4 5 6" xfId="2661"/>
    <cellStyle name="Comma 3 2 4 6" xfId="3687"/>
    <cellStyle name="Comma 3 2 4 7" xfId="5959"/>
    <cellStyle name="Comma 3 2 4 8" xfId="8231"/>
    <cellStyle name="Comma 3 2 4 9" xfId="2950"/>
    <cellStyle name="Comma 3 2 5" xfId="323"/>
    <cellStyle name="Comma 3 2 5 2" xfId="777"/>
    <cellStyle name="Comma 3 2 5 2 2" xfId="1912"/>
    <cellStyle name="Comma 3 2 5 2 2 2" xfId="5332"/>
    <cellStyle name="Comma 3 2 5 2 2 3" xfId="7604"/>
    <cellStyle name="Comma 3 2 5 2 2 4" xfId="9876"/>
    <cellStyle name="Comma 3 2 5 2 2 5" xfId="3363"/>
    <cellStyle name="Comma 3 2 5 2 2 6" xfId="2787"/>
    <cellStyle name="Comma 3 2 5 2 3" xfId="4197"/>
    <cellStyle name="Comma 3 2 5 2 4" xfId="6469"/>
    <cellStyle name="Comma 3 2 5 2 5" xfId="8741"/>
    <cellStyle name="Comma 3 2 5 2 6" xfId="3078"/>
    <cellStyle name="Comma 3 2 5 2 7" xfId="2507"/>
    <cellStyle name="Comma 3 2 5 3" xfId="1458"/>
    <cellStyle name="Comma 3 2 5 3 2" xfId="4878"/>
    <cellStyle name="Comma 3 2 5 3 3" xfId="7150"/>
    <cellStyle name="Comma 3 2 5 3 4" xfId="9422"/>
    <cellStyle name="Comma 3 2 5 3 5" xfId="3249"/>
    <cellStyle name="Comma 3 2 5 3 6" xfId="2675"/>
    <cellStyle name="Comma 3 2 5 4" xfId="3743"/>
    <cellStyle name="Comma 3 2 5 5" xfId="6015"/>
    <cellStyle name="Comma 3 2 5 6" xfId="8287"/>
    <cellStyle name="Comma 3 2 5 7" xfId="2964"/>
    <cellStyle name="Comma 3 2 5 8" xfId="2395"/>
    <cellStyle name="Comma 3 2 6" xfId="1004"/>
    <cellStyle name="Comma 3 2 6 2" xfId="2139"/>
    <cellStyle name="Comma 3 2 6 2 2" xfId="5559"/>
    <cellStyle name="Comma 3 2 6 2 3" xfId="7831"/>
    <cellStyle name="Comma 3 2 6 2 4" xfId="10103"/>
    <cellStyle name="Comma 3 2 6 2 5" xfId="3420"/>
    <cellStyle name="Comma 3 2 6 2 6" xfId="2843"/>
    <cellStyle name="Comma 3 2 6 3" xfId="4424"/>
    <cellStyle name="Comma 3 2 6 4" xfId="6696"/>
    <cellStyle name="Comma 3 2 6 5" xfId="8968"/>
    <cellStyle name="Comma 3 2 6 6" xfId="3135"/>
    <cellStyle name="Comma 3 2 6 7" xfId="2563"/>
    <cellStyle name="Comma 3 2 7" xfId="550"/>
    <cellStyle name="Comma 3 2 7 2" xfId="1685"/>
    <cellStyle name="Comma 3 2 7 2 2" xfId="5105"/>
    <cellStyle name="Comma 3 2 7 2 3" xfId="7377"/>
    <cellStyle name="Comma 3 2 7 2 4" xfId="9649"/>
    <cellStyle name="Comma 3 2 7 2 5" xfId="3306"/>
    <cellStyle name="Comma 3 2 7 2 6" xfId="2731"/>
    <cellStyle name="Comma 3 2 7 3" xfId="3970"/>
    <cellStyle name="Comma 3 2 7 4" xfId="6242"/>
    <cellStyle name="Comma 3 2 7 5" xfId="8514"/>
    <cellStyle name="Comma 3 2 7 6" xfId="3021"/>
    <cellStyle name="Comma 3 2 7 7" xfId="2451"/>
    <cellStyle name="Comma 3 2 8" xfId="1231"/>
    <cellStyle name="Comma 3 2 8 2" xfId="4651"/>
    <cellStyle name="Comma 3 2 8 3" xfId="6923"/>
    <cellStyle name="Comma 3 2 8 4" xfId="9195"/>
    <cellStyle name="Comma 3 2 8 5" xfId="3192"/>
    <cellStyle name="Comma 3 2 8 6" xfId="2619"/>
    <cellStyle name="Comma 3 2 9" xfId="85"/>
    <cellStyle name="Comma 3 2 9 2" xfId="3516"/>
    <cellStyle name="Comma 3 3" xfId="169"/>
    <cellStyle name="Comma 3 3 10" xfId="2359"/>
    <cellStyle name="Comma 3 3 2" xfId="407"/>
    <cellStyle name="Comma 3 3 2 2" xfId="861"/>
    <cellStyle name="Comma 3 3 2 2 2" xfId="1996"/>
    <cellStyle name="Comma 3 3 2 2 2 2" xfId="5416"/>
    <cellStyle name="Comma 3 3 2 2 2 3" xfId="7688"/>
    <cellStyle name="Comma 3 3 2 2 2 4" xfId="9960"/>
    <cellStyle name="Comma 3 3 2 2 2 5" xfId="3384"/>
    <cellStyle name="Comma 3 3 2 2 2 6" xfId="2808"/>
    <cellStyle name="Comma 3 3 2 2 3" xfId="4281"/>
    <cellStyle name="Comma 3 3 2 2 4" xfId="6553"/>
    <cellStyle name="Comma 3 3 2 2 5" xfId="8825"/>
    <cellStyle name="Comma 3 3 2 2 6" xfId="3099"/>
    <cellStyle name="Comma 3 3 2 2 7" xfId="2528"/>
    <cellStyle name="Comma 3 3 2 3" xfId="1542"/>
    <cellStyle name="Comma 3 3 2 3 2" xfId="4962"/>
    <cellStyle name="Comma 3 3 2 3 3" xfId="7234"/>
    <cellStyle name="Comma 3 3 2 3 4" xfId="9506"/>
    <cellStyle name="Comma 3 3 2 3 5" xfId="3270"/>
    <cellStyle name="Comma 3 3 2 3 6" xfId="2696"/>
    <cellStyle name="Comma 3 3 2 4" xfId="3827"/>
    <cellStyle name="Comma 3 3 2 5" xfId="6099"/>
    <cellStyle name="Comma 3 3 2 6" xfId="8371"/>
    <cellStyle name="Comma 3 3 2 7" xfId="2985"/>
    <cellStyle name="Comma 3 3 2 8" xfId="2416"/>
    <cellStyle name="Comma 3 3 3" xfId="1088"/>
    <cellStyle name="Comma 3 3 3 2" xfId="2223"/>
    <cellStyle name="Comma 3 3 3 2 2" xfId="5643"/>
    <cellStyle name="Comma 3 3 3 2 3" xfId="7915"/>
    <cellStyle name="Comma 3 3 3 2 4" xfId="10187"/>
    <cellStyle name="Comma 3 3 3 2 5" xfId="3441"/>
    <cellStyle name="Comma 3 3 3 2 6" xfId="2864"/>
    <cellStyle name="Comma 3 3 3 3" xfId="4508"/>
    <cellStyle name="Comma 3 3 3 4" xfId="6780"/>
    <cellStyle name="Comma 3 3 3 5" xfId="9052"/>
    <cellStyle name="Comma 3 3 3 6" xfId="3156"/>
    <cellStyle name="Comma 3 3 3 7" xfId="2584"/>
    <cellStyle name="Comma 3 3 4" xfId="634"/>
    <cellStyle name="Comma 3 3 4 2" xfId="1769"/>
    <cellStyle name="Comma 3 3 4 2 2" xfId="5189"/>
    <cellStyle name="Comma 3 3 4 2 3" xfId="7461"/>
    <cellStyle name="Comma 3 3 4 2 4" xfId="9733"/>
    <cellStyle name="Comma 3 3 4 2 5" xfId="3327"/>
    <cellStyle name="Comma 3 3 4 2 6" xfId="2752"/>
    <cellStyle name="Comma 3 3 4 3" xfId="4054"/>
    <cellStyle name="Comma 3 3 4 4" xfId="6326"/>
    <cellStyle name="Comma 3 3 4 5" xfId="8598"/>
    <cellStyle name="Comma 3 3 4 6" xfId="3042"/>
    <cellStyle name="Comma 3 3 4 7" xfId="2472"/>
    <cellStyle name="Comma 3 3 5" xfId="1315"/>
    <cellStyle name="Comma 3 3 5 2" xfId="4735"/>
    <cellStyle name="Comma 3 3 5 3" xfId="7007"/>
    <cellStyle name="Comma 3 3 5 4" xfId="9279"/>
    <cellStyle name="Comma 3 3 5 5" xfId="3213"/>
    <cellStyle name="Comma 3 3 5 6" xfId="2640"/>
    <cellStyle name="Comma 3 3 6" xfId="3600"/>
    <cellStyle name="Comma 3 3 7" xfId="5872"/>
    <cellStyle name="Comma 3 3 8" xfId="8144"/>
    <cellStyle name="Comma 3 3 9" xfId="2925"/>
    <cellStyle name="Comma 3 4" xfId="113"/>
    <cellStyle name="Comma 3 4 10" xfId="2345"/>
    <cellStyle name="Comma 3 4 2" xfId="351"/>
    <cellStyle name="Comma 3 4 2 2" xfId="805"/>
    <cellStyle name="Comma 3 4 2 2 2" xfId="1940"/>
    <cellStyle name="Comma 3 4 2 2 2 2" xfId="5360"/>
    <cellStyle name="Comma 3 4 2 2 2 3" xfId="7632"/>
    <cellStyle name="Comma 3 4 2 2 2 4" xfId="9904"/>
    <cellStyle name="Comma 3 4 2 2 2 5" xfId="3370"/>
    <cellStyle name="Comma 3 4 2 2 2 6" xfId="2794"/>
    <cellStyle name="Comma 3 4 2 2 3" xfId="4225"/>
    <cellStyle name="Comma 3 4 2 2 4" xfId="6497"/>
    <cellStyle name="Comma 3 4 2 2 5" xfId="8769"/>
    <cellStyle name="Comma 3 4 2 2 6" xfId="3085"/>
    <cellStyle name="Comma 3 4 2 2 7" xfId="2514"/>
    <cellStyle name="Comma 3 4 2 3" xfId="1486"/>
    <cellStyle name="Comma 3 4 2 3 2" xfId="4906"/>
    <cellStyle name="Comma 3 4 2 3 3" xfId="7178"/>
    <cellStyle name="Comma 3 4 2 3 4" xfId="9450"/>
    <cellStyle name="Comma 3 4 2 3 5" xfId="3256"/>
    <cellStyle name="Comma 3 4 2 3 6" xfId="2682"/>
    <cellStyle name="Comma 3 4 2 4" xfId="3771"/>
    <cellStyle name="Comma 3 4 2 5" xfId="6043"/>
    <cellStyle name="Comma 3 4 2 6" xfId="8315"/>
    <cellStyle name="Comma 3 4 2 7" xfId="2971"/>
    <cellStyle name="Comma 3 4 2 8" xfId="2402"/>
    <cellStyle name="Comma 3 4 3" xfId="1032"/>
    <cellStyle name="Comma 3 4 3 2" xfId="2167"/>
    <cellStyle name="Comma 3 4 3 2 2" xfId="5587"/>
    <cellStyle name="Comma 3 4 3 2 3" xfId="7859"/>
    <cellStyle name="Comma 3 4 3 2 4" xfId="10131"/>
    <cellStyle name="Comma 3 4 3 2 5" xfId="3427"/>
    <cellStyle name="Comma 3 4 3 2 6" xfId="2850"/>
    <cellStyle name="Comma 3 4 3 3" xfId="4452"/>
    <cellStyle name="Comma 3 4 3 4" xfId="6724"/>
    <cellStyle name="Comma 3 4 3 5" xfId="8996"/>
    <cellStyle name="Comma 3 4 3 6" xfId="3142"/>
    <cellStyle name="Comma 3 4 3 7" xfId="2570"/>
    <cellStyle name="Comma 3 4 4" xfId="578"/>
    <cellStyle name="Comma 3 4 4 2" xfId="1713"/>
    <cellStyle name="Comma 3 4 4 2 2" xfId="5133"/>
    <cellStyle name="Comma 3 4 4 2 3" xfId="7405"/>
    <cellStyle name="Comma 3 4 4 2 4" xfId="9677"/>
    <cellStyle name="Comma 3 4 4 2 5" xfId="3313"/>
    <cellStyle name="Comma 3 4 4 2 6" xfId="2738"/>
    <cellStyle name="Comma 3 4 4 3" xfId="3998"/>
    <cellStyle name="Comma 3 4 4 4" xfId="6270"/>
    <cellStyle name="Comma 3 4 4 5" xfId="8542"/>
    <cellStyle name="Comma 3 4 4 6" xfId="3028"/>
    <cellStyle name="Comma 3 4 4 7" xfId="2458"/>
    <cellStyle name="Comma 3 4 5" xfId="1259"/>
    <cellStyle name="Comma 3 4 5 2" xfId="4679"/>
    <cellStyle name="Comma 3 4 5 3" xfId="6951"/>
    <cellStyle name="Comma 3 4 5 4" xfId="9223"/>
    <cellStyle name="Comma 3 4 5 5" xfId="3199"/>
    <cellStyle name="Comma 3 4 5 6" xfId="2626"/>
    <cellStyle name="Comma 3 4 6" xfId="3544"/>
    <cellStyle name="Comma 3 4 7" xfId="5816"/>
    <cellStyle name="Comma 3 4 8" xfId="8088"/>
    <cellStyle name="Comma 3 4 9" xfId="2911"/>
    <cellStyle name="Comma 3 5" xfId="239"/>
    <cellStyle name="Comma 3 5 10" xfId="2374"/>
    <cellStyle name="Comma 3 5 2" xfId="466"/>
    <cellStyle name="Comma 3 5 2 2" xfId="920"/>
    <cellStyle name="Comma 3 5 2 2 2" xfId="2055"/>
    <cellStyle name="Comma 3 5 2 2 2 2" xfId="5475"/>
    <cellStyle name="Comma 3 5 2 2 2 3" xfId="7747"/>
    <cellStyle name="Comma 3 5 2 2 2 4" xfId="10019"/>
    <cellStyle name="Comma 3 5 2 2 2 5" xfId="3399"/>
    <cellStyle name="Comma 3 5 2 2 2 6" xfId="2822"/>
    <cellStyle name="Comma 3 5 2 2 3" xfId="4340"/>
    <cellStyle name="Comma 3 5 2 2 4" xfId="6612"/>
    <cellStyle name="Comma 3 5 2 2 5" xfId="8884"/>
    <cellStyle name="Comma 3 5 2 2 6" xfId="3114"/>
    <cellStyle name="Comma 3 5 2 2 7" xfId="2542"/>
    <cellStyle name="Comma 3 5 2 3" xfId="1601"/>
    <cellStyle name="Comma 3 5 2 3 2" xfId="5021"/>
    <cellStyle name="Comma 3 5 2 3 3" xfId="7293"/>
    <cellStyle name="Comma 3 5 2 3 4" xfId="9565"/>
    <cellStyle name="Comma 3 5 2 3 5" xfId="3285"/>
    <cellStyle name="Comma 3 5 2 3 6" xfId="2710"/>
    <cellStyle name="Comma 3 5 2 4" xfId="3886"/>
    <cellStyle name="Comma 3 5 2 5" xfId="6158"/>
    <cellStyle name="Comma 3 5 2 6" xfId="8430"/>
    <cellStyle name="Comma 3 5 2 7" xfId="3000"/>
    <cellStyle name="Comma 3 5 2 8" xfId="2430"/>
    <cellStyle name="Comma 3 5 3" xfId="1147"/>
    <cellStyle name="Comma 3 5 3 2" xfId="2282"/>
    <cellStyle name="Comma 3 5 3 2 2" xfId="5702"/>
    <cellStyle name="Comma 3 5 3 2 3" xfId="7974"/>
    <cellStyle name="Comma 3 5 3 2 4" xfId="10246"/>
    <cellStyle name="Comma 3 5 3 2 5" xfId="3456"/>
    <cellStyle name="Comma 3 5 3 2 6" xfId="2878"/>
    <cellStyle name="Comma 3 5 3 3" xfId="4567"/>
    <cellStyle name="Comma 3 5 3 4" xfId="6839"/>
    <cellStyle name="Comma 3 5 3 5" xfId="9111"/>
    <cellStyle name="Comma 3 5 3 6" xfId="3171"/>
    <cellStyle name="Comma 3 5 3 7" xfId="2598"/>
    <cellStyle name="Comma 3 5 4" xfId="693"/>
    <cellStyle name="Comma 3 5 4 2" xfId="1828"/>
    <cellStyle name="Comma 3 5 4 2 2" xfId="5248"/>
    <cellStyle name="Comma 3 5 4 2 3" xfId="7520"/>
    <cellStyle name="Comma 3 5 4 2 4" xfId="9792"/>
    <cellStyle name="Comma 3 5 4 2 5" xfId="3342"/>
    <cellStyle name="Comma 3 5 4 2 6" xfId="2766"/>
    <cellStyle name="Comma 3 5 4 3" xfId="4113"/>
    <cellStyle name="Comma 3 5 4 4" xfId="6385"/>
    <cellStyle name="Comma 3 5 4 5" xfId="8657"/>
    <cellStyle name="Comma 3 5 4 6" xfId="3057"/>
    <cellStyle name="Comma 3 5 4 7" xfId="2486"/>
    <cellStyle name="Comma 3 5 5" xfId="1374"/>
    <cellStyle name="Comma 3 5 5 2" xfId="4794"/>
    <cellStyle name="Comma 3 5 5 3" xfId="7066"/>
    <cellStyle name="Comma 3 5 5 4" xfId="9338"/>
    <cellStyle name="Comma 3 5 5 5" xfId="3228"/>
    <cellStyle name="Comma 3 5 5 6" xfId="2654"/>
    <cellStyle name="Comma 3 5 6" xfId="3659"/>
    <cellStyle name="Comma 3 5 7" xfId="5931"/>
    <cellStyle name="Comma 3 5 8" xfId="8203"/>
    <cellStyle name="Comma 3 5 9" xfId="2943"/>
    <cellStyle name="Comma 3 6" xfId="295"/>
    <cellStyle name="Comma 3 6 2" xfId="749"/>
    <cellStyle name="Comma 3 6 2 2" xfId="1884"/>
    <cellStyle name="Comma 3 6 2 2 2" xfId="5304"/>
    <cellStyle name="Comma 3 6 2 2 3" xfId="7576"/>
    <cellStyle name="Comma 3 6 2 2 4" xfId="9848"/>
    <cellStyle name="Comma 3 6 2 2 5" xfId="3356"/>
    <cellStyle name="Comma 3 6 2 2 6" xfId="2780"/>
    <cellStyle name="Comma 3 6 2 3" xfId="4169"/>
    <cellStyle name="Comma 3 6 2 4" xfId="6441"/>
    <cellStyle name="Comma 3 6 2 5" xfId="8713"/>
    <cellStyle name="Comma 3 6 2 6" xfId="3071"/>
    <cellStyle name="Comma 3 6 2 7" xfId="2500"/>
    <cellStyle name="Comma 3 6 3" xfId="1430"/>
    <cellStyle name="Comma 3 6 3 2" xfId="4850"/>
    <cellStyle name="Comma 3 6 3 3" xfId="7122"/>
    <cellStyle name="Comma 3 6 3 4" xfId="9394"/>
    <cellStyle name="Comma 3 6 3 5" xfId="3242"/>
    <cellStyle name="Comma 3 6 3 6" xfId="2668"/>
    <cellStyle name="Comma 3 6 4" xfId="3715"/>
    <cellStyle name="Comma 3 6 5" xfId="5987"/>
    <cellStyle name="Comma 3 6 6" xfId="8259"/>
    <cellStyle name="Comma 3 6 7" xfId="2957"/>
    <cellStyle name="Comma 3 6 8" xfId="2388"/>
    <cellStyle name="Comma 3 7" xfId="976"/>
    <cellStyle name="Comma 3 7 2" xfId="2111"/>
    <cellStyle name="Comma 3 7 2 2" xfId="5531"/>
    <cellStyle name="Comma 3 7 2 3" xfId="7803"/>
    <cellStyle name="Comma 3 7 2 4" xfId="10075"/>
    <cellStyle name="Comma 3 7 2 5" xfId="3413"/>
    <cellStyle name="Comma 3 7 2 6" xfId="2836"/>
    <cellStyle name="Comma 3 7 3" xfId="4396"/>
    <cellStyle name="Comma 3 7 4" xfId="6668"/>
    <cellStyle name="Comma 3 7 5" xfId="8940"/>
    <cellStyle name="Comma 3 7 6" xfId="3128"/>
    <cellStyle name="Comma 3 7 7" xfId="2556"/>
    <cellStyle name="Comma 3 8" xfId="522"/>
    <cellStyle name="Comma 3 8 2" xfId="1657"/>
    <cellStyle name="Comma 3 8 2 2" xfId="5077"/>
    <cellStyle name="Comma 3 8 2 3" xfId="7349"/>
    <cellStyle name="Comma 3 8 2 4" xfId="9621"/>
    <cellStyle name="Comma 3 8 2 5" xfId="3299"/>
    <cellStyle name="Comma 3 8 2 6" xfId="2724"/>
    <cellStyle name="Comma 3 8 3" xfId="3942"/>
    <cellStyle name="Comma 3 8 4" xfId="6214"/>
    <cellStyle name="Comma 3 8 5" xfId="8486"/>
    <cellStyle name="Comma 3 8 6" xfId="3014"/>
    <cellStyle name="Comma 3 8 7" xfId="2444"/>
    <cellStyle name="Comma 3 9" xfId="1203"/>
    <cellStyle name="Comma 3 9 2" xfId="4623"/>
    <cellStyle name="Comma 3 9 3" xfId="6895"/>
    <cellStyle name="Comma 3 9 4" xfId="9167"/>
    <cellStyle name="Comma 3 9 5" xfId="3185"/>
    <cellStyle name="Comma 3 9 6" xfId="2612"/>
    <cellStyle name="Comma 4" xfId="57"/>
    <cellStyle name="Comma 4 10" xfId="3490"/>
    <cellStyle name="Comma 4 11" xfId="5762"/>
    <cellStyle name="Comma 4 12" xfId="8034"/>
    <cellStyle name="Comma 4 13" xfId="2896"/>
    <cellStyle name="Comma 4 14" xfId="2331"/>
    <cellStyle name="Comma 4 2" xfId="87"/>
    <cellStyle name="Comma 4 2 10" xfId="5790"/>
    <cellStyle name="Comma 4 2 11" xfId="8062"/>
    <cellStyle name="Comma 4 2 12" xfId="2905"/>
    <cellStyle name="Comma 4 2 13" xfId="2339"/>
    <cellStyle name="Comma 4 2 2" xfId="199"/>
    <cellStyle name="Comma 4 2 2 10" xfId="2367"/>
    <cellStyle name="Comma 4 2 2 2" xfId="437"/>
    <cellStyle name="Comma 4 2 2 2 2" xfId="891"/>
    <cellStyle name="Comma 4 2 2 2 2 2" xfId="2026"/>
    <cellStyle name="Comma 4 2 2 2 2 2 2" xfId="5446"/>
    <cellStyle name="Comma 4 2 2 2 2 2 3" xfId="7718"/>
    <cellStyle name="Comma 4 2 2 2 2 2 4" xfId="9990"/>
    <cellStyle name="Comma 4 2 2 2 2 2 5" xfId="3392"/>
    <cellStyle name="Comma 4 2 2 2 2 2 6" xfId="2816"/>
    <cellStyle name="Comma 4 2 2 2 2 3" xfId="4311"/>
    <cellStyle name="Comma 4 2 2 2 2 4" xfId="6583"/>
    <cellStyle name="Comma 4 2 2 2 2 5" xfId="8855"/>
    <cellStyle name="Comma 4 2 2 2 2 6" xfId="3107"/>
    <cellStyle name="Comma 4 2 2 2 2 7" xfId="2536"/>
    <cellStyle name="Comma 4 2 2 2 3" xfId="1572"/>
    <cellStyle name="Comma 4 2 2 2 3 2" xfId="4992"/>
    <cellStyle name="Comma 4 2 2 2 3 3" xfId="7264"/>
    <cellStyle name="Comma 4 2 2 2 3 4" xfId="9536"/>
    <cellStyle name="Comma 4 2 2 2 3 5" xfId="3278"/>
    <cellStyle name="Comma 4 2 2 2 3 6" xfId="2704"/>
    <cellStyle name="Comma 4 2 2 2 4" xfId="3857"/>
    <cellStyle name="Comma 4 2 2 2 5" xfId="6129"/>
    <cellStyle name="Comma 4 2 2 2 6" xfId="8401"/>
    <cellStyle name="Comma 4 2 2 2 7" xfId="2993"/>
    <cellStyle name="Comma 4 2 2 2 8" xfId="2424"/>
    <cellStyle name="Comma 4 2 2 3" xfId="1118"/>
    <cellStyle name="Comma 4 2 2 3 2" xfId="2253"/>
    <cellStyle name="Comma 4 2 2 3 2 2" xfId="5673"/>
    <cellStyle name="Comma 4 2 2 3 2 3" xfId="7945"/>
    <cellStyle name="Comma 4 2 2 3 2 4" xfId="10217"/>
    <cellStyle name="Comma 4 2 2 3 2 5" xfId="3449"/>
    <cellStyle name="Comma 4 2 2 3 2 6" xfId="2872"/>
    <cellStyle name="Comma 4 2 2 3 3" xfId="4538"/>
    <cellStyle name="Comma 4 2 2 3 4" xfId="6810"/>
    <cellStyle name="Comma 4 2 2 3 5" xfId="9082"/>
    <cellStyle name="Comma 4 2 2 3 6" xfId="3164"/>
    <cellStyle name="Comma 4 2 2 3 7" xfId="2592"/>
    <cellStyle name="Comma 4 2 2 4" xfId="664"/>
    <cellStyle name="Comma 4 2 2 4 2" xfId="1799"/>
    <cellStyle name="Comma 4 2 2 4 2 2" xfId="5219"/>
    <cellStyle name="Comma 4 2 2 4 2 3" xfId="7491"/>
    <cellStyle name="Comma 4 2 2 4 2 4" xfId="9763"/>
    <cellStyle name="Comma 4 2 2 4 2 5" xfId="3335"/>
    <cellStyle name="Comma 4 2 2 4 2 6" xfId="2760"/>
    <cellStyle name="Comma 4 2 2 4 3" xfId="4084"/>
    <cellStyle name="Comma 4 2 2 4 4" xfId="6356"/>
    <cellStyle name="Comma 4 2 2 4 5" xfId="8628"/>
    <cellStyle name="Comma 4 2 2 4 6" xfId="3050"/>
    <cellStyle name="Comma 4 2 2 4 7" xfId="2480"/>
    <cellStyle name="Comma 4 2 2 5" xfId="1345"/>
    <cellStyle name="Comma 4 2 2 5 2" xfId="4765"/>
    <cellStyle name="Comma 4 2 2 5 3" xfId="7037"/>
    <cellStyle name="Comma 4 2 2 5 4" xfId="9309"/>
    <cellStyle name="Comma 4 2 2 5 5" xfId="3221"/>
    <cellStyle name="Comma 4 2 2 5 6" xfId="2648"/>
    <cellStyle name="Comma 4 2 2 6" xfId="3630"/>
    <cellStyle name="Comma 4 2 2 7" xfId="5902"/>
    <cellStyle name="Comma 4 2 2 8" xfId="8174"/>
    <cellStyle name="Comma 4 2 2 9" xfId="2933"/>
    <cellStyle name="Comma 4 2 3" xfId="143"/>
    <cellStyle name="Comma 4 2 3 10" xfId="2353"/>
    <cellStyle name="Comma 4 2 3 2" xfId="381"/>
    <cellStyle name="Comma 4 2 3 2 2" xfId="835"/>
    <cellStyle name="Comma 4 2 3 2 2 2" xfId="1970"/>
    <cellStyle name="Comma 4 2 3 2 2 2 2" xfId="5390"/>
    <cellStyle name="Comma 4 2 3 2 2 2 3" xfId="7662"/>
    <cellStyle name="Comma 4 2 3 2 2 2 4" xfId="9934"/>
    <cellStyle name="Comma 4 2 3 2 2 2 5" xfId="3378"/>
    <cellStyle name="Comma 4 2 3 2 2 2 6" xfId="2802"/>
    <cellStyle name="Comma 4 2 3 2 2 3" xfId="4255"/>
    <cellStyle name="Comma 4 2 3 2 2 4" xfId="6527"/>
    <cellStyle name="Comma 4 2 3 2 2 5" xfId="8799"/>
    <cellStyle name="Comma 4 2 3 2 2 6" xfId="3093"/>
    <cellStyle name="Comma 4 2 3 2 2 7" xfId="2522"/>
    <cellStyle name="Comma 4 2 3 2 3" xfId="1516"/>
    <cellStyle name="Comma 4 2 3 2 3 2" xfId="4936"/>
    <cellStyle name="Comma 4 2 3 2 3 3" xfId="7208"/>
    <cellStyle name="Comma 4 2 3 2 3 4" xfId="9480"/>
    <cellStyle name="Comma 4 2 3 2 3 5" xfId="3264"/>
    <cellStyle name="Comma 4 2 3 2 3 6" xfId="2690"/>
    <cellStyle name="Comma 4 2 3 2 4" xfId="3801"/>
    <cellStyle name="Comma 4 2 3 2 5" xfId="6073"/>
    <cellStyle name="Comma 4 2 3 2 6" xfId="8345"/>
    <cellStyle name="Comma 4 2 3 2 7" xfId="2979"/>
    <cellStyle name="Comma 4 2 3 2 8" xfId="2410"/>
    <cellStyle name="Comma 4 2 3 3" xfId="1062"/>
    <cellStyle name="Comma 4 2 3 3 2" xfId="2197"/>
    <cellStyle name="Comma 4 2 3 3 2 2" xfId="5617"/>
    <cellStyle name="Comma 4 2 3 3 2 3" xfId="7889"/>
    <cellStyle name="Comma 4 2 3 3 2 4" xfId="10161"/>
    <cellStyle name="Comma 4 2 3 3 2 5" xfId="3435"/>
    <cellStyle name="Comma 4 2 3 3 2 6" xfId="2858"/>
    <cellStyle name="Comma 4 2 3 3 3" xfId="4482"/>
    <cellStyle name="Comma 4 2 3 3 4" xfId="6754"/>
    <cellStyle name="Comma 4 2 3 3 5" xfId="9026"/>
    <cellStyle name="Comma 4 2 3 3 6" xfId="3150"/>
    <cellStyle name="Comma 4 2 3 3 7" xfId="2578"/>
    <cellStyle name="Comma 4 2 3 4" xfId="608"/>
    <cellStyle name="Comma 4 2 3 4 2" xfId="1743"/>
    <cellStyle name="Comma 4 2 3 4 2 2" xfId="5163"/>
    <cellStyle name="Comma 4 2 3 4 2 3" xfId="7435"/>
    <cellStyle name="Comma 4 2 3 4 2 4" xfId="9707"/>
    <cellStyle name="Comma 4 2 3 4 2 5" xfId="3321"/>
    <cellStyle name="Comma 4 2 3 4 2 6" xfId="2746"/>
    <cellStyle name="Comma 4 2 3 4 3" xfId="4028"/>
    <cellStyle name="Comma 4 2 3 4 4" xfId="6300"/>
    <cellStyle name="Comma 4 2 3 4 5" xfId="8572"/>
    <cellStyle name="Comma 4 2 3 4 6" xfId="3036"/>
    <cellStyle name="Comma 4 2 3 4 7" xfId="2466"/>
    <cellStyle name="Comma 4 2 3 5" xfId="1289"/>
    <cellStyle name="Comma 4 2 3 5 2" xfId="4709"/>
    <cellStyle name="Comma 4 2 3 5 3" xfId="6981"/>
    <cellStyle name="Comma 4 2 3 5 4" xfId="9253"/>
    <cellStyle name="Comma 4 2 3 5 5" xfId="3207"/>
    <cellStyle name="Comma 4 2 3 5 6" xfId="2634"/>
    <cellStyle name="Comma 4 2 3 6" xfId="3574"/>
    <cellStyle name="Comma 4 2 3 7" xfId="5846"/>
    <cellStyle name="Comma 4 2 3 8" xfId="8118"/>
    <cellStyle name="Comma 4 2 3 9" xfId="2919"/>
    <cellStyle name="Comma 4 2 4" xfId="269"/>
    <cellStyle name="Comma 4 2 4 10" xfId="2382"/>
    <cellStyle name="Comma 4 2 4 2" xfId="496"/>
    <cellStyle name="Comma 4 2 4 2 2" xfId="950"/>
    <cellStyle name="Comma 4 2 4 2 2 2" xfId="2085"/>
    <cellStyle name="Comma 4 2 4 2 2 2 2" xfId="5505"/>
    <cellStyle name="Comma 4 2 4 2 2 2 3" xfId="7777"/>
    <cellStyle name="Comma 4 2 4 2 2 2 4" xfId="10049"/>
    <cellStyle name="Comma 4 2 4 2 2 2 5" xfId="3407"/>
    <cellStyle name="Comma 4 2 4 2 2 2 6" xfId="2830"/>
    <cellStyle name="Comma 4 2 4 2 2 3" xfId="4370"/>
    <cellStyle name="Comma 4 2 4 2 2 4" xfId="6642"/>
    <cellStyle name="Comma 4 2 4 2 2 5" xfId="8914"/>
    <cellStyle name="Comma 4 2 4 2 2 6" xfId="3122"/>
    <cellStyle name="Comma 4 2 4 2 2 7" xfId="2550"/>
    <cellStyle name="Comma 4 2 4 2 3" xfId="1631"/>
    <cellStyle name="Comma 4 2 4 2 3 2" xfId="5051"/>
    <cellStyle name="Comma 4 2 4 2 3 3" xfId="7323"/>
    <cellStyle name="Comma 4 2 4 2 3 4" xfId="9595"/>
    <cellStyle name="Comma 4 2 4 2 3 5" xfId="3293"/>
    <cellStyle name="Comma 4 2 4 2 3 6" xfId="2718"/>
    <cellStyle name="Comma 4 2 4 2 4" xfId="3916"/>
    <cellStyle name="Comma 4 2 4 2 5" xfId="6188"/>
    <cellStyle name="Comma 4 2 4 2 6" xfId="8460"/>
    <cellStyle name="Comma 4 2 4 2 7" xfId="3008"/>
    <cellStyle name="Comma 4 2 4 2 8" xfId="2438"/>
    <cellStyle name="Comma 4 2 4 3" xfId="1177"/>
    <cellStyle name="Comma 4 2 4 3 2" xfId="2312"/>
    <cellStyle name="Comma 4 2 4 3 2 2" xfId="5732"/>
    <cellStyle name="Comma 4 2 4 3 2 3" xfId="8004"/>
    <cellStyle name="Comma 4 2 4 3 2 4" xfId="10276"/>
    <cellStyle name="Comma 4 2 4 3 2 5" xfId="3464"/>
    <cellStyle name="Comma 4 2 4 3 2 6" xfId="2886"/>
    <cellStyle name="Comma 4 2 4 3 3" xfId="4597"/>
    <cellStyle name="Comma 4 2 4 3 4" xfId="6869"/>
    <cellStyle name="Comma 4 2 4 3 5" xfId="9141"/>
    <cellStyle name="Comma 4 2 4 3 6" xfId="3179"/>
    <cellStyle name="Comma 4 2 4 3 7" xfId="2606"/>
    <cellStyle name="Comma 4 2 4 4" xfId="723"/>
    <cellStyle name="Comma 4 2 4 4 2" xfId="1858"/>
    <cellStyle name="Comma 4 2 4 4 2 2" xfId="5278"/>
    <cellStyle name="Comma 4 2 4 4 2 3" xfId="7550"/>
    <cellStyle name="Comma 4 2 4 4 2 4" xfId="9822"/>
    <cellStyle name="Comma 4 2 4 4 2 5" xfId="3350"/>
    <cellStyle name="Comma 4 2 4 4 2 6" xfId="2774"/>
    <cellStyle name="Comma 4 2 4 4 3" xfId="4143"/>
    <cellStyle name="Comma 4 2 4 4 4" xfId="6415"/>
    <cellStyle name="Comma 4 2 4 4 5" xfId="8687"/>
    <cellStyle name="Comma 4 2 4 4 6" xfId="3065"/>
    <cellStyle name="Comma 4 2 4 4 7" xfId="2494"/>
    <cellStyle name="Comma 4 2 4 5" xfId="1404"/>
    <cellStyle name="Comma 4 2 4 5 2" xfId="4824"/>
    <cellStyle name="Comma 4 2 4 5 3" xfId="7096"/>
    <cellStyle name="Comma 4 2 4 5 4" xfId="9368"/>
    <cellStyle name="Comma 4 2 4 5 5" xfId="3236"/>
    <cellStyle name="Comma 4 2 4 5 6" xfId="2662"/>
    <cellStyle name="Comma 4 2 4 6" xfId="3689"/>
    <cellStyle name="Comma 4 2 4 7" xfId="5961"/>
    <cellStyle name="Comma 4 2 4 8" xfId="8233"/>
    <cellStyle name="Comma 4 2 4 9" xfId="2951"/>
    <cellStyle name="Comma 4 2 5" xfId="325"/>
    <cellStyle name="Comma 4 2 5 2" xfId="779"/>
    <cellStyle name="Comma 4 2 5 2 2" xfId="1914"/>
    <cellStyle name="Comma 4 2 5 2 2 2" xfId="5334"/>
    <cellStyle name="Comma 4 2 5 2 2 3" xfId="7606"/>
    <cellStyle name="Comma 4 2 5 2 2 4" xfId="9878"/>
    <cellStyle name="Comma 4 2 5 2 2 5" xfId="3364"/>
    <cellStyle name="Comma 4 2 5 2 2 6" xfId="2788"/>
    <cellStyle name="Comma 4 2 5 2 3" xfId="4199"/>
    <cellStyle name="Comma 4 2 5 2 4" xfId="6471"/>
    <cellStyle name="Comma 4 2 5 2 5" xfId="8743"/>
    <cellStyle name="Comma 4 2 5 2 6" xfId="3079"/>
    <cellStyle name="Comma 4 2 5 2 7" xfId="2508"/>
    <cellStyle name="Comma 4 2 5 3" xfId="1460"/>
    <cellStyle name="Comma 4 2 5 3 2" xfId="4880"/>
    <cellStyle name="Comma 4 2 5 3 3" xfId="7152"/>
    <cellStyle name="Comma 4 2 5 3 4" xfId="9424"/>
    <cellStyle name="Comma 4 2 5 3 5" xfId="3250"/>
    <cellStyle name="Comma 4 2 5 3 6" xfId="2676"/>
    <cellStyle name="Comma 4 2 5 4" xfId="3745"/>
    <cellStyle name="Comma 4 2 5 5" xfId="6017"/>
    <cellStyle name="Comma 4 2 5 6" xfId="8289"/>
    <cellStyle name="Comma 4 2 5 7" xfId="2965"/>
    <cellStyle name="Comma 4 2 5 8" xfId="2396"/>
    <cellStyle name="Comma 4 2 6" xfId="1006"/>
    <cellStyle name="Comma 4 2 6 2" xfId="2141"/>
    <cellStyle name="Comma 4 2 6 2 2" xfId="5561"/>
    <cellStyle name="Comma 4 2 6 2 3" xfId="7833"/>
    <cellStyle name="Comma 4 2 6 2 4" xfId="10105"/>
    <cellStyle name="Comma 4 2 6 2 5" xfId="3421"/>
    <cellStyle name="Comma 4 2 6 2 6" xfId="2844"/>
    <cellStyle name="Comma 4 2 6 3" xfId="4426"/>
    <cellStyle name="Comma 4 2 6 4" xfId="6698"/>
    <cellStyle name="Comma 4 2 6 5" xfId="8970"/>
    <cellStyle name="Comma 4 2 6 6" xfId="3136"/>
    <cellStyle name="Comma 4 2 6 7" xfId="2564"/>
    <cellStyle name="Comma 4 2 7" xfId="552"/>
    <cellStyle name="Comma 4 2 7 2" xfId="1687"/>
    <cellStyle name="Comma 4 2 7 2 2" xfId="5107"/>
    <cellStyle name="Comma 4 2 7 2 3" xfId="7379"/>
    <cellStyle name="Comma 4 2 7 2 4" xfId="9651"/>
    <cellStyle name="Comma 4 2 7 2 5" xfId="3307"/>
    <cellStyle name="Comma 4 2 7 2 6" xfId="2732"/>
    <cellStyle name="Comma 4 2 7 3" xfId="3972"/>
    <cellStyle name="Comma 4 2 7 4" xfId="6244"/>
    <cellStyle name="Comma 4 2 7 5" xfId="8516"/>
    <cellStyle name="Comma 4 2 7 6" xfId="3022"/>
    <cellStyle name="Comma 4 2 7 7" xfId="2452"/>
    <cellStyle name="Comma 4 2 8" xfId="1233"/>
    <cellStyle name="Comma 4 2 8 2" xfId="4653"/>
    <cellStyle name="Comma 4 2 8 3" xfId="6925"/>
    <cellStyle name="Comma 4 2 8 4" xfId="9197"/>
    <cellStyle name="Comma 4 2 8 5" xfId="3193"/>
    <cellStyle name="Comma 4 2 8 6" xfId="2620"/>
    <cellStyle name="Comma 4 2 9" xfId="3518"/>
    <cellStyle name="Comma 4 3" xfId="171"/>
    <cellStyle name="Comma 4 3 10" xfId="2360"/>
    <cellStyle name="Comma 4 3 2" xfId="409"/>
    <cellStyle name="Comma 4 3 2 2" xfId="863"/>
    <cellStyle name="Comma 4 3 2 2 2" xfId="1998"/>
    <cellStyle name="Comma 4 3 2 2 2 2" xfId="5418"/>
    <cellStyle name="Comma 4 3 2 2 2 3" xfId="7690"/>
    <cellStyle name="Comma 4 3 2 2 2 4" xfId="9962"/>
    <cellStyle name="Comma 4 3 2 2 2 5" xfId="3385"/>
    <cellStyle name="Comma 4 3 2 2 2 6" xfId="2809"/>
    <cellStyle name="Comma 4 3 2 2 3" xfId="4283"/>
    <cellStyle name="Comma 4 3 2 2 4" xfId="6555"/>
    <cellStyle name="Comma 4 3 2 2 5" xfId="8827"/>
    <cellStyle name="Comma 4 3 2 2 6" xfId="3100"/>
    <cellStyle name="Comma 4 3 2 2 7" xfId="2529"/>
    <cellStyle name="Comma 4 3 2 3" xfId="1544"/>
    <cellStyle name="Comma 4 3 2 3 2" xfId="4964"/>
    <cellStyle name="Comma 4 3 2 3 3" xfId="7236"/>
    <cellStyle name="Comma 4 3 2 3 4" xfId="9508"/>
    <cellStyle name="Comma 4 3 2 3 5" xfId="3271"/>
    <cellStyle name="Comma 4 3 2 3 6" xfId="2697"/>
    <cellStyle name="Comma 4 3 2 4" xfId="3829"/>
    <cellStyle name="Comma 4 3 2 5" xfId="6101"/>
    <cellStyle name="Comma 4 3 2 6" xfId="8373"/>
    <cellStyle name="Comma 4 3 2 7" xfId="2986"/>
    <cellStyle name="Comma 4 3 2 8" xfId="2417"/>
    <cellStyle name="Comma 4 3 3" xfId="1090"/>
    <cellStyle name="Comma 4 3 3 2" xfId="2225"/>
    <cellStyle name="Comma 4 3 3 2 2" xfId="5645"/>
    <cellStyle name="Comma 4 3 3 2 3" xfId="7917"/>
    <cellStyle name="Comma 4 3 3 2 4" xfId="10189"/>
    <cellStyle name="Comma 4 3 3 2 5" xfId="3442"/>
    <cellStyle name="Comma 4 3 3 2 6" xfId="2865"/>
    <cellStyle name="Comma 4 3 3 3" xfId="4510"/>
    <cellStyle name="Comma 4 3 3 4" xfId="6782"/>
    <cellStyle name="Comma 4 3 3 5" xfId="9054"/>
    <cellStyle name="Comma 4 3 3 6" xfId="3157"/>
    <cellStyle name="Comma 4 3 3 7" xfId="2585"/>
    <cellStyle name="Comma 4 3 4" xfId="636"/>
    <cellStyle name="Comma 4 3 4 2" xfId="1771"/>
    <cellStyle name="Comma 4 3 4 2 2" xfId="5191"/>
    <cellStyle name="Comma 4 3 4 2 3" xfId="7463"/>
    <cellStyle name="Comma 4 3 4 2 4" xfId="9735"/>
    <cellStyle name="Comma 4 3 4 2 5" xfId="3328"/>
    <cellStyle name="Comma 4 3 4 2 6" xfId="2753"/>
    <cellStyle name="Comma 4 3 4 3" xfId="4056"/>
    <cellStyle name="Comma 4 3 4 4" xfId="6328"/>
    <cellStyle name="Comma 4 3 4 5" xfId="8600"/>
    <cellStyle name="Comma 4 3 4 6" xfId="3043"/>
    <cellStyle name="Comma 4 3 4 7" xfId="2473"/>
    <cellStyle name="Comma 4 3 5" xfId="1317"/>
    <cellStyle name="Comma 4 3 5 2" xfId="4737"/>
    <cellStyle name="Comma 4 3 5 3" xfId="7009"/>
    <cellStyle name="Comma 4 3 5 4" xfId="9281"/>
    <cellStyle name="Comma 4 3 5 5" xfId="3214"/>
    <cellStyle name="Comma 4 3 5 6" xfId="2641"/>
    <cellStyle name="Comma 4 3 6" xfId="3602"/>
    <cellStyle name="Comma 4 3 7" xfId="5874"/>
    <cellStyle name="Comma 4 3 8" xfId="8146"/>
    <cellStyle name="Comma 4 3 9" xfId="2926"/>
    <cellStyle name="Comma 4 4" xfId="115"/>
    <cellStyle name="Comma 4 4 10" xfId="2346"/>
    <cellStyle name="Comma 4 4 2" xfId="353"/>
    <cellStyle name="Comma 4 4 2 2" xfId="807"/>
    <cellStyle name="Comma 4 4 2 2 2" xfId="1942"/>
    <cellStyle name="Comma 4 4 2 2 2 2" xfId="5362"/>
    <cellStyle name="Comma 4 4 2 2 2 3" xfId="7634"/>
    <cellStyle name="Comma 4 4 2 2 2 4" xfId="9906"/>
    <cellStyle name="Comma 4 4 2 2 2 5" xfId="3371"/>
    <cellStyle name="Comma 4 4 2 2 2 6" xfId="2795"/>
    <cellStyle name="Comma 4 4 2 2 3" xfId="4227"/>
    <cellStyle name="Comma 4 4 2 2 4" xfId="6499"/>
    <cellStyle name="Comma 4 4 2 2 5" xfId="8771"/>
    <cellStyle name="Comma 4 4 2 2 6" xfId="3086"/>
    <cellStyle name="Comma 4 4 2 2 7" xfId="2515"/>
    <cellStyle name="Comma 4 4 2 3" xfId="1488"/>
    <cellStyle name="Comma 4 4 2 3 2" xfId="4908"/>
    <cellStyle name="Comma 4 4 2 3 3" xfId="7180"/>
    <cellStyle name="Comma 4 4 2 3 4" xfId="9452"/>
    <cellStyle name="Comma 4 4 2 3 5" xfId="3257"/>
    <cellStyle name="Comma 4 4 2 3 6" xfId="2683"/>
    <cellStyle name="Comma 4 4 2 4" xfId="3773"/>
    <cellStyle name="Comma 4 4 2 5" xfId="6045"/>
    <cellStyle name="Comma 4 4 2 6" xfId="8317"/>
    <cellStyle name="Comma 4 4 2 7" xfId="2972"/>
    <cellStyle name="Comma 4 4 2 8" xfId="2403"/>
    <cellStyle name="Comma 4 4 3" xfId="1034"/>
    <cellStyle name="Comma 4 4 3 2" xfId="2169"/>
    <cellStyle name="Comma 4 4 3 2 2" xfId="5589"/>
    <cellStyle name="Comma 4 4 3 2 3" xfId="7861"/>
    <cellStyle name="Comma 4 4 3 2 4" xfId="10133"/>
    <cellStyle name="Comma 4 4 3 2 5" xfId="3428"/>
    <cellStyle name="Comma 4 4 3 2 6" xfId="2851"/>
    <cellStyle name="Comma 4 4 3 3" xfId="4454"/>
    <cellStyle name="Comma 4 4 3 4" xfId="6726"/>
    <cellStyle name="Comma 4 4 3 5" xfId="8998"/>
    <cellStyle name="Comma 4 4 3 6" xfId="3143"/>
    <cellStyle name="Comma 4 4 3 7" xfId="2571"/>
    <cellStyle name="Comma 4 4 4" xfId="580"/>
    <cellStyle name="Comma 4 4 4 2" xfId="1715"/>
    <cellStyle name="Comma 4 4 4 2 2" xfId="5135"/>
    <cellStyle name="Comma 4 4 4 2 3" xfId="7407"/>
    <cellStyle name="Comma 4 4 4 2 4" xfId="9679"/>
    <cellStyle name="Comma 4 4 4 2 5" xfId="3314"/>
    <cellStyle name="Comma 4 4 4 2 6" xfId="2739"/>
    <cellStyle name="Comma 4 4 4 3" xfId="4000"/>
    <cellStyle name="Comma 4 4 4 4" xfId="6272"/>
    <cellStyle name="Comma 4 4 4 5" xfId="8544"/>
    <cellStyle name="Comma 4 4 4 6" xfId="3029"/>
    <cellStyle name="Comma 4 4 4 7" xfId="2459"/>
    <cellStyle name="Comma 4 4 5" xfId="1261"/>
    <cellStyle name="Comma 4 4 5 2" xfId="4681"/>
    <cellStyle name="Comma 4 4 5 3" xfId="6953"/>
    <cellStyle name="Comma 4 4 5 4" xfId="9225"/>
    <cellStyle name="Comma 4 4 5 5" xfId="3200"/>
    <cellStyle name="Comma 4 4 5 6" xfId="2627"/>
    <cellStyle name="Comma 4 4 6" xfId="3546"/>
    <cellStyle name="Comma 4 4 7" xfId="5818"/>
    <cellStyle name="Comma 4 4 8" xfId="8090"/>
    <cellStyle name="Comma 4 4 9" xfId="2912"/>
    <cellStyle name="Comma 4 5" xfId="241"/>
    <cellStyle name="Comma 4 5 10" xfId="2375"/>
    <cellStyle name="Comma 4 5 2" xfId="468"/>
    <cellStyle name="Comma 4 5 2 2" xfId="922"/>
    <cellStyle name="Comma 4 5 2 2 2" xfId="2057"/>
    <cellStyle name="Comma 4 5 2 2 2 2" xfId="5477"/>
    <cellStyle name="Comma 4 5 2 2 2 3" xfId="7749"/>
    <cellStyle name="Comma 4 5 2 2 2 4" xfId="10021"/>
    <cellStyle name="Comma 4 5 2 2 2 5" xfId="3400"/>
    <cellStyle name="Comma 4 5 2 2 2 6" xfId="2823"/>
    <cellStyle name="Comma 4 5 2 2 3" xfId="4342"/>
    <cellStyle name="Comma 4 5 2 2 4" xfId="6614"/>
    <cellStyle name="Comma 4 5 2 2 5" xfId="8886"/>
    <cellStyle name="Comma 4 5 2 2 6" xfId="3115"/>
    <cellStyle name="Comma 4 5 2 2 7" xfId="2543"/>
    <cellStyle name="Comma 4 5 2 3" xfId="1603"/>
    <cellStyle name="Comma 4 5 2 3 2" xfId="5023"/>
    <cellStyle name="Comma 4 5 2 3 3" xfId="7295"/>
    <cellStyle name="Comma 4 5 2 3 4" xfId="9567"/>
    <cellStyle name="Comma 4 5 2 3 5" xfId="3286"/>
    <cellStyle name="Comma 4 5 2 3 6" xfId="2711"/>
    <cellStyle name="Comma 4 5 2 4" xfId="3888"/>
    <cellStyle name="Comma 4 5 2 5" xfId="6160"/>
    <cellStyle name="Comma 4 5 2 6" xfId="8432"/>
    <cellStyle name="Comma 4 5 2 7" xfId="3001"/>
    <cellStyle name="Comma 4 5 2 8" xfId="2431"/>
    <cellStyle name="Comma 4 5 3" xfId="1149"/>
    <cellStyle name="Comma 4 5 3 2" xfId="2284"/>
    <cellStyle name="Comma 4 5 3 2 2" xfId="5704"/>
    <cellStyle name="Comma 4 5 3 2 3" xfId="7976"/>
    <cellStyle name="Comma 4 5 3 2 4" xfId="10248"/>
    <cellStyle name="Comma 4 5 3 2 5" xfId="3457"/>
    <cellStyle name="Comma 4 5 3 2 6" xfId="2879"/>
    <cellStyle name="Comma 4 5 3 3" xfId="4569"/>
    <cellStyle name="Comma 4 5 3 4" xfId="6841"/>
    <cellStyle name="Comma 4 5 3 5" xfId="9113"/>
    <cellStyle name="Comma 4 5 3 6" xfId="3172"/>
    <cellStyle name="Comma 4 5 3 7" xfId="2599"/>
    <cellStyle name="Comma 4 5 4" xfId="695"/>
    <cellStyle name="Comma 4 5 4 2" xfId="1830"/>
    <cellStyle name="Comma 4 5 4 2 2" xfId="5250"/>
    <cellStyle name="Comma 4 5 4 2 3" xfId="7522"/>
    <cellStyle name="Comma 4 5 4 2 4" xfId="9794"/>
    <cellStyle name="Comma 4 5 4 2 5" xfId="3343"/>
    <cellStyle name="Comma 4 5 4 2 6" xfId="2767"/>
    <cellStyle name="Comma 4 5 4 3" xfId="4115"/>
    <cellStyle name="Comma 4 5 4 4" xfId="6387"/>
    <cellStyle name="Comma 4 5 4 5" xfId="8659"/>
    <cellStyle name="Comma 4 5 4 6" xfId="3058"/>
    <cellStyle name="Comma 4 5 4 7" xfId="2487"/>
    <cellStyle name="Comma 4 5 5" xfId="1376"/>
    <cellStyle name="Comma 4 5 5 2" xfId="4796"/>
    <cellStyle name="Comma 4 5 5 3" xfId="7068"/>
    <cellStyle name="Comma 4 5 5 4" xfId="9340"/>
    <cellStyle name="Comma 4 5 5 5" xfId="3229"/>
    <cellStyle name="Comma 4 5 5 6" xfId="2655"/>
    <cellStyle name="Comma 4 5 6" xfId="3661"/>
    <cellStyle name="Comma 4 5 7" xfId="5933"/>
    <cellStyle name="Comma 4 5 8" xfId="8205"/>
    <cellStyle name="Comma 4 5 9" xfId="2944"/>
    <cellStyle name="Comma 4 6" xfId="297"/>
    <cellStyle name="Comma 4 6 2" xfId="751"/>
    <cellStyle name="Comma 4 6 2 2" xfId="1886"/>
    <cellStyle name="Comma 4 6 2 2 2" xfId="5306"/>
    <cellStyle name="Comma 4 6 2 2 3" xfId="7578"/>
    <cellStyle name="Comma 4 6 2 2 4" xfId="9850"/>
    <cellStyle name="Comma 4 6 2 2 5" xfId="3357"/>
    <cellStyle name="Comma 4 6 2 2 6" xfId="2781"/>
    <cellStyle name="Comma 4 6 2 3" xfId="4171"/>
    <cellStyle name="Comma 4 6 2 4" xfId="6443"/>
    <cellStyle name="Comma 4 6 2 5" xfId="8715"/>
    <cellStyle name="Comma 4 6 2 6" xfId="3072"/>
    <cellStyle name="Comma 4 6 2 7" xfId="2501"/>
    <cellStyle name="Comma 4 6 3" xfId="1432"/>
    <cellStyle name="Comma 4 6 3 2" xfId="4852"/>
    <cellStyle name="Comma 4 6 3 3" xfId="7124"/>
    <cellStyle name="Comma 4 6 3 4" xfId="9396"/>
    <cellStyle name="Comma 4 6 3 5" xfId="3243"/>
    <cellStyle name="Comma 4 6 3 6" xfId="2669"/>
    <cellStyle name="Comma 4 6 4" xfId="3717"/>
    <cellStyle name="Comma 4 6 5" xfId="5989"/>
    <cellStyle name="Comma 4 6 6" xfId="8261"/>
    <cellStyle name="Comma 4 6 7" xfId="2958"/>
    <cellStyle name="Comma 4 6 8" xfId="2389"/>
    <cellStyle name="Comma 4 7" xfId="978"/>
    <cellStyle name="Comma 4 7 2" xfId="2113"/>
    <cellStyle name="Comma 4 7 2 2" xfId="5533"/>
    <cellStyle name="Comma 4 7 2 3" xfId="7805"/>
    <cellStyle name="Comma 4 7 2 4" xfId="10077"/>
    <cellStyle name="Comma 4 7 2 5" xfId="3414"/>
    <cellStyle name="Comma 4 7 2 6" xfId="2837"/>
    <cellStyle name="Comma 4 7 3" xfId="4398"/>
    <cellStyle name="Comma 4 7 4" xfId="6670"/>
    <cellStyle name="Comma 4 7 5" xfId="8942"/>
    <cellStyle name="Comma 4 7 6" xfId="3129"/>
    <cellStyle name="Comma 4 7 7" xfId="2557"/>
    <cellStyle name="Comma 4 8" xfId="524"/>
    <cellStyle name="Comma 4 8 2" xfId="1659"/>
    <cellStyle name="Comma 4 8 2 2" xfId="5079"/>
    <cellStyle name="Comma 4 8 2 3" xfId="7351"/>
    <cellStyle name="Comma 4 8 2 4" xfId="9623"/>
    <cellStyle name="Comma 4 8 2 5" xfId="3300"/>
    <cellStyle name="Comma 4 8 2 6" xfId="2725"/>
    <cellStyle name="Comma 4 8 3" xfId="3944"/>
    <cellStyle name="Comma 4 8 4" xfId="6216"/>
    <cellStyle name="Comma 4 8 5" xfId="8488"/>
    <cellStyle name="Comma 4 8 6" xfId="3015"/>
    <cellStyle name="Comma 4 8 7" xfId="2445"/>
    <cellStyle name="Comma 4 9" xfId="1205"/>
    <cellStyle name="Comma 4 9 2" xfId="4625"/>
    <cellStyle name="Comma 4 9 3" xfId="6897"/>
    <cellStyle name="Comma 4 9 4" xfId="9169"/>
    <cellStyle name="Comma 4 9 5" xfId="3186"/>
    <cellStyle name="Comma 4 9 6" xfId="2613"/>
    <cellStyle name="Comma 5" xfId="59"/>
    <cellStyle name="Comma 5 10" xfId="3492"/>
    <cellStyle name="Comma 5 11" xfId="5764"/>
    <cellStyle name="Comma 5 12" xfId="8036"/>
    <cellStyle name="Comma 5 13" xfId="2897"/>
    <cellStyle name="Comma 5 14" xfId="2332"/>
    <cellStyle name="Comma 5 2" xfId="89"/>
    <cellStyle name="Comma 5 2 10" xfId="5792"/>
    <cellStyle name="Comma 5 2 11" xfId="8064"/>
    <cellStyle name="Comma 5 2 12" xfId="2906"/>
    <cellStyle name="Comma 5 2 13" xfId="2340"/>
    <cellStyle name="Comma 5 2 2" xfId="201"/>
    <cellStyle name="Comma 5 2 2 10" xfId="2368"/>
    <cellStyle name="Comma 5 2 2 2" xfId="439"/>
    <cellStyle name="Comma 5 2 2 2 2" xfId="893"/>
    <cellStyle name="Comma 5 2 2 2 2 2" xfId="2028"/>
    <cellStyle name="Comma 5 2 2 2 2 2 2" xfId="5448"/>
    <cellStyle name="Comma 5 2 2 2 2 2 3" xfId="7720"/>
    <cellStyle name="Comma 5 2 2 2 2 2 4" xfId="9992"/>
    <cellStyle name="Comma 5 2 2 2 2 2 5" xfId="3393"/>
    <cellStyle name="Comma 5 2 2 2 2 2 6" xfId="2817"/>
    <cellStyle name="Comma 5 2 2 2 2 3" xfId="4313"/>
    <cellStyle name="Comma 5 2 2 2 2 4" xfId="6585"/>
    <cellStyle name="Comma 5 2 2 2 2 5" xfId="8857"/>
    <cellStyle name="Comma 5 2 2 2 2 6" xfId="3108"/>
    <cellStyle name="Comma 5 2 2 2 2 7" xfId="2537"/>
    <cellStyle name="Comma 5 2 2 2 3" xfId="1574"/>
    <cellStyle name="Comma 5 2 2 2 3 2" xfId="4994"/>
    <cellStyle name="Comma 5 2 2 2 3 3" xfId="7266"/>
    <cellStyle name="Comma 5 2 2 2 3 4" xfId="9538"/>
    <cellStyle name="Comma 5 2 2 2 3 5" xfId="3279"/>
    <cellStyle name="Comma 5 2 2 2 3 6" xfId="2705"/>
    <cellStyle name="Comma 5 2 2 2 4" xfId="3859"/>
    <cellStyle name="Comma 5 2 2 2 5" xfId="6131"/>
    <cellStyle name="Comma 5 2 2 2 6" xfId="8403"/>
    <cellStyle name="Comma 5 2 2 2 7" xfId="2994"/>
    <cellStyle name="Comma 5 2 2 2 8" xfId="2425"/>
    <cellStyle name="Comma 5 2 2 3" xfId="1120"/>
    <cellStyle name="Comma 5 2 2 3 2" xfId="2255"/>
    <cellStyle name="Comma 5 2 2 3 2 2" xfId="5675"/>
    <cellStyle name="Comma 5 2 2 3 2 3" xfId="7947"/>
    <cellStyle name="Comma 5 2 2 3 2 4" xfId="10219"/>
    <cellStyle name="Comma 5 2 2 3 2 5" xfId="3450"/>
    <cellStyle name="Comma 5 2 2 3 2 6" xfId="2873"/>
    <cellStyle name="Comma 5 2 2 3 3" xfId="4540"/>
    <cellStyle name="Comma 5 2 2 3 4" xfId="6812"/>
    <cellStyle name="Comma 5 2 2 3 5" xfId="9084"/>
    <cellStyle name="Comma 5 2 2 3 6" xfId="3165"/>
    <cellStyle name="Comma 5 2 2 3 7" xfId="2593"/>
    <cellStyle name="Comma 5 2 2 4" xfId="666"/>
    <cellStyle name="Comma 5 2 2 4 2" xfId="1801"/>
    <cellStyle name="Comma 5 2 2 4 2 2" xfId="5221"/>
    <cellStyle name="Comma 5 2 2 4 2 3" xfId="7493"/>
    <cellStyle name="Comma 5 2 2 4 2 4" xfId="9765"/>
    <cellStyle name="Comma 5 2 2 4 2 5" xfId="3336"/>
    <cellStyle name="Comma 5 2 2 4 2 6" xfId="2761"/>
    <cellStyle name="Comma 5 2 2 4 3" xfId="4086"/>
    <cellStyle name="Comma 5 2 2 4 4" xfId="6358"/>
    <cellStyle name="Comma 5 2 2 4 5" xfId="8630"/>
    <cellStyle name="Comma 5 2 2 4 6" xfId="3051"/>
    <cellStyle name="Comma 5 2 2 4 7" xfId="2481"/>
    <cellStyle name="Comma 5 2 2 5" xfId="1347"/>
    <cellStyle name="Comma 5 2 2 5 2" xfId="4767"/>
    <cellStyle name="Comma 5 2 2 5 3" xfId="7039"/>
    <cellStyle name="Comma 5 2 2 5 4" xfId="9311"/>
    <cellStyle name="Comma 5 2 2 5 5" xfId="3222"/>
    <cellStyle name="Comma 5 2 2 5 6" xfId="2649"/>
    <cellStyle name="Comma 5 2 2 6" xfId="3632"/>
    <cellStyle name="Comma 5 2 2 7" xfId="5904"/>
    <cellStyle name="Comma 5 2 2 8" xfId="8176"/>
    <cellStyle name="Comma 5 2 2 9" xfId="2934"/>
    <cellStyle name="Comma 5 2 3" xfId="145"/>
    <cellStyle name="Comma 5 2 3 10" xfId="2354"/>
    <cellStyle name="Comma 5 2 3 2" xfId="383"/>
    <cellStyle name="Comma 5 2 3 2 2" xfId="837"/>
    <cellStyle name="Comma 5 2 3 2 2 2" xfId="1972"/>
    <cellStyle name="Comma 5 2 3 2 2 2 2" xfId="5392"/>
    <cellStyle name="Comma 5 2 3 2 2 2 3" xfId="7664"/>
    <cellStyle name="Comma 5 2 3 2 2 2 4" xfId="9936"/>
    <cellStyle name="Comma 5 2 3 2 2 2 5" xfId="3379"/>
    <cellStyle name="Comma 5 2 3 2 2 2 6" xfId="2803"/>
    <cellStyle name="Comma 5 2 3 2 2 3" xfId="4257"/>
    <cellStyle name="Comma 5 2 3 2 2 4" xfId="6529"/>
    <cellStyle name="Comma 5 2 3 2 2 5" xfId="8801"/>
    <cellStyle name="Comma 5 2 3 2 2 6" xfId="3094"/>
    <cellStyle name="Comma 5 2 3 2 2 7" xfId="2523"/>
    <cellStyle name="Comma 5 2 3 2 3" xfId="1518"/>
    <cellStyle name="Comma 5 2 3 2 3 2" xfId="4938"/>
    <cellStyle name="Comma 5 2 3 2 3 3" xfId="7210"/>
    <cellStyle name="Comma 5 2 3 2 3 4" xfId="9482"/>
    <cellStyle name="Comma 5 2 3 2 3 5" xfId="3265"/>
    <cellStyle name="Comma 5 2 3 2 3 6" xfId="2691"/>
    <cellStyle name="Comma 5 2 3 2 4" xfId="3803"/>
    <cellStyle name="Comma 5 2 3 2 5" xfId="6075"/>
    <cellStyle name="Comma 5 2 3 2 6" xfId="8347"/>
    <cellStyle name="Comma 5 2 3 2 7" xfId="2980"/>
    <cellStyle name="Comma 5 2 3 2 8" xfId="2411"/>
    <cellStyle name="Comma 5 2 3 3" xfId="1064"/>
    <cellStyle name="Comma 5 2 3 3 2" xfId="2199"/>
    <cellStyle name="Comma 5 2 3 3 2 2" xfId="5619"/>
    <cellStyle name="Comma 5 2 3 3 2 3" xfId="7891"/>
    <cellStyle name="Comma 5 2 3 3 2 4" xfId="10163"/>
    <cellStyle name="Comma 5 2 3 3 2 5" xfId="3436"/>
    <cellStyle name="Comma 5 2 3 3 2 6" xfId="2859"/>
    <cellStyle name="Comma 5 2 3 3 3" xfId="4484"/>
    <cellStyle name="Comma 5 2 3 3 4" xfId="6756"/>
    <cellStyle name="Comma 5 2 3 3 5" xfId="9028"/>
    <cellStyle name="Comma 5 2 3 3 6" xfId="3151"/>
    <cellStyle name="Comma 5 2 3 3 7" xfId="2579"/>
    <cellStyle name="Comma 5 2 3 4" xfId="610"/>
    <cellStyle name="Comma 5 2 3 4 2" xfId="1745"/>
    <cellStyle name="Comma 5 2 3 4 2 2" xfId="5165"/>
    <cellStyle name="Comma 5 2 3 4 2 3" xfId="7437"/>
    <cellStyle name="Comma 5 2 3 4 2 4" xfId="9709"/>
    <cellStyle name="Comma 5 2 3 4 2 5" xfId="3322"/>
    <cellStyle name="Comma 5 2 3 4 2 6" xfId="2747"/>
    <cellStyle name="Comma 5 2 3 4 3" xfId="4030"/>
    <cellStyle name="Comma 5 2 3 4 4" xfId="6302"/>
    <cellStyle name="Comma 5 2 3 4 5" xfId="8574"/>
    <cellStyle name="Comma 5 2 3 4 6" xfId="3037"/>
    <cellStyle name="Comma 5 2 3 4 7" xfId="2467"/>
    <cellStyle name="Comma 5 2 3 5" xfId="1291"/>
    <cellStyle name="Comma 5 2 3 5 2" xfId="4711"/>
    <cellStyle name="Comma 5 2 3 5 3" xfId="6983"/>
    <cellStyle name="Comma 5 2 3 5 4" xfId="9255"/>
    <cellStyle name="Comma 5 2 3 5 5" xfId="3208"/>
    <cellStyle name="Comma 5 2 3 5 6" xfId="2635"/>
    <cellStyle name="Comma 5 2 3 6" xfId="3576"/>
    <cellStyle name="Comma 5 2 3 7" xfId="5848"/>
    <cellStyle name="Comma 5 2 3 8" xfId="8120"/>
    <cellStyle name="Comma 5 2 3 9" xfId="2920"/>
    <cellStyle name="Comma 5 2 4" xfId="271"/>
    <cellStyle name="Comma 5 2 4 10" xfId="2383"/>
    <cellStyle name="Comma 5 2 4 2" xfId="498"/>
    <cellStyle name="Comma 5 2 4 2 2" xfId="952"/>
    <cellStyle name="Comma 5 2 4 2 2 2" xfId="2087"/>
    <cellStyle name="Comma 5 2 4 2 2 2 2" xfId="5507"/>
    <cellStyle name="Comma 5 2 4 2 2 2 3" xfId="7779"/>
    <cellStyle name="Comma 5 2 4 2 2 2 4" xfId="10051"/>
    <cellStyle name="Comma 5 2 4 2 2 2 5" xfId="3408"/>
    <cellStyle name="Comma 5 2 4 2 2 2 6" xfId="2831"/>
    <cellStyle name="Comma 5 2 4 2 2 3" xfId="4372"/>
    <cellStyle name="Comma 5 2 4 2 2 4" xfId="6644"/>
    <cellStyle name="Comma 5 2 4 2 2 5" xfId="8916"/>
    <cellStyle name="Comma 5 2 4 2 2 6" xfId="3123"/>
    <cellStyle name="Comma 5 2 4 2 2 7" xfId="2551"/>
    <cellStyle name="Comma 5 2 4 2 3" xfId="1633"/>
    <cellStyle name="Comma 5 2 4 2 3 2" xfId="5053"/>
    <cellStyle name="Comma 5 2 4 2 3 3" xfId="7325"/>
    <cellStyle name="Comma 5 2 4 2 3 4" xfId="9597"/>
    <cellStyle name="Comma 5 2 4 2 3 5" xfId="3294"/>
    <cellStyle name="Comma 5 2 4 2 3 6" xfId="2719"/>
    <cellStyle name="Comma 5 2 4 2 4" xfId="3918"/>
    <cellStyle name="Comma 5 2 4 2 5" xfId="6190"/>
    <cellStyle name="Comma 5 2 4 2 6" xfId="8462"/>
    <cellStyle name="Comma 5 2 4 2 7" xfId="3009"/>
    <cellStyle name="Comma 5 2 4 2 8" xfId="2439"/>
    <cellStyle name="Comma 5 2 4 3" xfId="1179"/>
    <cellStyle name="Comma 5 2 4 3 2" xfId="2314"/>
    <cellStyle name="Comma 5 2 4 3 2 2" xfId="5734"/>
    <cellStyle name="Comma 5 2 4 3 2 3" xfId="8006"/>
    <cellStyle name="Comma 5 2 4 3 2 4" xfId="10278"/>
    <cellStyle name="Comma 5 2 4 3 2 5" xfId="3465"/>
    <cellStyle name="Comma 5 2 4 3 2 6" xfId="2887"/>
    <cellStyle name="Comma 5 2 4 3 3" xfId="4599"/>
    <cellStyle name="Comma 5 2 4 3 4" xfId="6871"/>
    <cellStyle name="Comma 5 2 4 3 5" xfId="9143"/>
    <cellStyle name="Comma 5 2 4 3 6" xfId="3180"/>
    <cellStyle name="Comma 5 2 4 3 7" xfId="2607"/>
    <cellStyle name="Comma 5 2 4 4" xfId="725"/>
    <cellStyle name="Comma 5 2 4 4 2" xfId="1860"/>
    <cellStyle name="Comma 5 2 4 4 2 2" xfId="5280"/>
    <cellStyle name="Comma 5 2 4 4 2 3" xfId="7552"/>
    <cellStyle name="Comma 5 2 4 4 2 4" xfId="9824"/>
    <cellStyle name="Comma 5 2 4 4 2 5" xfId="3351"/>
    <cellStyle name="Comma 5 2 4 4 2 6" xfId="2775"/>
    <cellStyle name="Comma 5 2 4 4 3" xfId="4145"/>
    <cellStyle name="Comma 5 2 4 4 4" xfId="6417"/>
    <cellStyle name="Comma 5 2 4 4 5" xfId="8689"/>
    <cellStyle name="Comma 5 2 4 4 6" xfId="3066"/>
    <cellStyle name="Comma 5 2 4 4 7" xfId="2495"/>
    <cellStyle name="Comma 5 2 4 5" xfId="1406"/>
    <cellStyle name="Comma 5 2 4 5 2" xfId="4826"/>
    <cellStyle name="Comma 5 2 4 5 3" xfId="7098"/>
    <cellStyle name="Comma 5 2 4 5 4" xfId="9370"/>
    <cellStyle name="Comma 5 2 4 5 5" xfId="3237"/>
    <cellStyle name="Comma 5 2 4 5 6" xfId="2663"/>
    <cellStyle name="Comma 5 2 4 6" xfId="3691"/>
    <cellStyle name="Comma 5 2 4 7" xfId="5963"/>
    <cellStyle name="Comma 5 2 4 8" xfId="8235"/>
    <cellStyle name="Comma 5 2 4 9" xfId="2952"/>
    <cellStyle name="Comma 5 2 5" xfId="327"/>
    <cellStyle name="Comma 5 2 5 2" xfId="781"/>
    <cellStyle name="Comma 5 2 5 2 2" xfId="1916"/>
    <cellStyle name="Comma 5 2 5 2 2 2" xfId="5336"/>
    <cellStyle name="Comma 5 2 5 2 2 3" xfId="7608"/>
    <cellStyle name="Comma 5 2 5 2 2 4" xfId="9880"/>
    <cellStyle name="Comma 5 2 5 2 2 5" xfId="3365"/>
    <cellStyle name="Comma 5 2 5 2 2 6" xfId="2789"/>
    <cellStyle name="Comma 5 2 5 2 3" xfId="4201"/>
    <cellStyle name="Comma 5 2 5 2 4" xfId="6473"/>
    <cellStyle name="Comma 5 2 5 2 5" xfId="8745"/>
    <cellStyle name="Comma 5 2 5 2 6" xfId="3080"/>
    <cellStyle name="Comma 5 2 5 2 7" xfId="2509"/>
    <cellStyle name="Comma 5 2 5 3" xfId="1462"/>
    <cellStyle name="Comma 5 2 5 3 2" xfId="4882"/>
    <cellStyle name="Comma 5 2 5 3 3" xfId="7154"/>
    <cellStyle name="Comma 5 2 5 3 4" xfId="9426"/>
    <cellStyle name="Comma 5 2 5 3 5" xfId="3251"/>
    <cellStyle name="Comma 5 2 5 3 6" xfId="2677"/>
    <cellStyle name="Comma 5 2 5 4" xfId="3747"/>
    <cellStyle name="Comma 5 2 5 5" xfId="6019"/>
    <cellStyle name="Comma 5 2 5 6" xfId="8291"/>
    <cellStyle name="Comma 5 2 5 7" xfId="2966"/>
    <cellStyle name="Comma 5 2 5 8" xfId="2397"/>
    <cellStyle name="Comma 5 2 6" xfId="1008"/>
    <cellStyle name="Comma 5 2 6 2" xfId="2143"/>
    <cellStyle name="Comma 5 2 6 2 2" xfId="5563"/>
    <cellStyle name="Comma 5 2 6 2 3" xfId="7835"/>
    <cellStyle name="Comma 5 2 6 2 4" xfId="10107"/>
    <cellStyle name="Comma 5 2 6 2 5" xfId="3422"/>
    <cellStyle name="Comma 5 2 6 2 6" xfId="2845"/>
    <cellStyle name="Comma 5 2 6 3" xfId="4428"/>
    <cellStyle name="Comma 5 2 6 4" xfId="6700"/>
    <cellStyle name="Comma 5 2 6 5" xfId="8972"/>
    <cellStyle name="Comma 5 2 6 6" xfId="3137"/>
    <cellStyle name="Comma 5 2 6 7" xfId="2565"/>
    <cellStyle name="Comma 5 2 7" xfId="554"/>
    <cellStyle name="Comma 5 2 7 2" xfId="1689"/>
    <cellStyle name="Comma 5 2 7 2 2" xfId="5109"/>
    <cellStyle name="Comma 5 2 7 2 3" xfId="7381"/>
    <cellStyle name="Comma 5 2 7 2 4" xfId="9653"/>
    <cellStyle name="Comma 5 2 7 2 5" xfId="3308"/>
    <cellStyle name="Comma 5 2 7 2 6" xfId="2733"/>
    <cellStyle name="Comma 5 2 7 3" xfId="3974"/>
    <cellStyle name="Comma 5 2 7 4" xfId="6246"/>
    <cellStyle name="Comma 5 2 7 5" xfId="8518"/>
    <cellStyle name="Comma 5 2 7 6" xfId="3023"/>
    <cellStyle name="Comma 5 2 7 7" xfId="2453"/>
    <cellStyle name="Comma 5 2 8" xfId="1235"/>
    <cellStyle name="Comma 5 2 8 2" xfId="4655"/>
    <cellStyle name="Comma 5 2 8 3" xfId="6927"/>
    <cellStyle name="Comma 5 2 8 4" xfId="9199"/>
    <cellStyle name="Comma 5 2 8 5" xfId="3194"/>
    <cellStyle name="Comma 5 2 8 6" xfId="2621"/>
    <cellStyle name="Comma 5 2 9" xfId="3520"/>
    <cellStyle name="Comma 5 3" xfId="173"/>
    <cellStyle name="Comma 5 3 10" xfId="2361"/>
    <cellStyle name="Comma 5 3 2" xfId="411"/>
    <cellStyle name="Comma 5 3 2 2" xfId="865"/>
    <cellStyle name="Comma 5 3 2 2 2" xfId="2000"/>
    <cellStyle name="Comma 5 3 2 2 2 2" xfId="5420"/>
    <cellStyle name="Comma 5 3 2 2 2 3" xfId="7692"/>
    <cellStyle name="Comma 5 3 2 2 2 4" xfId="9964"/>
    <cellStyle name="Comma 5 3 2 2 2 5" xfId="3386"/>
    <cellStyle name="Comma 5 3 2 2 2 6" xfId="2810"/>
    <cellStyle name="Comma 5 3 2 2 3" xfId="4285"/>
    <cellStyle name="Comma 5 3 2 2 4" xfId="6557"/>
    <cellStyle name="Comma 5 3 2 2 5" xfId="8829"/>
    <cellStyle name="Comma 5 3 2 2 6" xfId="3101"/>
    <cellStyle name="Comma 5 3 2 2 7" xfId="2530"/>
    <cellStyle name="Comma 5 3 2 3" xfId="1546"/>
    <cellStyle name="Comma 5 3 2 3 2" xfId="4966"/>
    <cellStyle name="Comma 5 3 2 3 3" xfId="7238"/>
    <cellStyle name="Comma 5 3 2 3 4" xfId="9510"/>
    <cellStyle name="Comma 5 3 2 3 5" xfId="3272"/>
    <cellStyle name="Comma 5 3 2 3 6" xfId="2698"/>
    <cellStyle name="Comma 5 3 2 4" xfId="3831"/>
    <cellStyle name="Comma 5 3 2 5" xfId="6103"/>
    <cellStyle name="Comma 5 3 2 6" xfId="8375"/>
    <cellStyle name="Comma 5 3 2 7" xfId="2987"/>
    <cellStyle name="Comma 5 3 2 8" xfId="2418"/>
    <cellStyle name="Comma 5 3 3" xfId="1092"/>
    <cellStyle name="Comma 5 3 3 2" xfId="2227"/>
    <cellStyle name="Comma 5 3 3 2 2" xfId="5647"/>
    <cellStyle name="Comma 5 3 3 2 3" xfId="7919"/>
    <cellStyle name="Comma 5 3 3 2 4" xfId="10191"/>
    <cellStyle name="Comma 5 3 3 2 5" xfId="3443"/>
    <cellStyle name="Comma 5 3 3 2 6" xfId="2866"/>
    <cellStyle name="Comma 5 3 3 3" xfId="4512"/>
    <cellStyle name="Comma 5 3 3 4" xfId="6784"/>
    <cellStyle name="Comma 5 3 3 5" xfId="9056"/>
    <cellStyle name="Comma 5 3 3 6" xfId="3158"/>
    <cellStyle name="Comma 5 3 3 7" xfId="2586"/>
    <cellStyle name="Comma 5 3 4" xfId="638"/>
    <cellStyle name="Comma 5 3 4 2" xfId="1773"/>
    <cellStyle name="Comma 5 3 4 2 2" xfId="5193"/>
    <cellStyle name="Comma 5 3 4 2 3" xfId="7465"/>
    <cellStyle name="Comma 5 3 4 2 4" xfId="9737"/>
    <cellStyle name="Comma 5 3 4 2 5" xfId="3329"/>
    <cellStyle name="Comma 5 3 4 2 6" xfId="2754"/>
    <cellStyle name="Comma 5 3 4 3" xfId="4058"/>
    <cellStyle name="Comma 5 3 4 4" xfId="6330"/>
    <cellStyle name="Comma 5 3 4 5" xfId="8602"/>
    <cellStyle name="Comma 5 3 4 6" xfId="3044"/>
    <cellStyle name="Comma 5 3 4 7" xfId="2474"/>
    <cellStyle name="Comma 5 3 5" xfId="1319"/>
    <cellStyle name="Comma 5 3 5 2" xfId="4739"/>
    <cellStyle name="Comma 5 3 5 3" xfId="7011"/>
    <cellStyle name="Comma 5 3 5 4" xfId="9283"/>
    <cellStyle name="Comma 5 3 5 5" xfId="3215"/>
    <cellStyle name="Comma 5 3 5 6" xfId="2642"/>
    <cellStyle name="Comma 5 3 6" xfId="3604"/>
    <cellStyle name="Comma 5 3 7" xfId="5876"/>
    <cellStyle name="Comma 5 3 8" xfId="8148"/>
    <cellStyle name="Comma 5 3 9" xfId="2927"/>
    <cellStyle name="Comma 5 4" xfId="117"/>
    <cellStyle name="Comma 5 4 10" xfId="2347"/>
    <cellStyle name="Comma 5 4 2" xfId="355"/>
    <cellStyle name="Comma 5 4 2 2" xfId="809"/>
    <cellStyle name="Comma 5 4 2 2 2" xfId="1944"/>
    <cellStyle name="Comma 5 4 2 2 2 2" xfId="5364"/>
    <cellStyle name="Comma 5 4 2 2 2 3" xfId="7636"/>
    <cellStyle name="Comma 5 4 2 2 2 4" xfId="9908"/>
    <cellStyle name="Comma 5 4 2 2 2 5" xfId="3372"/>
    <cellStyle name="Comma 5 4 2 2 2 6" xfId="2796"/>
    <cellStyle name="Comma 5 4 2 2 3" xfId="4229"/>
    <cellStyle name="Comma 5 4 2 2 4" xfId="6501"/>
    <cellStyle name="Comma 5 4 2 2 5" xfId="8773"/>
    <cellStyle name="Comma 5 4 2 2 6" xfId="3087"/>
    <cellStyle name="Comma 5 4 2 2 7" xfId="2516"/>
    <cellStyle name="Comma 5 4 2 3" xfId="1490"/>
    <cellStyle name="Comma 5 4 2 3 2" xfId="4910"/>
    <cellStyle name="Comma 5 4 2 3 3" xfId="7182"/>
    <cellStyle name="Comma 5 4 2 3 4" xfId="9454"/>
    <cellStyle name="Comma 5 4 2 3 5" xfId="3258"/>
    <cellStyle name="Comma 5 4 2 3 6" xfId="2684"/>
    <cellStyle name="Comma 5 4 2 4" xfId="3775"/>
    <cellStyle name="Comma 5 4 2 5" xfId="6047"/>
    <cellStyle name="Comma 5 4 2 6" xfId="8319"/>
    <cellStyle name="Comma 5 4 2 7" xfId="2973"/>
    <cellStyle name="Comma 5 4 2 8" xfId="2404"/>
    <cellStyle name="Comma 5 4 3" xfId="1036"/>
    <cellStyle name="Comma 5 4 3 2" xfId="2171"/>
    <cellStyle name="Comma 5 4 3 2 2" xfId="5591"/>
    <cellStyle name="Comma 5 4 3 2 3" xfId="7863"/>
    <cellStyle name="Comma 5 4 3 2 4" xfId="10135"/>
    <cellStyle name="Comma 5 4 3 2 5" xfId="3429"/>
    <cellStyle name="Comma 5 4 3 2 6" xfId="2852"/>
    <cellStyle name="Comma 5 4 3 3" xfId="4456"/>
    <cellStyle name="Comma 5 4 3 4" xfId="6728"/>
    <cellStyle name="Comma 5 4 3 5" xfId="9000"/>
    <cellStyle name="Comma 5 4 3 6" xfId="3144"/>
    <cellStyle name="Comma 5 4 3 7" xfId="2572"/>
    <cellStyle name="Comma 5 4 4" xfId="582"/>
    <cellStyle name="Comma 5 4 4 2" xfId="1717"/>
    <cellStyle name="Comma 5 4 4 2 2" xfId="5137"/>
    <cellStyle name="Comma 5 4 4 2 3" xfId="7409"/>
    <cellStyle name="Comma 5 4 4 2 4" xfId="9681"/>
    <cellStyle name="Comma 5 4 4 2 5" xfId="3315"/>
    <cellStyle name="Comma 5 4 4 2 6" xfId="2740"/>
    <cellStyle name="Comma 5 4 4 3" xfId="4002"/>
    <cellStyle name="Comma 5 4 4 4" xfId="6274"/>
    <cellStyle name="Comma 5 4 4 5" xfId="8546"/>
    <cellStyle name="Comma 5 4 4 6" xfId="3030"/>
    <cellStyle name="Comma 5 4 4 7" xfId="2460"/>
    <cellStyle name="Comma 5 4 5" xfId="1263"/>
    <cellStyle name="Comma 5 4 5 2" xfId="4683"/>
    <cellStyle name="Comma 5 4 5 3" xfId="6955"/>
    <cellStyle name="Comma 5 4 5 4" xfId="9227"/>
    <cellStyle name="Comma 5 4 5 5" xfId="3201"/>
    <cellStyle name="Comma 5 4 5 6" xfId="2628"/>
    <cellStyle name="Comma 5 4 6" xfId="3548"/>
    <cellStyle name="Comma 5 4 7" xfId="5820"/>
    <cellStyle name="Comma 5 4 8" xfId="8092"/>
    <cellStyle name="Comma 5 4 9" xfId="2913"/>
    <cellStyle name="Comma 5 5" xfId="243"/>
    <cellStyle name="Comma 5 5 10" xfId="2376"/>
    <cellStyle name="Comma 5 5 2" xfId="470"/>
    <cellStyle name="Comma 5 5 2 2" xfId="924"/>
    <cellStyle name="Comma 5 5 2 2 2" xfId="2059"/>
    <cellStyle name="Comma 5 5 2 2 2 2" xfId="5479"/>
    <cellStyle name="Comma 5 5 2 2 2 3" xfId="7751"/>
    <cellStyle name="Comma 5 5 2 2 2 4" xfId="10023"/>
    <cellStyle name="Comma 5 5 2 2 2 5" xfId="3401"/>
    <cellStyle name="Comma 5 5 2 2 2 6" xfId="2824"/>
    <cellStyle name="Comma 5 5 2 2 3" xfId="4344"/>
    <cellStyle name="Comma 5 5 2 2 4" xfId="6616"/>
    <cellStyle name="Comma 5 5 2 2 5" xfId="8888"/>
    <cellStyle name="Comma 5 5 2 2 6" xfId="3116"/>
    <cellStyle name="Comma 5 5 2 2 7" xfId="2544"/>
    <cellStyle name="Comma 5 5 2 3" xfId="1605"/>
    <cellStyle name="Comma 5 5 2 3 2" xfId="5025"/>
    <cellStyle name="Comma 5 5 2 3 3" xfId="7297"/>
    <cellStyle name="Comma 5 5 2 3 4" xfId="9569"/>
    <cellStyle name="Comma 5 5 2 3 5" xfId="3287"/>
    <cellStyle name="Comma 5 5 2 3 6" xfId="2712"/>
    <cellStyle name="Comma 5 5 2 4" xfId="3890"/>
    <cellStyle name="Comma 5 5 2 5" xfId="6162"/>
    <cellStyle name="Comma 5 5 2 6" xfId="8434"/>
    <cellStyle name="Comma 5 5 2 7" xfId="3002"/>
    <cellStyle name="Comma 5 5 2 8" xfId="2432"/>
    <cellStyle name="Comma 5 5 3" xfId="1151"/>
    <cellStyle name="Comma 5 5 3 2" xfId="2286"/>
    <cellStyle name="Comma 5 5 3 2 2" xfId="5706"/>
    <cellStyle name="Comma 5 5 3 2 3" xfId="7978"/>
    <cellStyle name="Comma 5 5 3 2 4" xfId="10250"/>
    <cellStyle name="Comma 5 5 3 2 5" xfId="3458"/>
    <cellStyle name="Comma 5 5 3 2 6" xfId="2880"/>
    <cellStyle name="Comma 5 5 3 3" xfId="4571"/>
    <cellStyle name="Comma 5 5 3 4" xfId="6843"/>
    <cellStyle name="Comma 5 5 3 5" xfId="9115"/>
    <cellStyle name="Comma 5 5 3 6" xfId="3173"/>
    <cellStyle name="Comma 5 5 3 7" xfId="2600"/>
    <cellStyle name="Comma 5 5 4" xfId="697"/>
    <cellStyle name="Comma 5 5 4 2" xfId="1832"/>
    <cellStyle name="Comma 5 5 4 2 2" xfId="5252"/>
    <cellStyle name="Comma 5 5 4 2 3" xfId="7524"/>
    <cellStyle name="Comma 5 5 4 2 4" xfId="9796"/>
    <cellStyle name="Comma 5 5 4 2 5" xfId="3344"/>
    <cellStyle name="Comma 5 5 4 2 6" xfId="2768"/>
    <cellStyle name="Comma 5 5 4 3" xfId="4117"/>
    <cellStyle name="Comma 5 5 4 4" xfId="6389"/>
    <cellStyle name="Comma 5 5 4 5" xfId="8661"/>
    <cellStyle name="Comma 5 5 4 6" xfId="3059"/>
    <cellStyle name="Comma 5 5 4 7" xfId="2488"/>
    <cellStyle name="Comma 5 5 5" xfId="1378"/>
    <cellStyle name="Comma 5 5 5 2" xfId="4798"/>
    <cellStyle name="Comma 5 5 5 3" xfId="7070"/>
    <cellStyle name="Comma 5 5 5 4" xfId="9342"/>
    <cellStyle name="Comma 5 5 5 5" xfId="3230"/>
    <cellStyle name="Comma 5 5 5 6" xfId="2656"/>
    <cellStyle name="Comma 5 5 6" xfId="3663"/>
    <cellStyle name="Comma 5 5 7" xfId="5935"/>
    <cellStyle name="Comma 5 5 8" xfId="8207"/>
    <cellStyle name="Comma 5 5 9" xfId="2945"/>
    <cellStyle name="Comma 5 6" xfId="299"/>
    <cellStyle name="Comma 5 6 2" xfId="753"/>
    <cellStyle name="Comma 5 6 2 2" xfId="1888"/>
    <cellStyle name="Comma 5 6 2 2 2" xfId="5308"/>
    <cellStyle name="Comma 5 6 2 2 3" xfId="7580"/>
    <cellStyle name="Comma 5 6 2 2 4" xfId="9852"/>
    <cellStyle name="Comma 5 6 2 2 5" xfId="3358"/>
    <cellStyle name="Comma 5 6 2 2 6" xfId="2782"/>
    <cellStyle name="Comma 5 6 2 3" xfId="4173"/>
    <cellStyle name="Comma 5 6 2 4" xfId="6445"/>
    <cellStyle name="Comma 5 6 2 5" xfId="8717"/>
    <cellStyle name="Comma 5 6 2 6" xfId="3073"/>
    <cellStyle name="Comma 5 6 2 7" xfId="2502"/>
    <cellStyle name="Comma 5 6 3" xfId="1434"/>
    <cellStyle name="Comma 5 6 3 2" xfId="4854"/>
    <cellStyle name="Comma 5 6 3 3" xfId="7126"/>
    <cellStyle name="Comma 5 6 3 4" xfId="9398"/>
    <cellStyle name="Comma 5 6 3 5" xfId="3244"/>
    <cellStyle name="Comma 5 6 3 6" xfId="2670"/>
    <cellStyle name="Comma 5 6 4" xfId="3719"/>
    <cellStyle name="Comma 5 6 5" xfId="5991"/>
    <cellStyle name="Comma 5 6 6" xfId="8263"/>
    <cellStyle name="Comma 5 6 7" xfId="2959"/>
    <cellStyle name="Comma 5 6 8" xfId="2390"/>
    <cellStyle name="Comma 5 7" xfId="980"/>
    <cellStyle name="Comma 5 7 2" xfId="2115"/>
    <cellStyle name="Comma 5 7 2 2" xfId="5535"/>
    <cellStyle name="Comma 5 7 2 3" xfId="7807"/>
    <cellStyle name="Comma 5 7 2 4" xfId="10079"/>
    <cellStyle name="Comma 5 7 2 5" xfId="3415"/>
    <cellStyle name="Comma 5 7 2 6" xfId="2838"/>
    <cellStyle name="Comma 5 7 3" xfId="4400"/>
    <cellStyle name="Comma 5 7 4" xfId="6672"/>
    <cellStyle name="Comma 5 7 5" xfId="8944"/>
    <cellStyle name="Comma 5 7 6" xfId="3130"/>
    <cellStyle name="Comma 5 7 7" xfId="2558"/>
    <cellStyle name="Comma 5 8" xfId="526"/>
    <cellStyle name="Comma 5 8 2" xfId="1661"/>
    <cellStyle name="Comma 5 8 2 2" xfId="5081"/>
    <cellStyle name="Comma 5 8 2 3" xfId="7353"/>
    <cellStyle name="Comma 5 8 2 4" xfId="9625"/>
    <cellStyle name="Comma 5 8 2 5" xfId="3301"/>
    <cellStyle name="Comma 5 8 2 6" xfId="2726"/>
    <cellStyle name="Comma 5 8 3" xfId="3946"/>
    <cellStyle name="Comma 5 8 4" xfId="6218"/>
    <cellStyle name="Comma 5 8 5" xfId="8490"/>
    <cellStyle name="Comma 5 8 6" xfId="3016"/>
    <cellStyle name="Comma 5 8 7" xfId="2446"/>
    <cellStyle name="Comma 5 9" xfId="1207"/>
    <cellStyle name="Comma 5 9 2" xfId="4627"/>
    <cellStyle name="Comma 5 9 3" xfId="6899"/>
    <cellStyle name="Comma 5 9 4" xfId="9171"/>
    <cellStyle name="Comma 5 9 5" xfId="3187"/>
    <cellStyle name="Comma 5 9 6" xfId="2614"/>
    <cellStyle name="Comma 6" xfId="61"/>
    <cellStyle name="Comma 6 10" xfId="3494"/>
    <cellStyle name="Comma 6 11" xfId="5766"/>
    <cellStyle name="Comma 6 12" xfId="8038"/>
    <cellStyle name="Comma 6 13" xfId="2898"/>
    <cellStyle name="Comma 6 14" xfId="2333"/>
    <cellStyle name="Comma 6 2" xfId="91"/>
    <cellStyle name="Comma 6 2 10" xfId="5794"/>
    <cellStyle name="Comma 6 2 11" xfId="8066"/>
    <cellStyle name="Comma 6 2 12" xfId="2907"/>
    <cellStyle name="Comma 6 2 13" xfId="2341"/>
    <cellStyle name="Comma 6 2 2" xfId="203"/>
    <cellStyle name="Comma 6 2 2 10" xfId="2369"/>
    <cellStyle name="Comma 6 2 2 2" xfId="441"/>
    <cellStyle name="Comma 6 2 2 2 2" xfId="895"/>
    <cellStyle name="Comma 6 2 2 2 2 2" xfId="2030"/>
    <cellStyle name="Comma 6 2 2 2 2 2 2" xfId="5450"/>
    <cellStyle name="Comma 6 2 2 2 2 2 3" xfId="7722"/>
    <cellStyle name="Comma 6 2 2 2 2 2 4" xfId="9994"/>
    <cellStyle name="Comma 6 2 2 2 2 2 5" xfId="3394"/>
    <cellStyle name="Comma 6 2 2 2 2 2 6" xfId="2818"/>
    <cellStyle name="Comma 6 2 2 2 2 3" xfId="4315"/>
    <cellStyle name="Comma 6 2 2 2 2 4" xfId="6587"/>
    <cellStyle name="Comma 6 2 2 2 2 5" xfId="8859"/>
    <cellStyle name="Comma 6 2 2 2 2 6" xfId="3109"/>
    <cellStyle name="Comma 6 2 2 2 2 7" xfId="2538"/>
    <cellStyle name="Comma 6 2 2 2 3" xfId="1576"/>
    <cellStyle name="Comma 6 2 2 2 3 2" xfId="4996"/>
    <cellStyle name="Comma 6 2 2 2 3 3" xfId="7268"/>
    <cellStyle name="Comma 6 2 2 2 3 4" xfId="9540"/>
    <cellStyle name="Comma 6 2 2 2 3 5" xfId="3280"/>
    <cellStyle name="Comma 6 2 2 2 3 6" xfId="2706"/>
    <cellStyle name="Comma 6 2 2 2 4" xfId="3861"/>
    <cellStyle name="Comma 6 2 2 2 5" xfId="6133"/>
    <cellStyle name="Comma 6 2 2 2 6" xfId="8405"/>
    <cellStyle name="Comma 6 2 2 2 7" xfId="2995"/>
    <cellStyle name="Comma 6 2 2 2 8" xfId="2426"/>
    <cellStyle name="Comma 6 2 2 3" xfId="1122"/>
    <cellStyle name="Comma 6 2 2 3 2" xfId="2257"/>
    <cellStyle name="Comma 6 2 2 3 2 2" xfId="5677"/>
    <cellStyle name="Comma 6 2 2 3 2 3" xfId="7949"/>
    <cellStyle name="Comma 6 2 2 3 2 4" xfId="10221"/>
    <cellStyle name="Comma 6 2 2 3 2 5" xfId="3451"/>
    <cellStyle name="Comma 6 2 2 3 2 6" xfId="2874"/>
    <cellStyle name="Comma 6 2 2 3 3" xfId="4542"/>
    <cellStyle name="Comma 6 2 2 3 4" xfId="6814"/>
    <cellStyle name="Comma 6 2 2 3 5" xfId="9086"/>
    <cellStyle name="Comma 6 2 2 3 6" xfId="3166"/>
    <cellStyle name="Comma 6 2 2 3 7" xfId="2594"/>
    <cellStyle name="Comma 6 2 2 4" xfId="668"/>
    <cellStyle name="Comma 6 2 2 4 2" xfId="1803"/>
    <cellStyle name="Comma 6 2 2 4 2 2" xfId="5223"/>
    <cellStyle name="Comma 6 2 2 4 2 3" xfId="7495"/>
    <cellStyle name="Comma 6 2 2 4 2 4" xfId="9767"/>
    <cellStyle name="Comma 6 2 2 4 2 5" xfId="3337"/>
    <cellStyle name="Comma 6 2 2 4 2 6" xfId="2762"/>
    <cellStyle name="Comma 6 2 2 4 3" xfId="4088"/>
    <cellStyle name="Comma 6 2 2 4 4" xfId="6360"/>
    <cellStyle name="Comma 6 2 2 4 5" xfId="8632"/>
    <cellStyle name="Comma 6 2 2 4 6" xfId="3052"/>
    <cellStyle name="Comma 6 2 2 4 7" xfId="2482"/>
    <cellStyle name="Comma 6 2 2 5" xfId="1349"/>
    <cellStyle name="Comma 6 2 2 5 2" xfId="4769"/>
    <cellStyle name="Comma 6 2 2 5 3" xfId="7041"/>
    <cellStyle name="Comma 6 2 2 5 4" xfId="9313"/>
    <cellStyle name="Comma 6 2 2 5 5" xfId="3223"/>
    <cellStyle name="Comma 6 2 2 5 6" xfId="2650"/>
    <cellStyle name="Comma 6 2 2 6" xfId="3634"/>
    <cellStyle name="Comma 6 2 2 7" xfId="5906"/>
    <cellStyle name="Comma 6 2 2 8" xfId="8178"/>
    <cellStyle name="Comma 6 2 2 9" xfId="2935"/>
    <cellStyle name="Comma 6 2 3" xfId="147"/>
    <cellStyle name="Comma 6 2 3 10" xfId="2355"/>
    <cellStyle name="Comma 6 2 3 2" xfId="385"/>
    <cellStyle name="Comma 6 2 3 2 2" xfId="839"/>
    <cellStyle name="Comma 6 2 3 2 2 2" xfId="1974"/>
    <cellStyle name="Comma 6 2 3 2 2 2 2" xfId="5394"/>
    <cellStyle name="Comma 6 2 3 2 2 2 3" xfId="7666"/>
    <cellStyle name="Comma 6 2 3 2 2 2 4" xfId="9938"/>
    <cellStyle name="Comma 6 2 3 2 2 2 5" xfId="3380"/>
    <cellStyle name="Comma 6 2 3 2 2 2 6" xfId="2804"/>
    <cellStyle name="Comma 6 2 3 2 2 3" xfId="4259"/>
    <cellStyle name="Comma 6 2 3 2 2 4" xfId="6531"/>
    <cellStyle name="Comma 6 2 3 2 2 5" xfId="8803"/>
    <cellStyle name="Comma 6 2 3 2 2 6" xfId="3095"/>
    <cellStyle name="Comma 6 2 3 2 2 7" xfId="2524"/>
    <cellStyle name="Comma 6 2 3 2 3" xfId="1520"/>
    <cellStyle name="Comma 6 2 3 2 3 2" xfId="4940"/>
    <cellStyle name="Comma 6 2 3 2 3 3" xfId="7212"/>
    <cellStyle name="Comma 6 2 3 2 3 4" xfId="9484"/>
    <cellStyle name="Comma 6 2 3 2 3 5" xfId="3266"/>
    <cellStyle name="Comma 6 2 3 2 3 6" xfId="2692"/>
    <cellStyle name="Comma 6 2 3 2 4" xfId="3805"/>
    <cellStyle name="Comma 6 2 3 2 5" xfId="6077"/>
    <cellStyle name="Comma 6 2 3 2 6" xfId="8349"/>
    <cellStyle name="Comma 6 2 3 2 7" xfId="2981"/>
    <cellStyle name="Comma 6 2 3 2 8" xfId="2412"/>
    <cellStyle name="Comma 6 2 3 3" xfId="1066"/>
    <cellStyle name="Comma 6 2 3 3 2" xfId="2201"/>
    <cellStyle name="Comma 6 2 3 3 2 2" xfId="5621"/>
    <cellStyle name="Comma 6 2 3 3 2 3" xfId="7893"/>
    <cellStyle name="Comma 6 2 3 3 2 4" xfId="10165"/>
    <cellStyle name="Comma 6 2 3 3 2 5" xfId="3437"/>
    <cellStyle name="Comma 6 2 3 3 2 6" xfId="2860"/>
    <cellStyle name="Comma 6 2 3 3 3" xfId="4486"/>
    <cellStyle name="Comma 6 2 3 3 4" xfId="6758"/>
    <cellStyle name="Comma 6 2 3 3 5" xfId="9030"/>
    <cellStyle name="Comma 6 2 3 3 6" xfId="3152"/>
    <cellStyle name="Comma 6 2 3 3 7" xfId="2580"/>
    <cellStyle name="Comma 6 2 3 4" xfId="612"/>
    <cellStyle name="Comma 6 2 3 4 2" xfId="1747"/>
    <cellStyle name="Comma 6 2 3 4 2 2" xfId="5167"/>
    <cellStyle name="Comma 6 2 3 4 2 3" xfId="7439"/>
    <cellStyle name="Comma 6 2 3 4 2 4" xfId="9711"/>
    <cellStyle name="Comma 6 2 3 4 2 5" xfId="3323"/>
    <cellStyle name="Comma 6 2 3 4 2 6" xfId="2748"/>
    <cellStyle name="Comma 6 2 3 4 3" xfId="4032"/>
    <cellStyle name="Comma 6 2 3 4 4" xfId="6304"/>
    <cellStyle name="Comma 6 2 3 4 5" xfId="8576"/>
    <cellStyle name="Comma 6 2 3 4 6" xfId="3038"/>
    <cellStyle name="Comma 6 2 3 4 7" xfId="2468"/>
    <cellStyle name="Comma 6 2 3 5" xfId="1293"/>
    <cellStyle name="Comma 6 2 3 5 2" xfId="4713"/>
    <cellStyle name="Comma 6 2 3 5 3" xfId="6985"/>
    <cellStyle name="Comma 6 2 3 5 4" xfId="9257"/>
    <cellStyle name="Comma 6 2 3 5 5" xfId="3209"/>
    <cellStyle name="Comma 6 2 3 5 6" xfId="2636"/>
    <cellStyle name="Comma 6 2 3 6" xfId="3578"/>
    <cellStyle name="Comma 6 2 3 7" xfId="5850"/>
    <cellStyle name="Comma 6 2 3 8" xfId="8122"/>
    <cellStyle name="Comma 6 2 3 9" xfId="2921"/>
    <cellStyle name="Comma 6 2 4" xfId="273"/>
    <cellStyle name="Comma 6 2 4 10" xfId="2384"/>
    <cellStyle name="Comma 6 2 4 2" xfId="500"/>
    <cellStyle name="Comma 6 2 4 2 2" xfId="954"/>
    <cellStyle name="Comma 6 2 4 2 2 2" xfId="2089"/>
    <cellStyle name="Comma 6 2 4 2 2 2 2" xfId="5509"/>
    <cellStyle name="Comma 6 2 4 2 2 2 3" xfId="7781"/>
    <cellStyle name="Comma 6 2 4 2 2 2 4" xfId="10053"/>
    <cellStyle name="Comma 6 2 4 2 2 2 5" xfId="3409"/>
    <cellStyle name="Comma 6 2 4 2 2 2 6" xfId="2832"/>
    <cellStyle name="Comma 6 2 4 2 2 3" xfId="4374"/>
    <cellStyle name="Comma 6 2 4 2 2 4" xfId="6646"/>
    <cellStyle name="Comma 6 2 4 2 2 5" xfId="8918"/>
    <cellStyle name="Comma 6 2 4 2 2 6" xfId="3124"/>
    <cellStyle name="Comma 6 2 4 2 2 7" xfId="2552"/>
    <cellStyle name="Comma 6 2 4 2 3" xfId="1635"/>
    <cellStyle name="Comma 6 2 4 2 3 2" xfId="5055"/>
    <cellStyle name="Comma 6 2 4 2 3 3" xfId="7327"/>
    <cellStyle name="Comma 6 2 4 2 3 4" xfId="9599"/>
    <cellStyle name="Comma 6 2 4 2 3 5" xfId="3295"/>
    <cellStyle name="Comma 6 2 4 2 3 6" xfId="2720"/>
    <cellStyle name="Comma 6 2 4 2 4" xfId="3920"/>
    <cellStyle name="Comma 6 2 4 2 5" xfId="6192"/>
    <cellStyle name="Comma 6 2 4 2 6" xfId="8464"/>
    <cellStyle name="Comma 6 2 4 2 7" xfId="3010"/>
    <cellStyle name="Comma 6 2 4 2 8" xfId="2440"/>
    <cellStyle name="Comma 6 2 4 3" xfId="1181"/>
    <cellStyle name="Comma 6 2 4 3 2" xfId="2316"/>
    <cellStyle name="Comma 6 2 4 3 2 2" xfId="5736"/>
    <cellStyle name="Comma 6 2 4 3 2 3" xfId="8008"/>
    <cellStyle name="Comma 6 2 4 3 2 4" xfId="10280"/>
    <cellStyle name="Comma 6 2 4 3 2 5" xfId="3466"/>
    <cellStyle name="Comma 6 2 4 3 2 6" xfId="2888"/>
    <cellStyle name="Comma 6 2 4 3 3" xfId="4601"/>
    <cellStyle name="Comma 6 2 4 3 4" xfId="6873"/>
    <cellStyle name="Comma 6 2 4 3 5" xfId="9145"/>
    <cellStyle name="Comma 6 2 4 3 6" xfId="3181"/>
    <cellStyle name="Comma 6 2 4 3 7" xfId="2608"/>
    <cellStyle name="Comma 6 2 4 4" xfId="727"/>
    <cellStyle name="Comma 6 2 4 4 2" xfId="1862"/>
    <cellStyle name="Comma 6 2 4 4 2 2" xfId="5282"/>
    <cellStyle name="Comma 6 2 4 4 2 3" xfId="7554"/>
    <cellStyle name="Comma 6 2 4 4 2 4" xfId="9826"/>
    <cellStyle name="Comma 6 2 4 4 2 5" xfId="3352"/>
    <cellStyle name="Comma 6 2 4 4 2 6" xfId="2776"/>
    <cellStyle name="Comma 6 2 4 4 3" xfId="4147"/>
    <cellStyle name="Comma 6 2 4 4 4" xfId="6419"/>
    <cellStyle name="Comma 6 2 4 4 5" xfId="8691"/>
    <cellStyle name="Comma 6 2 4 4 6" xfId="3067"/>
    <cellStyle name="Comma 6 2 4 4 7" xfId="2496"/>
    <cellStyle name="Comma 6 2 4 5" xfId="1408"/>
    <cellStyle name="Comma 6 2 4 5 2" xfId="4828"/>
    <cellStyle name="Comma 6 2 4 5 3" xfId="7100"/>
    <cellStyle name="Comma 6 2 4 5 4" xfId="9372"/>
    <cellStyle name="Comma 6 2 4 5 5" xfId="3238"/>
    <cellStyle name="Comma 6 2 4 5 6" xfId="2664"/>
    <cellStyle name="Comma 6 2 4 6" xfId="3693"/>
    <cellStyle name="Comma 6 2 4 7" xfId="5965"/>
    <cellStyle name="Comma 6 2 4 8" xfId="8237"/>
    <cellStyle name="Comma 6 2 4 9" xfId="2953"/>
    <cellStyle name="Comma 6 2 5" xfId="329"/>
    <cellStyle name="Comma 6 2 5 2" xfId="783"/>
    <cellStyle name="Comma 6 2 5 2 2" xfId="1918"/>
    <cellStyle name="Comma 6 2 5 2 2 2" xfId="5338"/>
    <cellStyle name="Comma 6 2 5 2 2 3" xfId="7610"/>
    <cellStyle name="Comma 6 2 5 2 2 4" xfId="9882"/>
    <cellStyle name="Comma 6 2 5 2 2 5" xfId="3366"/>
    <cellStyle name="Comma 6 2 5 2 2 6" xfId="2790"/>
    <cellStyle name="Comma 6 2 5 2 3" xfId="4203"/>
    <cellStyle name="Comma 6 2 5 2 4" xfId="6475"/>
    <cellStyle name="Comma 6 2 5 2 5" xfId="8747"/>
    <cellStyle name="Comma 6 2 5 2 6" xfId="3081"/>
    <cellStyle name="Comma 6 2 5 2 7" xfId="2510"/>
    <cellStyle name="Comma 6 2 5 3" xfId="1464"/>
    <cellStyle name="Comma 6 2 5 3 2" xfId="4884"/>
    <cellStyle name="Comma 6 2 5 3 3" xfId="7156"/>
    <cellStyle name="Comma 6 2 5 3 4" xfId="9428"/>
    <cellStyle name="Comma 6 2 5 3 5" xfId="3252"/>
    <cellStyle name="Comma 6 2 5 3 6" xfId="2678"/>
    <cellStyle name="Comma 6 2 5 4" xfId="3749"/>
    <cellStyle name="Comma 6 2 5 5" xfId="6021"/>
    <cellStyle name="Comma 6 2 5 6" xfId="8293"/>
    <cellStyle name="Comma 6 2 5 7" xfId="2967"/>
    <cellStyle name="Comma 6 2 5 8" xfId="2398"/>
    <cellStyle name="Comma 6 2 6" xfId="1010"/>
    <cellStyle name="Comma 6 2 6 2" xfId="2145"/>
    <cellStyle name="Comma 6 2 6 2 2" xfId="5565"/>
    <cellStyle name="Comma 6 2 6 2 3" xfId="7837"/>
    <cellStyle name="Comma 6 2 6 2 4" xfId="10109"/>
    <cellStyle name="Comma 6 2 6 2 5" xfId="3423"/>
    <cellStyle name="Comma 6 2 6 2 6" xfId="2846"/>
    <cellStyle name="Comma 6 2 6 3" xfId="4430"/>
    <cellStyle name="Comma 6 2 6 4" xfId="6702"/>
    <cellStyle name="Comma 6 2 6 5" xfId="8974"/>
    <cellStyle name="Comma 6 2 6 6" xfId="3138"/>
    <cellStyle name="Comma 6 2 6 7" xfId="2566"/>
    <cellStyle name="Comma 6 2 7" xfId="556"/>
    <cellStyle name="Comma 6 2 7 2" xfId="1691"/>
    <cellStyle name="Comma 6 2 7 2 2" xfId="5111"/>
    <cellStyle name="Comma 6 2 7 2 3" xfId="7383"/>
    <cellStyle name="Comma 6 2 7 2 4" xfId="9655"/>
    <cellStyle name="Comma 6 2 7 2 5" xfId="3309"/>
    <cellStyle name="Comma 6 2 7 2 6" xfId="2734"/>
    <cellStyle name="Comma 6 2 7 3" xfId="3976"/>
    <cellStyle name="Comma 6 2 7 4" xfId="6248"/>
    <cellStyle name="Comma 6 2 7 5" xfId="8520"/>
    <cellStyle name="Comma 6 2 7 6" xfId="3024"/>
    <cellStyle name="Comma 6 2 7 7" xfId="2454"/>
    <cellStyle name="Comma 6 2 8" xfId="1237"/>
    <cellStyle name="Comma 6 2 8 2" xfId="4657"/>
    <cellStyle name="Comma 6 2 8 3" xfId="6929"/>
    <cellStyle name="Comma 6 2 8 4" xfId="9201"/>
    <cellStyle name="Comma 6 2 8 5" xfId="3195"/>
    <cellStyle name="Comma 6 2 8 6" xfId="2622"/>
    <cellStyle name="Comma 6 2 9" xfId="3522"/>
    <cellStyle name="Comma 6 3" xfId="175"/>
    <cellStyle name="Comma 6 3 10" xfId="2362"/>
    <cellStyle name="Comma 6 3 2" xfId="413"/>
    <cellStyle name="Comma 6 3 2 2" xfId="867"/>
    <cellStyle name="Comma 6 3 2 2 2" xfId="2002"/>
    <cellStyle name="Comma 6 3 2 2 2 2" xfId="5422"/>
    <cellStyle name="Comma 6 3 2 2 2 3" xfId="7694"/>
    <cellStyle name="Comma 6 3 2 2 2 4" xfId="9966"/>
    <cellStyle name="Comma 6 3 2 2 2 5" xfId="3387"/>
    <cellStyle name="Comma 6 3 2 2 2 6" xfId="2811"/>
    <cellStyle name="Comma 6 3 2 2 3" xfId="4287"/>
    <cellStyle name="Comma 6 3 2 2 4" xfId="6559"/>
    <cellStyle name="Comma 6 3 2 2 5" xfId="8831"/>
    <cellStyle name="Comma 6 3 2 2 6" xfId="3102"/>
    <cellStyle name="Comma 6 3 2 2 7" xfId="2531"/>
    <cellStyle name="Comma 6 3 2 3" xfId="1548"/>
    <cellStyle name="Comma 6 3 2 3 2" xfId="4968"/>
    <cellStyle name="Comma 6 3 2 3 3" xfId="7240"/>
    <cellStyle name="Comma 6 3 2 3 4" xfId="9512"/>
    <cellStyle name="Comma 6 3 2 3 5" xfId="3273"/>
    <cellStyle name="Comma 6 3 2 3 6" xfId="2699"/>
    <cellStyle name="Comma 6 3 2 4" xfId="3833"/>
    <cellStyle name="Comma 6 3 2 5" xfId="6105"/>
    <cellStyle name="Comma 6 3 2 6" xfId="8377"/>
    <cellStyle name="Comma 6 3 2 7" xfId="2988"/>
    <cellStyle name="Comma 6 3 2 8" xfId="2419"/>
    <cellStyle name="Comma 6 3 3" xfId="1094"/>
    <cellStyle name="Comma 6 3 3 2" xfId="2229"/>
    <cellStyle name="Comma 6 3 3 2 2" xfId="5649"/>
    <cellStyle name="Comma 6 3 3 2 3" xfId="7921"/>
    <cellStyle name="Comma 6 3 3 2 4" xfId="10193"/>
    <cellStyle name="Comma 6 3 3 2 5" xfId="3444"/>
    <cellStyle name="Comma 6 3 3 2 6" xfId="2867"/>
    <cellStyle name="Comma 6 3 3 3" xfId="4514"/>
    <cellStyle name="Comma 6 3 3 4" xfId="6786"/>
    <cellStyle name="Comma 6 3 3 5" xfId="9058"/>
    <cellStyle name="Comma 6 3 3 6" xfId="3159"/>
    <cellStyle name="Comma 6 3 3 7" xfId="2587"/>
    <cellStyle name="Comma 6 3 4" xfId="640"/>
    <cellStyle name="Comma 6 3 4 2" xfId="1775"/>
    <cellStyle name="Comma 6 3 4 2 2" xfId="5195"/>
    <cellStyle name="Comma 6 3 4 2 3" xfId="7467"/>
    <cellStyle name="Comma 6 3 4 2 4" xfId="9739"/>
    <cellStyle name="Comma 6 3 4 2 5" xfId="3330"/>
    <cellStyle name="Comma 6 3 4 2 6" xfId="2755"/>
    <cellStyle name="Comma 6 3 4 3" xfId="4060"/>
    <cellStyle name="Comma 6 3 4 4" xfId="6332"/>
    <cellStyle name="Comma 6 3 4 5" xfId="8604"/>
    <cellStyle name="Comma 6 3 4 6" xfId="3045"/>
    <cellStyle name="Comma 6 3 4 7" xfId="2475"/>
    <cellStyle name="Comma 6 3 5" xfId="1321"/>
    <cellStyle name="Comma 6 3 5 2" xfId="4741"/>
    <cellStyle name="Comma 6 3 5 3" xfId="7013"/>
    <cellStyle name="Comma 6 3 5 4" xfId="9285"/>
    <cellStyle name="Comma 6 3 5 5" xfId="3216"/>
    <cellStyle name="Comma 6 3 5 6" xfId="2643"/>
    <cellStyle name="Comma 6 3 6" xfId="3606"/>
    <cellStyle name="Comma 6 3 7" xfId="5878"/>
    <cellStyle name="Comma 6 3 8" xfId="8150"/>
    <cellStyle name="Comma 6 3 9" xfId="2928"/>
    <cellStyle name="Comma 6 4" xfId="119"/>
    <cellStyle name="Comma 6 4 10" xfId="2348"/>
    <cellStyle name="Comma 6 4 2" xfId="357"/>
    <cellStyle name="Comma 6 4 2 2" xfId="811"/>
    <cellStyle name="Comma 6 4 2 2 2" xfId="1946"/>
    <cellStyle name="Comma 6 4 2 2 2 2" xfId="5366"/>
    <cellStyle name="Comma 6 4 2 2 2 3" xfId="7638"/>
    <cellStyle name="Comma 6 4 2 2 2 4" xfId="9910"/>
    <cellStyle name="Comma 6 4 2 2 2 5" xfId="3373"/>
    <cellStyle name="Comma 6 4 2 2 2 6" xfId="2797"/>
    <cellStyle name="Comma 6 4 2 2 3" xfId="4231"/>
    <cellStyle name="Comma 6 4 2 2 4" xfId="6503"/>
    <cellStyle name="Comma 6 4 2 2 5" xfId="8775"/>
    <cellStyle name="Comma 6 4 2 2 6" xfId="3088"/>
    <cellStyle name="Comma 6 4 2 2 7" xfId="2517"/>
    <cellStyle name="Comma 6 4 2 3" xfId="1492"/>
    <cellStyle name="Comma 6 4 2 3 2" xfId="4912"/>
    <cellStyle name="Comma 6 4 2 3 3" xfId="7184"/>
    <cellStyle name="Comma 6 4 2 3 4" xfId="9456"/>
    <cellStyle name="Comma 6 4 2 3 5" xfId="3259"/>
    <cellStyle name="Comma 6 4 2 3 6" xfId="2685"/>
    <cellStyle name="Comma 6 4 2 4" xfId="3777"/>
    <cellStyle name="Comma 6 4 2 5" xfId="6049"/>
    <cellStyle name="Comma 6 4 2 6" xfId="8321"/>
    <cellStyle name="Comma 6 4 2 7" xfId="2974"/>
    <cellStyle name="Comma 6 4 2 8" xfId="2405"/>
    <cellStyle name="Comma 6 4 3" xfId="1038"/>
    <cellStyle name="Comma 6 4 3 2" xfId="2173"/>
    <cellStyle name="Comma 6 4 3 2 2" xfId="5593"/>
    <cellStyle name="Comma 6 4 3 2 3" xfId="7865"/>
    <cellStyle name="Comma 6 4 3 2 4" xfId="10137"/>
    <cellStyle name="Comma 6 4 3 2 5" xfId="3430"/>
    <cellStyle name="Comma 6 4 3 2 6" xfId="2853"/>
    <cellStyle name="Comma 6 4 3 3" xfId="4458"/>
    <cellStyle name="Comma 6 4 3 4" xfId="6730"/>
    <cellStyle name="Comma 6 4 3 5" xfId="9002"/>
    <cellStyle name="Comma 6 4 3 6" xfId="3145"/>
    <cellStyle name="Comma 6 4 3 7" xfId="2573"/>
    <cellStyle name="Comma 6 4 4" xfId="584"/>
    <cellStyle name="Comma 6 4 4 2" xfId="1719"/>
    <cellStyle name="Comma 6 4 4 2 2" xfId="5139"/>
    <cellStyle name="Comma 6 4 4 2 3" xfId="7411"/>
    <cellStyle name="Comma 6 4 4 2 4" xfId="9683"/>
    <cellStyle name="Comma 6 4 4 2 5" xfId="3316"/>
    <cellStyle name="Comma 6 4 4 2 6" xfId="2741"/>
    <cellStyle name="Comma 6 4 4 3" xfId="4004"/>
    <cellStyle name="Comma 6 4 4 4" xfId="6276"/>
    <cellStyle name="Comma 6 4 4 5" xfId="8548"/>
    <cellStyle name="Comma 6 4 4 6" xfId="3031"/>
    <cellStyle name="Comma 6 4 4 7" xfId="2461"/>
    <cellStyle name="Comma 6 4 5" xfId="1265"/>
    <cellStyle name="Comma 6 4 5 2" xfId="4685"/>
    <cellStyle name="Comma 6 4 5 3" xfId="6957"/>
    <cellStyle name="Comma 6 4 5 4" xfId="9229"/>
    <cellStyle name="Comma 6 4 5 5" xfId="3202"/>
    <cellStyle name="Comma 6 4 5 6" xfId="2629"/>
    <cellStyle name="Comma 6 4 6" xfId="3550"/>
    <cellStyle name="Comma 6 4 7" xfId="5822"/>
    <cellStyle name="Comma 6 4 8" xfId="8094"/>
    <cellStyle name="Comma 6 4 9" xfId="2914"/>
    <cellStyle name="Comma 6 5" xfId="245"/>
    <cellStyle name="Comma 6 5 10" xfId="2377"/>
    <cellStyle name="Comma 6 5 2" xfId="472"/>
    <cellStyle name="Comma 6 5 2 2" xfId="926"/>
    <cellStyle name="Comma 6 5 2 2 2" xfId="2061"/>
    <cellStyle name="Comma 6 5 2 2 2 2" xfId="5481"/>
    <cellStyle name="Comma 6 5 2 2 2 3" xfId="7753"/>
    <cellStyle name="Comma 6 5 2 2 2 4" xfId="10025"/>
    <cellStyle name="Comma 6 5 2 2 2 5" xfId="3402"/>
    <cellStyle name="Comma 6 5 2 2 2 6" xfId="2825"/>
    <cellStyle name="Comma 6 5 2 2 3" xfId="4346"/>
    <cellStyle name="Comma 6 5 2 2 4" xfId="6618"/>
    <cellStyle name="Comma 6 5 2 2 5" xfId="8890"/>
    <cellStyle name="Comma 6 5 2 2 6" xfId="3117"/>
    <cellStyle name="Comma 6 5 2 2 7" xfId="2545"/>
    <cellStyle name="Comma 6 5 2 3" xfId="1607"/>
    <cellStyle name="Comma 6 5 2 3 2" xfId="5027"/>
    <cellStyle name="Comma 6 5 2 3 3" xfId="7299"/>
    <cellStyle name="Comma 6 5 2 3 4" xfId="9571"/>
    <cellStyle name="Comma 6 5 2 3 5" xfId="3288"/>
    <cellStyle name="Comma 6 5 2 3 6" xfId="2713"/>
    <cellStyle name="Comma 6 5 2 4" xfId="3892"/>
    <cellStyle name="Comma 6 5 2 5" xfId="6164"/>
    <cellStyle name="Comma 6 5 2 6" xfId="8436"/>
    <cellStyle name="Comma 6 5 2 7" xfId="3003"/>
    <cellStyle name="Comma 6 5 2 8" xfId="2433"/>
    <cellStyle name="Comma 6 5 3" xfId="1153"/>
    <cellStyle name="Comma 6 5 3 2" xfId="2288"/>
    <cellStyle name="Comma 6 5 3 2 2" xfId="5708"/>
    <cellStyle name="Comma 6 5 3 2 3" xfId="7980"/>
    <cellStyle name="Comma 6 5 3 2 4" xfId="10252"/>
    <cellStyle name="Comma 6 5 3 2 5" xfId="3459"/>
    <cellStyle name="Comma 6 5 3 2 6" xfId="2881"/>
    <cellStyle name="Comma 6 5 3 3" xfId="4573"/>
    <cellStyle name="Comma 6 5 3 4" xfId="6845"/>
    <cellStyle name="Comma 6 5 3 5" xfId="9117"/>
    <cellStyle name="Comma 6 5 3 6" xfId="3174"/>
    <cellStyle name="Comma 6 5 3 7" xfId="2601"/>
    <cellStyle name="Comma 6 5 4" xfId="699"/>
    <cellStyle name="Comma 6 5 4 2" xfId="1834"/>
    <cellStyle name="Comma 6 5 4 2 2" xfId="5254"/>
    <cellStyle name="Comma 6 5 4 2 3" xfId="7526"/>
    <cellStyle name="Comma 6 5 4 2 4" xfId="9798"/>
    <cellStyle name="Comma 6 5 4 2 5" xfId="3345"/>
    <cellStyle name="Comma 6 5 4 2 6" xfId="2769"/>
    <cellStyle name="Comma 6 5 4 3" xfId="4119"/>
    <cellStyle name="Comma 6 5 4 4" xfId="6391"/>
    <cellStyle name="Comma 6 5 4 5" xfId="8663"/>
    <cellStyle name="Comma 6 5 4 6" xfId="3060"/>
    <cellStyle name="Comma 6 5 4 7" xfId="2489"/>
    <cellStyle name="Comma 6 5 5" xfId="1380"/>
    <cellStyle name="Comma 6 5 5 2" xfId="4800"/>
    <cellStyle name="Comma 6 5 5 3" xfId="7072"/>
    <cellStyle name="Comma 6 5 5 4" xfId="9344"/>
    <cellStyle name="Comma 6 5 5 5" xfId="3231"/>
    <cellStyle name="Comma 6 5 5 6" xfId="2657"/>
    <cellStyle name="Comma 6 5 6" xfId="3665"/>
    <cellStyle name="Comma 6 5 7" xfId="5937"/>
    <cellStyle name="Comma 6 5 8" xfId="8209"/>
    <cellStyle name="Comma 6 5 9" xfId="2946"/>
    <cellStyle name="Comma 6 6" xfId="301"/>
    <cellStyle name="Comma 6 6 2" xfId="755"/>
    <cellStyle name="Comma 6 6 2 2" xfId="1890"/>
    <cellStyle name="Comma 6 6 2 2 2" xfId="5310"/>
    <cellStyle name="Comma 6 6 2 2 3" xfId="7582"/>
    <cellStyle name="Comma 6 6 2 2 4" xfId="9854"/>
    <cellStyle name="Comma 6 6 2 2 5" xfId="3359"/>
    <cellStyle name="Comma 6 6 2 2 6" xfId="2783"/>
    <cellStyle name="Comma 6 6 2 3" xfId="4175"/>
    <cellStyle name="Comma 6 6 2 4" xfId="6447"/>
    <cellStyle name="Comma 6 6 2 5" xfId="8719"/>
    <cellStyle name="Comma 6 6 2 6" xfId="3074"/>
    <cellStyle name="Comma 6 6 2 7" xfId="2503"/>
    <cellStyle name="Comma 6 6 3" xfId="1436"/>
    <cellStyle name="Comma 6 6 3 2" xfId="4856"/>
    <cellStyle name="Comma 6 6 3 3" xfId="7128"/>
    <cellStyle name="Comma 6 6 3 4" xfId="9400"/>
    <cellStyle name="Comma 6 6 3 5" xfId="3245"/>
    <cellStyle name="Comma 6 6 3 6" xfId="2671"/>
    <cellStyle name="Comma 6 6 4" xfId="3721"/>
    <cellStyle name="Comma 6 6 5" xfId="5993"/>
    <cellStyle name="Comma 6 6 6" xfId="8265"/>
    <cellStyle name="Comma 6 6 7" xfId="2960"/>
    <cellStyle name="Comma 6 6 8" xfId="2391"/>
    <cellStyle name="Comma 6 7" xfId="982"/>
    <cellStyle name="Comma 6 7 2" xfId="2117"/>
    <cellStyle name="Comma 6 7 2 2" xfId="5537"/>
    <cellStyle name="Comma 6 7 2 3" xfId="7809"/>
    <cellStyle name="Comma 6 7 2 4" xfId="10081"/>
    <cellStyle name="Comma 6 7 2 5" xfId="3416"/>
    <cellStyle name="Comma 6 7 2 6" xfId="2839"/>
    <cellStyle name="Comma 6 7 3" xfId="4402"/>
    <cellStyle name="Comma 6 7 4" xfId="6674"/>
    <cellStyle name="Comma 6 7 5" xfId="8946"/>
    <cellStyle name="Comma 6 7 6" xfId="3131"/>
    <cellStyle name="Comma 6 7 7" xfId="2559"/>
    <cellStyle name="Comma 6 8" xfId="528"/>
    <cellStyle name="Comma 6 8 2" xfId="1663"/>
    <cellStyle name="Comma 6 8 2 2" xfId="5083"/>
    <cellStyle name="Comma 6 8 2 3" xfId="7355"/>
    <cellStyle name="Comma 6 8 2 4" xfId="9627"/>
    <cellStyle name="Comma 6 8 2 5" xfId="3302"/>
    <cellStyle name="Comma 6 8 2 6" xfId="2727"/>
    <cellStyle name="Comma 6 8 3" xfId="3948"/>
    <cellStyle name="Comma 6 8 4" xfId="6220"/>
    <cellStyle name="Comma 6 8 5" xfId="8492"/>
    <cellStyle name="Comma 6 8 6" xfId="3017"/>
    <cellStyle name="Comma 6 8 7" xfId="2447"/>
    <cellStyle name="Comma 6 9" xfId="1209"/>
    <cellStyle name="Comma 6 9 2" xfId="4629"/>
    <cellStyle name="Comma 6 9 3" xfId="6901"/>
    <cellStyle name="Comma 6 9 4" xfId="9173"/>
    <cellStyle name="Comma 6 9 5" xfId="3188"/>
    <cellStyle name="Comma 6 9 6" xfId="2615"/>
    <cellStyle name="Comma 7" xfId="63"/>
    <cellStyle name="Comma 7 10" xfId="3496"/>
    <cellStyle name="Comma 7 11" xfId="5768"/>
    <cellStyle name="Comma 7 12" xfId="8040"/>
    <cellStyle name="Comma 7 13" xfId="2899"/>
    <cellStyle name="Comma 7 14" xfId="2334"/>
    <cellStyle name="Comma 7 2" xfId="93"/>
    <cellStyle name="Comma 7 2 10" xfId="5796"/>
    <cellStyle name="Comma 7 2 11" xfId="8068"/>
    <cellStyle name="Comma 7 2 12" xfId="2908"/>
    <cellStyle name="Comma 7 2 13" xfId="2342"/>
    <cellStyle name="Comma 7 2 2" xfId="205"/>
    <cellStyle name="Comma 7 2 2 10" xfId="2370"/>
    <cellStyle name="Comma 7 2 2 2" xfId="443"/>
    <cellStyle name="Comma 7 2 2 2 2" xfId="897"/>
    <cellStyle name="Comma 7 2 2 2 2 2" xfId="2032"/>
    <cellStyle name="Comma 7 2 2 2 2 2 2" xfId="5452"/>
    <cellStyle name="Comma 7 2 2 2 2 2 3" xfId="7724"/>
    <cellStyle name="Comma 7 2 2 2 2 2 4" xfId="9996"/>
    <cellStyle name="Comma 7 2 2 2 2 2 5" xfId="3395"/>
    <cellStyle name="Comma 7 2 2 2 2 2 6" xfId="2819"/>
    <cellStyle name="Comma 7 2 2 2 2 3" xfId="4317"/>
    <cellStyle name="Comma 7 2 2 2 2 4" xfId="6589"/>
    <cellStyle name="Comma 7 2 2 2 2 5" xfId="8861"/>
    <cellStyle name="Comma 7 2 2 2 2 6" xfId="3110"/>
    <cellStyle name="Comma 7 2 2 2 2 7" xfId="2539"/>
    <cellStyle name="Comma 7 2 2 2 3" xfId="1578"/>
    <cellStyle name="Comma 7 2 2 2 3 2" xfId="4998"/>
    <cellStyle name="Comma 7 2 2 2 3 3" xfId="7270"/>
    <cellStyle name="Comma 7 2 2 2 3 4" xfId="9542"/>
    <cellStyle name="Comma 7 2 2 2 3 5" xfId="3281"/>
    <cellStyle name="Comma 7 2 2 2 3 6" xfId="2707"/>
    <cellStyle name="Comma 7 2 2 2 4" xfId="3863"/>
    <cellStyle name="Comma 7 2 2 2 5" xfId="6135"/>
    <cellStyle name="Comma 7 2 2 2 6" xfId="8407"/>
    <cellStyle name="Comma 7 2 2 2 7" xfId="2996"/>
    <cellStyle name="Comma 7 2 2 2 8" xfId="2427"/>
    <cellStyle name="Comma 7 2 2 3" xfId="1124"/>
    <cellStyle name="Comma 7 2 2 3 2" xfId="2259"/>
    <cellStyle name="Comma 7 2 2 3 2 2" xfId="5679"/>
    <cellStyle name="Comma 7 2 2 3 2 3" xfId="7951"/>
    <cellStyle name="Comma 7 2 2 3 2 4" xfId="10223"/>
    <cellStyle name="Comma 7 2 2 3 2 5" xfId="3452"/>
    <cellStyle name="Comma 7 2 2 3 2 6" xfId="2875"/>
    <cellStyle name="Comma 7 2 2 3 3" xfId="4544"/>
    <cellStyle name="Comma 7 2 2 3 4" xfId="6816"/>
    <cellStyle name="Comma 7 2 2 3 5" xfId="9088"/>
    <cellStyle name="Comma 7 2 2 3 6" xfId="3167"/>
    <cellStyle name="Comma 7 2 2 3 7" xfId="2595"/>
    <cellStyle name="Comma 7 2 2 4" xfId="670"/>
    <cellStyle name="Comma 7 2 2 4 2" xfId="1805"/>
    <cellStyle name="Comma 7 2 2 4 2 2" xfId="5225"/>
    <cellStyle name="Comma 7 2 2 4 2 3" xfId="7497"/>
    <cellStyle name="Comma 7 2 2 4 2 4" xfId="9769"/>
    <cellStyle name="Comma 7 2 2 4 2 5" xfId="3338"/>
    <cellStyle name="Comma 7 2 2 4 2 6" xfId="2763"/>
    <cellStyle name="Comma 7 2 2 4 3" xfId="4090"/>
    <cellStyle name="Comma 7 2 2 4 4" xfId="6362"/>
    <cellStyle name="Comma 7 2 2 4 5" xfId="8634"/>
    <cellStyle name="Comma 7 2 2 4 6" xfId="3053"/>
    <cellStyle name="Comma 7 2 2 4 7" xfId="2483"/>
    <cellStyle name="Comma 7 2 2 5" xfId="1351"/>
    <cellStyle name="Comma 7 2 2 5 2" xfId="4771"/>
    <cellStyle name="Comma 7 2 2 5 3" xfId="7043"/>
    <cellStyle name="Comma 7 2 2 5 4" xfId="9315"/>
    <cellStyle name="Comma 7 2 2 5 5" xfId="3224"/>
    <cellStyle name="Comma 7 2 2 5 6" xfId="2651"/>
    <cellStyle name="Comma 7 2 2 6" xfId="3636"/>
    <cellStyle name="Comma 7 2 2 7" xfId="5908"/>
    <cellStyle name="Comma 7 2 2 8" xfId="8180"/>
    <cellStyle name="Comma 7 2 2 9" xfId="2936"/>
    <cellStyle name="Comma 7 2 3" xfId="149"/>
    <cellStyle name="Comma 7 2 3 10" xfId="2356"/>
    <cellStyle name="Comma 7 2 3 2" xfId="387"/>
    <cellStyle name="Comma 7 2 3 2 2" xfId="841"/>
    <cellStyle name="Comma 7 2 3 2 2 2" xfId="1976"/>
    <cellStyle name="Comma 7 2 3 2 2 2 2" xfId="5396"/>
    <cellStyle name="Comma 7 2 3 2 2 2 3" xfId="7668"/>
    <cellStyle name="Comma 7 2 3 2 2 2 4" xfId="9940"/>
    <cellStyle name="Comma 7 2 3 2 2 2 5" xfId="3381"/>
    <cellStyle name="Comma 7 2 3 2 2 2 6" xfId="2805"/>
    <cellStyle name="Comma 7 2 3 2 2 3" xfId="4261"/>
    <cellStyle name="Comma 7 2 3 2 2 4" xfId="6533"/>
    <cellStyle name="Comma 7 2 3 2 2 5" xfId="8805"/>
    <cellStyle name="Comma 7 2 3 2 2 6" xfId="3096"/>
    <cellStyle name="Comma 7 2 3 2 2 7" xfId="2525"/>
    <cellStyle name="Comma 7 2 3 2 3" xfId="1522"/>
    <cellStyle name="Comma 7 2 3 2 3 2" xfId="4942"/>
    <cellStyle name="Comma 7 2 3 2 3 3" xfId="7214"/>
    <cellStyle name="Comma 7 2 3 2 3 4" xfId="9486"/>
    <cellStyle name="Comma 7 2 3 2 3 5" xfId="3267"/>
    <cellStyle name="Comma 7 2 3 2 3 6" xfId="2693"/>
    <cellStyle name="Comma 7 2 3 2 4" xfId="3807"/>
    <cellStyle name="Comma 7 2 3 2 5" xfId="6079"/>
    <cellStyle name="Comma 7 2 3 2 6" xfId="8351"/>
    <cellStyle name="Comma 7 2 3 2 7" xfId="2982"/>
    <cellStyle name="Comma 7 2 3 2 8" xfId="2413"/>
    <cellStyle name="Comma 7 2 3 3" xfId="1068"/>
    <cellStyle name="Comma 7 2 3 3 2" xfId="2203"/>
    <cellStyle name="Comma 7 2 3 3 2 2" xfId="5623"/>
    <cellStyle name="Comma 7 2 3 3 2 3" xfId="7895"/>
    <cellStyle name="Comma 7 2 3 3 2 4" xfId="10167"/>
    <cellStyle name="Comma 7 2 3 3 2 5" xfId="3438"/>
    <cellStyle name="Comma 7 2 3 3 2 6" xfId="2861"/>
    <cellStyle name="Comma 7 2 3 3 3" xfId="4488"/>
    <cellStyle name="Comma 7 2 3 3 4" xfId="6760"/>
    <cellStyle name="Comma 7 2 3 3 5" xfId="9032"/>
    <cellStyle name="Comma 7 2 3 3 6" xfId="3153"/>
    <cellStyle name="Comma 7 2 3 3 7" xfId="2581"/>
    <cellStyle name="Comma 7 2 3 4" xfId="614"/>
    <cellStyle name="Comma 7 2 3 4 2" xfId="1749"/>
    <cellStyle name="Comma 7 2 3 4 2 2" xfId="5169"/>
    <cellStyle name="Comma 7 2 3 4 2 3" xfId="7441"/>
    <cellStyle name="Comma 7 2 3 4 2 4" xfId="9713"/>
    <cellStyle name="Comma 7 2 3 4 2 5" xfId="3324"/>
    <cellStyle name="Comma 7 2 3 4 2 6" xfId="2749"/>
    <cellStyle name="Comma 7 2 3 4 3" xfId="4034"/>
    <cellStyle name="Comma 7 2 3 4 4" xfId="6306"/>
    <cellStyle name="Comma 7 2 3 4 5" xfId="8578"/>
    <cellStyle name="Comma 7 2 3 4 6" xfId="3039"/>
    <cellStyle name="Comma 7 2 3 4 7" xfId="2469"/>
    <cellStyle name="Comma 7 2 3 5" xfId="1295"/>
    <cellStyle name="Comma 7 2 3 5 2" xfId="4715"/>
    <cellStyle name="Comma 7 2 3 5 3" xfId="6987"/>
    <cellStyle name="Comma 7 2 3 5 4" xfId="9259"/>
    <cellStyle name="Comma 7 2 3 5 5" xfId="3210"/>
    <cellStyle name="Comma 7 2 3 5 6" xfId="2637"/>
    <cellStyle name="Comma 7 2 3 6" xfId="3580"/>
    <cellStyle name="Comma 7 2 3 7" xfId="5852"/>
    <cellStyle name="Comma 7 2 3 8" xfId="8124"/>
    <cellStyle name="Comma 7 2 3 9" xfId="2922"/>
    <cellStyle name="Comma 7 2 4" xfId="275"/>
    <cellStyle name="Comma 7 2 4 10" xfId="2385"/>
    <cellStyle name="Comma 7 2 4 2" xfId="502"/>
    <cellStyle name="Comma 7 2 4 2 2" xfId="956"/>
    <cellStyle name="Comma 7 2 4 2 2 2" xfId="2091"/>
    <cellStyle name="Comma 7 2 4 2 2 2 2" xfId="5511"/>
    <cellStyle name="Comma 7 2 4 2 2 2 3" xfId="7783"/>
    <cellStyle name="Comma 7 2 4 2 2 2 4" xfId="10055"/>
    <cellStyle name="Comma 7 2 4 2 2 2 5" xfId="3410"/>
    <cellStyle name="Comma 7 2 4 2 2 2 6" xfId="2833"/>
    <cellStyle name="Comma 7 2 4 2 2 3" xfId="4376"/>
    <cellStyle name="Comma 7 2 4 2 2 4" xfId="6648"/>
    <cellStyle name="Comma 7 2 4 2 2 5" xfId="8920"/>
    <cellStyle name="Comma 7 2 4 2 2 6" xfId="3125"/>
    <cellStyle name="Comma 7 2 4 2 2 7" xfId="2553"/>
    <cellStyle name="Comma 7 2 4 2 3" xfId="1637"/>
    <cellStyle name="Comma 7 2 4 2 3 2" xfId="5057"/>
    <cellStyle name="Comma 7 2 4 2 3 3" xfId="7329"/>
    <cellStyle name="Comma 7 2 4 2 3 4" xfId="9601"/>
    <cellStyle name="Comma 7 2 4 2 3 5" xfId="3296"/>
    <cellStyle name="Comma 7 2 4 2 3 6" xfId="2721"/>
    <cellStyle name="Comma 7 2 4 2 4" xfId="3922"/>
    <cellStyle name="Comma 7 2 4 2 5" xfId="6194"/>
    <cellStyle name="Comma 7 2 4 2 6" xfId="8466"/>
    <cellStyle name="Comma 7 2 4 2 7" xfId="3011"/>
    <cellStyle name="Comma 7 2 4 2 8" xfId="2441"/>
    <cellStyle name="Comma 7 2 4 3" xfId="1183"/>
    <cellStyle name="Comma 7 2 4 3 2" xfId="2318"/>
    <cellStyle name="Comma 7 2 4 3 2 2" xfId="5738"/>
    <cellStyle name="Comma 7 2 4 3 2 3" xfId="8010"/>
    <cellStyle name="Comma 7 2 4 3 2 4" xfId="10282"/>
    <cellStyle name="Comma 7 2 4 3 2 5" xfId="3467"/>
    <cellStyle name="Comma 7 2 4 3 2 6" xfId="2889"/>
    <cellStyle name="Comma 7 2 4 3 3" xfId="4603"/>
    <cellStyle name="Comma 7 2 4 3 4" xfId="6875"/>
    <cellStyle name="Comma 7 2 4 3 5" xfId="9147"/>
    <cellStyle name="Comma 7 2 4 3 6" xfId="3182"/>
    <cellStyle name="Comma 7 2 4 3 7" xfId="2609"/>
    <cellStyle name="Comma 7 2 4 4" xfId="729"/>
    <cellStyle name="Comma 7 2 4 4 2" xfId="1864"/>
    <cellStyle name="Comma 7 2 4 4 2 2" xfId="5284"/>
    <cellStyle name="Comma 7 2 4 4 2 3" xfId="7556"/>
    <cellStyle name="Comma 7 2 4 4 2 4" xfId="9828"/>
    <cellStyle name="Comma 7 2 4 4 2 5" xfId="3353"/>
    <cellStyle name="Comma 7 2 4 4 2 6" xfId="2777"/>
    <cellStyle name="Comma 7 2 4 4 3" xfId="4149"/>
    <cellStyle name="Comma 7 2 4 4 4" xfId="6421"/>
    <cellStyle name="Comma 7 2 4 4 5" xfId="8693"/>
    <cellStyle name="Comma 7 2 4 4 6" xfId="3068"/>
    <cellStyle name="Comma 7 2 4 4 7" xfId="2497"/>
    <cellStyle name="Comma 7 2 4 5" xfId="1410"/>
    <cellStyle name="Comma 7 2 4 5 2" xfId="4830"/>
    <cellStyle name="Comma 7 2 4 5 3" xfId="7102"/>
    <cellStyle name="Comma 7 2 4 5 4" xfId="9374"/>
    <cellStyle name="Comma 7 2 4 5 5" xfId="3239"/>
    <cellStyle name="Comma 7 2 4 5 6" xfId="2665"/>
    <cellStyle name="Comma 7 2 4 6" xfId="3695"/>
    <cellStyle name="Comma 7 2 4 7" xfId="5967"/>
    <cellStyle name="Comma 7 2 4 8" xfId="8239"/>
    <cellStyle name="Comma 7 2 4 9" xfId="2954"/>
    <cellStyle name="Comma 7 2 5" xfId="331"/>
    <cellStyle name="Comma 7 2 5 2" xfId="785"/>
    <cellStyle name="Comma 7 2 5 2 2" xfId="1920"/>
    <cellStyle name="Comma 7 2 5 2 2 2" xfId="5340"/>
    <cellStyle name="Comma 7 2 5 2 2 3" xfId="7612"/>
    <cellStyle name="Comma 7 2 5 2 2 4" xfId="9884"/>
    <cellStyle name="Comma 7 2 5 2 2 5" xfId="3367"/>
    <cellStyle name="Comma 7 2 5 2 2 6" xfId="2791"/>
    <cellStyle name="Comma 7 2 5 2 3" xfId="4205"/>
    <cellStyle name="Comma 7 2 5 2 4" xfId="6477"/>
    <cellStyle name="Comma 7 2 5 2 5" xfId="8749"/>
    <cellStyle name="Comma 7 2 5 2 6" xfId="3082"/>
    <cellStyle name="Comma 7 2 5 2 7" xfId="2511"/>
    <cellStyle name="Comma 7 2 5 3" xfId="1466"/>
    <cellStyle name="Comma 7 2 5 3 2" xfId="4886"/>
    <cellStyle name="Comma 7 2 5 3 3" xfId="7158"/>
    <cellStyle name="Comma 7 2 5 3 4" xfId="9430"/>
    <cellStyle name="Comma 7 2 5 3 5" xfId="3253"/>
    <cellStyle name="Comma 7 2 5 3 6" xfId="2679"/>
    <cellStyle name="Comma 7 2 5 4" xfId="3751"/>
    <cellStyle name="Comma 7 2 5 5" xfId="6023"/>
    <cellStyle name="Comma 7 2 5 6" xfId="8295"/>
    <cellStyle name="Comma 7 2 5 7" xfId="2968"/>
    <cellStyle name="Comma 7 2 5 8" xfId="2399"/>
    <cellStyle name="Comma 7 2 6" xfId="1012"/>
    <cellStyle name="Comma 7 2 6 2" xfId="2147"/>
    <cellStyle name="Comma 7 2 6 2 2" xfId="5567"/>
    <cellStyle name="Comma 7 2 6 2 3" xfId="7839"/>
    <cellStyle name="Comma 7 2 6 2 4" xfId="10111"/>
    <cellStyle name="Comma 7 2 6 2 5" xfId="3424"/>
    <cellStyle name="Comma 7 2 6 2 6" xfId="2847"/>
    <cellStyle name="Comma 7 2 6 3" xfId="4432"/>
    <cellStyle name="Comma 7 2 6 4" xfId="6704"/>
    <cellStyle name="Comma 7 2 6 5" xfId="8976"/>
    <cellStyle name="Comma 7 2 6 6" xfId="3139"/>
    <cellStyle name="Comma 7 2 6 7" xfId="2567"/>
    <cellStyle name="Comma 7 2 7" xfId="558"/>
    <cellStyle name="Comma 7 2 7 2" xfId="1693"/>
    <cellStyle name="Comma 7 2 7 2 2" xfId="5113"/>
    <cellStyle name="Comma 7 2 7 2 3" xfId="7385"/>
    <cellStyle name="Comma 7 2 7 2 4" xfId="9657"/>
    <cellStyle name="Comma 7 2 7 2 5" xfId="3310"/>
    <cellStyle name="Comma 7 2 7 2 6" xfId="2735"/>
    <cellStyle name="Comma 7 2 7 3" xfId="3978"/>
    <cellStyle name="Comma 7 2 7 4" xfId="6250"/>
    <cellStyle name="Comma 7 2 7 5" xfId="8522"/>
    <cellStyle name="Comma 7 2 7 6" xfId="3025"/>
    <cellStyle name="Comma 7 2 7 7" xfId="2455"/>
    <cellStyle name="Comma 7 2 8" xfId="1239"/>
    <cellStyle name="Comma 7 2 8 2" xfId="4659"/>
    <cellStyle name="Comma 7 2 8 3" xfId="6931"/>
    <cellStyle name="Comma 7 2 8 4" xfId="9203"/>
    <cellStyle name="Comma 7 2 8 5" xfId="3196"/>
    <cellStyle name="Comma 7 2 8 6" xfId="2623"/>
    <cellStyle name="Comma 7 2 9" xfId="3524"/>
    <cellStyle name="Comma 7 3" xfId="177"/>
    <cellStyle name="Comma 7 3 10" xfId="2363"/>
    <cellStyle name="Comma 7 3 2" xfId="415"/>
    <cellStyle name="Comma 7 3 2 2" xfId="869"/>
    <cellStyle name="Comma 7 3 2 2 2" xfId="2004"/>
    <cellStyle name="Comma 7 3 2 2 2 2" xfId="5424"/>
    <cellStyle name="Comma 7 3 2 2 2 3" xfId="7696"/>
    <cellStyle name="Comma 7 3 2 2 2 4" xfId="9968"/>
    <cellStyle name="Comma 7 3 2 2 2 5" xfId="3388"/>
    <cellStyle name="Comma 7 3 2 2 2 6" xfId="2812"/>
    <cellStyle name="Comma 7 3 2 2 3" xfId="4289"/>
    <cellStyle name="Comma 7 3 2 2 4" xfId="6561"/>
    <cellStyle name="Comma 7 3 2 2 5" xfId="8833"/>
    <cellStyle name="Comma 7 3 2 2 6" xfId="3103"/>
    <cellStyle name="Comma 7 3 2 2 7" xfId="2532"/>
    <cellStyle name="Comma 7 3 2 3" xfId="1550"/>
    <cellStyle name="Comma 7 3 2 3 2" xfId="4970"/>
    <cellStyle name="Comma 7 3 2 3 3" xfId="7242"/>
    <cellStyle name="Comma 7 3 2 3 4" xfId="9514"/>
    <cellStyle name="Comma 7 3 2 3 5" xfId="3274"/>
    <cellStyle name="Comma 7 3 2 3 6" xfId="2700"/>
    <cellStyle name="Comma 7 3 2 4" xfId="3835"/>
    <cellStyle name="Comma 7 3 2 5" xfId="6107"/>
    <cellStyle name="Comma 7 3 2 6" xfId="8379"/>
    <cellStyle name="Comma 7 3 2 7" xfId="2989"/>
    <cellStyle name="Comma 7 3 2 8" xfId="2420"/>
    <cellStyle name="Comma 7 3 3" xfId="1096"/>
    <cellStyle name="Comma 7 3 3 2" xfId="2231"/>
    <cellStyle name="Comma 7 3 3 2 2" xfId="5651"/>
    <cellStyle name="Comma 7 3 3 2 3" xfId="7923"/>
    <cellStyle name="Comma 7 3 3 2 4" xfId="10195"/>
    <cellStyle name="Comma 7 3 3 2 5" xfId="3445"/>
    <cellStyle name="Comma 7 3 3 2 6" xfId="2868"/>
    <cellStyle name="Comma 7 3 3 3" xfId="4516"/>
    <cellStyle name="Comma 7 3 3 4" xfId="6788"/>
    <cellStyle name="Comma 7 3 3 5" xfId="9060"/>
    <cellStyle name="Comma 7 3 3 6" xfId="3160"/>
    <cellStyle name="Comma 7 3 3 7" xfId="2588"/>
    <cellStyle name="Comma 7 3 4" xfId="642"/>
    <cellStyle name="Comma 7 3 4 2" xfId="1777"/>
    <cellStyle name="Comma 7 3 4 2 2" xfId="5197"/>
    <cellStyle name="Comma 7 3 4 2 3" xfId="7469"/>
    <cellStyle name="Comma 7 3 4 2 4" xfId="9741"/>
    <cellStyle name="Comma 7 3 4 2 5" xfId="3331"/>
    <cellStyle name="Comma 7 3 4 2 6" xfId="2756"/>
    <cellStyle name="Comma 7 3 4 3" xfId="4062"/>
    <cellStyle name="Comma 7 3 4 4" xfId="6334"/>
    <cellStyle name="Comma 7 3 4 5" xfId="8606"/>
    <cellStyle name="Comma 7 3 4 6" xfId="3046"/>
    <cellStyle name="Comma 7 3 4 7" xfId="2476"/>
    <cellStyle name="Comma 7 3 5" xfId="1323"/>
    <cellStyle name="Comma 7 3 5 2" xfId="4743"/>
    <cellStyle name="Comma 7 3 5 3" xfId="7015"/>
    <cellStyle name="Comma 7 3 5 4" xfId="9287"/>
    <cellStyle name="Comma 7 3 5 5" xfId="3217"/>
    <cellStyle name="Comma 7 3 5 6" xfId="2644"/>
    <cellStyle name="Comma 7 3 6" xfId="3608"/>
    <cellStyle name="Comma 7 3 7" xfId="5880"/>
    <cellStyle name="Comma 7 3 8" xfId="8152"/>
    <cellStyle name="Comma 7 3 9" xfId="2929"/>
    <cellStyle name="Comma 7 4" xfId="121"/>
    <cellStyle name="Comma 7 4 10" xfId="2349"/>
    <cellStyle name="Comma 7 4 2" xfId="359"/>
    <cellStyle name="Comma 7 4 2 2" xfId="813"/>
    <cellStyle name="Comma 7 4 2 2 2" xfId="1948"/>
    <cellStyle name="Comma 7 4 2 2 2 2" xfId="5368"/>
    <cellStyle name="Comma 7 4 2 2 2 3" xfId="7640"/>
    <cellStyle name="Comma 7 4 2 2 2 4" xfId="9912"/>
    <cellStyle name="Comma 7 4 2 2 2 5" xfId="3374"/>
    <cellStyle name="Comma 7 4 2 2 2 6" xfId="2798"/>
    <cellStyle name="Comma 7 4 2 2 3" xfId="4233"/>
    <cellStyle name="Comma 7 4 2 2 4" xfId="6505"/>
    <cellStyle name="Comma 7 4 2 2 5" xfId="8777"/>
    <cellStyle name="Comma 7 4 2 2 6" xfId="3089"/>
    <cellStyle name="Comma 7 4 2 2 7" xfId="2518"/>
    <cellStyle name="Comma 7 4 2 3" xfId="1494"/>
    <cellStyle name="Comma 7 4 2 3 2" xfId="4914"/>
    <cellStyle name="Comma 7 4 2 3 3" xfId="7186"/>
    <cellStyle name="Comma 7 4 2 3 4" xfId="9458"/>
    <cellStyle name="Comma 7 4 2 3 5" xfId="3260"/>
    <cellStyle name="Comma 7 4 2 3 6" xfId="2686"/>
    <cellStyle name="Comma 7 4 2 4" xfId="3779"/>
    <cellStyle name="Comma 7 4 2 5" xfId="6051"/>
    <cellStyle name="Comma 7 4 2 6" xfId="8323"/>
    <cellStyle name="Comma 7 4 2 7" xfId="2975"/>
    <cellStyle name="Comma 7 4 2 8" xfId="2406"/>
    <cellStyle name="Comma 7 4 3" xfId="1040"/>
    <cellStyle name="Comma 7 4 3 2" xfId="2175"/>
    <cellStyle name="Comma 7 4 3 2 2" xfId="5595"/>
    <cellStyle name="Comma 7 4 3 2 3" xfId="7867"/>
    <cellStyle name="Comma 7 4 3 2 4" xfId="10139"/>
    <cellStyle name="Comma 7 4 3 2 5" xfId="3431"/>
    <cellStyle name="Comma 7 4 3 2 6" xfId="2854"/>
    <cellStyle name="Comma 7 4 3 3" xfId="4460"/>
    <cellStyle name="Comma 7 4 3 4" xfId="6732"/>
    <cellStyle name="Comma 7 4 3 5" xfId="9004"/>
    <cellStyle name="Comma 7 4 3 6" xfId="3146"/>
    <cellStyle name="Comma 7 4 3 7" xfId="2574"/>
    <cellStyle name="Comma 7 4 4" xfId="586"/>
    <cellStyle name="Comma 7 4 4 2" xfId="1721"/>
    <cellStyle name="Comma 7 4 4 2 2" xfId="5141"/>
    <cellStyle name="Comma 7 4 4 2 3" xfId="7413"/>
    <cellStyle name="Comma 7 4 4 2 4" xfId="9685"/>
    <cellStyle name="Comma 7 4 4 2 5" xfId="3317"/>
    <cellStyle name="Comma 7 4 4 2 6" xfId="2742"/>
    <cellStyle name="Comma 7 4 4 3" xfId="4006"/>
    <cellStyle name="Comma 7 4 4 4" xfId="6278"/>
    <cellStyle name="Comma 7 4 4 5" xfId="8550"/>
    <cellStyle name="Comma 7 4 4 6" xfId="3032"/>
    <cellStyle name="Comma 7 4 4 7" xfId="2462"/>
    <cellStyle name="Comma 7 4 5" xfId="1267"/>
    <cellStyle name="Comma 7 4 5 2" xfId="4687"/>
    <cellStyle name="Comma 7 4 5 3" xfId="6959"/>
    <cellStyle name="Comma 7 4 5 4" xfId="9231"/>
    <cellStyle name="Comma 7 4 5 5" xfId="3203"/>
    <cellStyle name="Comma 7 4 5 6" xfId="2630"/>
    <cellStyle name="Comma 7 4 6" xfId="3552"/>
    <cellStyle name="Comma 7 4 7" xfId="5824"/>
    <cellStyle name="Comma 7 4 8" xfId="8096"/>
    <cellStyle name="Comma 7 4 9" xfId="2915"/>
    <cellStyle name="Comma 7 5" xfId="247"/>
    <cellStyle name="Comma 7 5 10" xfId="2378"/>
    <cellStyle name="Comma 7 5 2" xfId="474"/>
    <cellStyle name="Comma 7 5 2 2" xfId="928"/>
    <cellStyle name="Comma 7 5 2 2 2" xfId="2063"/>
    <cellStyle name="Comma 7 5 2 2 2 2" xfId="5483"/>
    <cellStyle name="Comma 7 5 2 2 2 3" xfId="7755"/>
    <cellStyle name="Comma 7 5 2 2 2 4" xfId="10027"/>
    <cellStyle name="Comma 7 5 2 2 2 5" xfId="3403"/>
    <cellStyle name="Comma 7 5 2 2 2 6" xfId="2826"/>
    <cellStyle name="Comma 7 5 2 2 3" xfId="4348"/>
    <cellStyle name="Comma 7 5 2 2 4" xfId="6620"/>
    <cellStyle name="Comma 7 5 2 2 5" xfId="8892"/>
    <cellStyle name="Comma 7 5 2 2 6" xfId="3118"/>
    <cellStyle name="Comma 7 5 2 2 7" xfId="2546"/>
    <cellStyle name="Comma 7 5 2 3" xfId="1609"/>
    <cellStyle name="Comma 7 5 2 3 2" xfId="5029"/>
    <cellStyle name="Comma 7 5 2 3 3" xfId="7301"/>
    <cellStyle name="Comma 7 5 2 3 4" xfId="9573"/>
    <cellStyle name="Comma 7 5 2 3 5" xfId="3289"/>
    <cellStyle name="Comma 7 5 2 3 6" xfId="2714"/>
    <cellStyle name="Comma 7 5 2 4" xfId="3894"/>
    <cellStyle name="Comma 7 5 2 5" xfId="6166"/>
    <cellStyle name="Comma 7 5 2 6" xfId="8438"/>
    <cellStyle name="Comma 7 5 2 7" xfId="3004"/>
    <cellStyle name="Comma 7 5 2 8" xfId="2434"/>
    <cellStyle name="Comma 7 5 3" xfId="1155"/>
    <cellStyle name="Comma 7 5 3 2" xfId="2290"/>
    <cellStyle name="Comma 7 5 3 2 2" xfId="5710"/>
    <cellStyle name="Comma 7 5 3 2 3" xfId="7982"/>
    <cellStyle name="Comma 7 5 3 2 4" xfId="10254"/>
    <cellStyle name="Comma 7 5 3 2 5" xfId="3460"/>
    <cellStyle name="Comma 7 5 3 2 6" xfId="2882"/>
    <cellStyle name="Comma 7 5 3 3" xfId="4575"/>
    <cellStyle name="Comma 7 5 3 4" xfId="6847"/>
    <cellStyle name="Comma 7 5 3 5" xfId="9119"/>
    <cellStyle name="Comma 7 5 3 6" xfId="3175"/>
    <cellStyle name="Comma 7 5 3 7" xfId="2602"/>
    <cellStyle name="Comma 7 5 4" xfId="701"/>
    <cellStyle name="Comma 7 5 4 2" xfId="1836"/>
    <cellStyle name="Comma 7 5 4 2 2" xfId="5256"/>
    <cellStyle name="Comma 7 5 4 2 3" xfId="7528"/>
    <cellStyle name="Comma 7 5 4 2 4" xfId="9800"/>
    <cellStyle name="Comma 7 5 4 2 5" xfId="3346"/>
    <cellStyle name="Comma 7 5 4 2 6" xfId="2770"/>
    <cellStyle name="Comma 7 5 4 3" xfId="4121"/>
    <cellStyle name="Comma 7 5 4 4" xfId="6393"/>
    <cellStyle name="Comma 7 5 4 5" xfId="8665"/>
    <cellStyle name="Comma 7 5 4 6" xfId="3061"/>
    <cellStyle name="Comma 7 5 4 7" xfId="2490"/>
    <cellStyle name="Comma 7 5 5" xfId="1382"/>
    <cellStyle name="Comma 7 5 5 2" xfId="4802"/>
    <cellStyle name="Comma 7 5 5 3" xfId="7074"/>
    <cellStyle name="Comma 7 5 5 4" xfId="9346"/>
    <cellStyle name="Comma 7 5 5 5" xfId="3232"/>
    <cellStyle name="Comma 7 5 5 6" xfId="2658"/>
    <cellStyle name="Comma 7 5 6" xfId="3667"/>
    <cellStyle name="Comma 7 5 7" xfId="5939"/>
    <cellStyle name="Comma 7 5 8" xfId="8211"/>
    <cellStyle name="Comma 7 5 9" xfId="2947"/>
    <cellStyle name="Comma 7 6" xfId="303"/>
    <cellStyle name="Comma 7 6 2" xfId="757"/>
    <cellStyle name="Comma 7 6 2 2" xfId="1892"/>
    <cellStyle name="Comma 7 6 2 2 2" xfId="5312"/>
    <cellStyle name="Comma 7 6 2 2 3" xfId="7584"/>
    <cellStyle name="Comma 7 6 2 2 4" xfId="9856"/>
    <cellStyle name="Comma 7 6 2 2 5" xfId="3360"/>
    <cellStyle name="Comma 7 6 2 2 6" xfId="2784"/>
    <cellStyle name="Comma 7 6 2 3" xfId="4177"/>
    <cellStyle name="Comma 7 6 2 4" xfId="6449"/>
    <cellStyle name="Comma 7 6 2 5" xfId="8721"/>
    <cellStyle name="Comma 7 6 2 6" xfId="3075"/>
    <cellStyle name="Comma 7 6 2 7" xfId="2504"/>
    <cellStyle name="Comma 7 6 3" xfId="1438"/>
    <cellStyle name="Comma 7 6 3 2" xfId="4858"/>
    <cellStyle name="Comma 7 6 3 3" xfId="7130"/>
    <cellStyle name="Comma 7 6 3 4" xfId="9402"/>
    <cellStyle name="Comma 7 6 3 5" xfId="3246"/>
    <cellStyle name="Comma 7 6 3 6" xfId="2672"/>
    <cellStyle name="Comma 7 6 4" xfId="3723"/>
    <cellStyle name="Comma 7 6 5" xfId="5995"/>
    <cellStyle name="Comma 7 6 6" xfId="8267"/>
    <cellStyle name="Comma 7 6 7" xfId="2961"/>
    <cellStyle name="Comma 7 6 8" xfId="2392"/>
    <cellStyle name="Comma 7 7" xfId="984"/>
    <cellStyle name="Comma 7 7 2" xfId="2119"/>
    <cellStyle name="Comma 7 7 2 2" xfId="5539"/>
    <cellStyle name="Comma 7 7 2 3" xfId="7811"/>
    <cellStyle name="Comma 7 7 2 4" xfId="10083"/>
    <cellStyle name="Comma 7 7 2 5" xfId="3417"/>
    <cellStyle name="Comma 7 7 2 6" xfId="2840"/>
    <cellStyle name="Comma 7 7 3" xfId="4404"/>
    <cellStyle name="Comma 7 7 4" xfId="6676"/>
    <cellStyle name="Comma 7 7 5" xfId="8948"/>
    <cellStyle name="Comma 7 7 6" xfId="3132"/>
    <cellStyle name="Comma 7 7 7" xfId="2560"/>
    <cellStyle name="Comma 7 8" xfId="530"/>
    <cellStyle name="Comma 7 8 2" xfId="1665"/>
    <cellStyle name="Comma 7 8 2 2" xfId="5085"/>
    <cellStyle name="Comma 7 8 2 3" xfId="7357"/>
    <cellStyle name="Comma 7 8 2 4" xfId="9629"/>
    <cellStyle name="Comma 7 8 2 5" xfId="3303"/>
    <cellStyle name="Comma 7 8 2 6" xfId="2728"/>
    <cellStyle name="Comma 7 8 3" xfId="3950"/>
    <cellStyle name="Comma 7 8 4" xfId="6222"/>
    <cellStyle name="Comma 7 8 5" xfId="8494"/>
    <cellStyle name="Comma 7 8 6" xfId="3018"/>
    <cellStyle name="Comma 7 8 7" xfId="2448"/>
    <cellStyle name="Comma 7 9" xfId="1211"/>
    <cellStyle name="Comma 7 9 2" xfId="4631"/>
    <cellStyle name="Comma 7 9 3" xfId="6903"/>
    <cellStyle name="Comma 7 9 4" xfId="9175"/>
    <cellStyle name="Comma 7 9 5" xfId="3189"/>
    <cellStyle name="Comma 7 9 6" xfId="2616"/>
    <cellStyle name="Comma 8" xfId="65"/>
    <cellStyle name="Comma 8 10" xfId="3498"/>
    <cellStyle name="Comma 8 11" xfId="5770"/>
    <cellStyle name="Comma 8 12" xfId="8042"/>
    <cellStyle name="Comma 8 13" xfId="2900"/>
    <cellStyle name="Comma 8 14" xfId="2335"/>
    <cellStyle name="Comma 8 2" xfId="95"/>
    <cellStyle name="Comma 8 2 10" xfId="5798"/>
    <cellStyle name="Comma 8 2 11" xfId="8070"/>
    <cellStyle name="Comma 8 2 12" xfId="2909"/>
    <cellStyle name="Comma 8 2 13" xfId="2343"/>
    <cellStyle name="Comma 8 2 2" xfId="207"/>
    <cellStyle name="Comma 8 2 2 10" xfId="2371"/>
    <cellStyle name="Comma 8 2 2 2" xfId="445"/>
    <cellStyle name="Comma 8 2 2 2 2" xfId="899"/>
    <cellStyle name="Comma 8 2 2 2 2 2" xfId="2034"/>
    <cellStyle name="Comma 8 2 2 2 2 2 2" xfId="5454"/>
    <cellStyle name="Comma 8 2 2 2 2 2 3" xfId="7726"/>
    <cellStyle name="Comma 8 2 2 2 2 2 4" xfId="9998"/>
    <cellStyle name="Comma 8 2 2 2 2 2 5" xfId="3396"/>
    <cellStyle name="Comma 8 2 2 2 2 2 6" xfId="2820"/>
    <cellStyle name="Comma 8 2 2 2 2 3" xfId="4319"/>
    <cellStyle name="Comma 8 2 2 2 2 4" xfId="6591"/>
    <cellStyle name="Comma 8 2 2 2 2 5" xfId="8863"/>
    <cellStyle name="Comma 8 2 2 2 2 6" xfId="3111"/>
    <cellStyle name="Comma 8 2 2 2 2 7" xfId="2540"/>
    <cellStyle name="Comma 8 2 2 2 3" xfId="1580"/>
    <cellStyle name="Comma 8 2 2 2 3 2" xfId="5000"/>
    <cellStyle name="Comma 8 2 2 2 3 3" xfId="7272"/>
    <cellStyle name="Comma 8 2 2 2 3 4" xfId="9544"/>
    <cellStyle name="Comma 8 2 2 2 3 5" xfId="3282"/>
    <cellStyle name="Comma 8 2 2 2 3 6" xfId="2708"/>
    <cellStyle name="Comma 8 2 2 2 4" xfId="3865"/>
    <cellStyle name="Comma 8 2 2 2 5" xfId="6137"/>
    <cellStyle name="Comma 8 2 2 2 6" xfId="8409"/>
    <cellStyle name="Comma 8 2 2 2 7" xfId="2997"/>
    <cellStyle name="Comma 8 2 2 2 8" xfId="2428"/>
    <cellStyle name="Comma 8 2 2 3" xfId="1126"/>
    <cellStyle name="Comma 8 2 2 3 2" xfId="2261"/>
    <cellStyle name="Comma 8 2 2 3 2 2" xfId="5681"/>
    <cellStyle name="Comma 8 2 2 3 2 3" xfId="7953"/>
    <cellStyle name="Comma 8 2 2 3 2 4" xfId="10225"/>
    <cellStyle name="Comma 8 2 2 3 2 5" xfId="3453"/>
    <cellStyle name="Comma 8 2 2 3 2 6" xfId="2876"/>
    <cellStyle name="Comma 8 2 2 3 3" xfId="4546"/>
    <cellStyle name="Comma 8 2 2 3 4" xfId="6818"/>
    <cellStyle name="Comma 8 2 2 3 5" xfId="9090"/>
    <cellStyle name="Comma 8 2 2 3 6" xfId="3168"/>
    <cellStyle name="Comma 8 2 2 3 7" xfId="2596"/>
    <cellStyle name="Comma 8 2 2 4" xfId="672"/>
    <cellStyle name="Comma 8 2 2 4 2" xfId="1807"/>
    <cellStyle name="Comma 8 2 2 4 2 2" xfId="5227"/>
    <cellStyle name="Comma 8 2 2 4 2 3" xfId="7499"/>
    <cellStyle name="Comma 8 2 2 4 2 4" xfId="9771"/>
    <cellStyle name="Comma 8 2 2 4 2 5" xfId="3339"/>
    <cellStyle name="Comma 8 2 2 4 2 6" xfId="2764"/>
    <cellStyle name="Comma 8 2 2 4 3" xfId="4092"/>
    <cellStyle name="Comma 8 2 2 4 4" xfId="6364"/>
    <cellStyle name="Comma 8 2 2 4 5" xfId="8636"/>
    <cellStyle name="Comma 8 2 2 4 6" xfId="3054"/>
    <cellStyle name="Comma 8 2 2 4 7" xfId="2484"/>
    <cellStyle name="Comma 8 2 2 5" xfId="1353"/>
    <cellStyle name="Comma 8 2 2 5 2" xfId="4773"/>
    <cellStyle name="Comma 8 2 2 5 3" xfId="7045"/>
    <cellStyle name="Comma 8 2 2 5 4" xfId="9317"/>
    <cellStyle name="Comma 8 2 2 5 5" xfId="3225"/>
    <cellStyle name="Comma 8 2 2 5 6" xfId="2652"/>
    <cellStyle name="Comma 8 2 2 6" xfId="3638"/>
    <cellStyle name="Comma 8 2 2 7" xfId="5910"/>
    <cellStyle name="Comma 8 2 2 8" xfId="8182"/>
    <cellStyle name="Comma 8 2 2 9" xfId="2937"/>
    <cellStyle name="Comma 8 2 3" xfId="151"/>
    <cellStyle name="Comma 8 2 3 10" xfId="2357"/>
    <cellStyle name="Comma 8 2 3 2" xfId="389"/>
    <cellStyle name="Comma 8 2 3 2 2" xfId="843"/>
    <cellStyle name="Comma 8 2 3 2 2 2" xfId="1978"/>
    <cellStyle name="Comma 8 2 3 2 2 2 2" xfId="5398"/>
    <cellStyle name="Comma 8 2 3 2 2 2 3" xfId="7670"/>
    <cellStyle name="Comma 8 2 3 2 2 2 4" xfId="9942"/>
    <cellStyle name="Comma 8 2 3 2 2 2 5" xfId="3382"/>
    <cellStyle name="Comma 8 2 3 2 2 2 6" xfId="2806"/>
    <cellStyle name="Comma 8 2 3 2 2 3" xfId="4263"/>
    <cellStyle name="Comma 8 2 3 2 2 4" xfId="6535"/>
    <cellStyle name="Comma 8 2 3 2 2 5" xfId="8807"/>
    <cellStyle name="Comma 8 2 3 2 2 6" xfId="3097"/>
    <cellStyle name="Comma 8 2 3 2 2 7" xfId="2526"/>
    <cellStyle name="Comma 8 2 3 2 3" xfId="1524"/>
    <cellStyle name="Comma 8 2 3 2 3 2" xfId="4944"/>
    <cellStyle name="Comma 8 2 3 2 3 3" xfId="7216"/>
    <cellStyle name="Comma 8 2 3 2 3 4" xfId="9488"/>
    <cellStyle name="Comma 8 2 3 2 3 5" xfId="3268"/>
    <cellStyle name="Comma 8 2 3 2 3 6" xfId="2694"/>
    <cellStyle name="Comma 8 2 3 2 4" xfId="3809"/>
    <cellStyle name="Comma 8 2 3 2 5" xfId="6081"/>
    <cellStyle name="Comma 8 2 3 2 6" xfId="8353"/>
    <cellStyle name="Comma 8 2 3 2 7" xfId="2983"/>
    <cellStyle name="Comma 8 2 3 2 8" xfId="2414"/>
    <cellStyle name="Comma 8 2 3 3" xfId="1070"/>
    <cellStyle name="Comma 8 2 3 3 2" xfId="2205"/>
    <cellStyle name="Comma 8 2 3 3 2 2" xfId="5625"/>
    <cellStyle name="Comma 8 2 3 3 2 3" xfId="7897"/>
    <cellStyle name="Comma 8 2 3 3 2 4" xfId="10169"/>
    <cellStyle name="Comma 8 2 3 3 2 5" xfId="3439"/>
    <cellStyle name="Comma 8 2 3 3 2 6" xfId="2862"/>
    <cellStyle name="Comma 8 2 3 3 3" xfId="4490"/>
    <cellStyle name="Comma 8 2 3 3 4" xfId="6762"/>
    <cellStyle name="Comma 8 2 3 3 5" xfId="9034"/>
    <cellStyle name="Comma 8 2 3 3 6" xfId="3154"/>
    <cellStyle name="Comma 8 2 3 3 7" xfId="2582"/>
    <cellStyle name="Comma 8 2 3 4" xfId="616"/>
    <cellStyle name="Comma 8 2 3 4 2" xfId="1751"/>
    <cellStyle name="Comma 8 2 3 4 2 2" xfId="5171"/>
    <cellStyle name="Comma 8 2 3 4 2 3" xfId="7443"/>
    <cellStyle name="Comma 8 2 3 4 2 4" xfId="9715"/>
    <cellStyle name="Comma 8 2 3 4 2 5" xfId="3325"/>
    <cellStyle name="Comma 8 2 3 4 2 6" xfId="2750"/>
    <cellStyle name="Comma 8 2 3 4 3" xfId="4036"/>
    <cellStyle name="Comma 8 2 3 4 4" xfId="6308"/>
    <cellStyle name="Comma 8 2 3 4 5" xfId="8580"/>
    <cellStyle name="Comma 8 2 3 4 6" xfId="3040"/>
    <cellStyle name="Comma 8 2 3 4 7" xfId="2470"/>
    <cellStyle name="Comma 8 2 3 5" xfId="1297"/>
    <cellStyle name="Comma 8 2 3 5 2" xfId="4717"/>
    <cellStyle name="Comma 8 2 3 5 3" xfId="6989"/>
    <cellStyle name="Comma 8 2 3 5 4" xfId="9261"/>
    <cellStyle name="Comma 8 2 3 5 5" xfId="3211"/>
    <cellStyle name="Comma 8 2 3 5 6" xfId="2638"/>
    <cellStyle name="Comma 8 2 3 6" xfId="3582"/>
    <cellStyle name="Comma 8 2 3 7" xfId="5854"/>
    <cellStyle name="Comma 8 2 3 8" xfId="8126"/>
    <cellStyle name="Comma 8 2 3 9" xfId="2923"/>
    <cellStyle name="Comma 8 2 4" xfId="277"/>
    <cellStyle name="Comma 8 2 4 10" xfId="2386"/>
    <cellStyle name="Comma 8 2 4 2" xfId="504"/>
    <cellStyle name="Comma 8 2 4 2 2" xfId="958"/>
    <cellStyle name="Comma 8 2 4 2 2 2" xfId="2093"/>
    <cellStyle name="Comma 8 2 4 2 2 2 2" xfId="5513"/>
    <cellStyle name="Comma 8 2 4 2 2 2 3" xfId="7785"/>
    <cellStyle name="Comma 8 2 4 2 2 2 4" xfId="10057"/>
    <cellStyle name="Comma 8 2 4 2 2 2 5" xfId="3411"/>
    <cellStyle name="Comma 8 2 4 2 2 2 6" xfId="2834"/>
    <cellStyle name="Comma 8 2 4 2 2 3" xfId="4378"/>
    <cellStyle name="Comma 8 2 4 2 2 4" xfId="6650"/>
    <cellStyle name="Comma 8 2 4 2 2 5" xfId="8922"/>
    <cellStyle name="Comma 8 2 4 2 2 6" xfId="3126"/>
    <cellStyle name="Comma 8 2 4 2 2 7" xfId="2554"/>
    <cellStyle name="Comma 8 2 4 2 3" xfId="1639"/>
    <cellStyle name="Comma 8 2 4 2 3 2" xfId="5059"/>
    <cellStyle name="Comma 8 2 4 2 3 3" xfId="7331"/>
    <cellStyle name="Comma 8 2 4 2 3 4" xfId="9603"/>
    <cellStyle name="Comma 8 2 4 2 3 5" xfId="3297"/>
    <cellStyle name="Comma 8 2 4 2 3 6" xfId="2722"/>
    <cellStyle name="Comma 8 2 4 2 4" xfId="3924"/>
    <cellStyle name="Comma 8 2 4 2 5" xfId="6196"/>
    <cellStyle name="Comma 8 2 4 2 6" xfId="8468"/>
    <cellStyle name="Comma 8 2 4 2 7" xfId="3012"/>
    <cellStyle name="Comma 8 2 4 2 8" xfId="2442"/>
    <cellStyle name="Comma 8 2 4 3" xfId="1185"/>
    <cellStyle name="Comma 8 2 4 3 2" xfId="2320"/>
    <cellStyle name="Comma 8 2 4 3 2 2" xfId="5740"/>
    <cellStyle name="Comma 8 2 4 3 2 3" xfId="8012"/>
    <cellStyle name="Comma 8 2 4 3 2 4" xfId="10284"/>
    <cellStyle name="Comma 8 2 4 3 2 5" xfId="3468"/>
    <cellStyle name="Comma 8 2 4 3 2 6" xfId="2890"/>
    <cellStyle name="Comma 8 2 4 3 3" xfId="4605"/>
    <cellStyle name="Comma 8 2 4 3 4" xfId="6877"/>
    <cellStyle name="Comma 8 2 4 3 5" xfId="9149"/>
    <cellStyle name="Comma 8 2 4 3 6" xfId="3183"/>
    <cellStyle name="Comma 8 2 4 3 7" xfId="2610"/>
    <cellStyle name="Comma 8 2 4 4" xfId="731"/>
    <cellStyle name="Comma 8 2 4 4 2" xfId="1866"/>
    <cellStyle name="Comma 8 2 4 4 2 2" xfId="5286"/>
    <cellStyle name="Comma 8 2 4 4 2 3" xfId="7558"/>
    <cellStyle name="Comma 8 2 4 4 2 4" xfId="9830"/>
    <cellStyle name="Comma 8 2 4 4 2 5" xfId="3354"/>
    <cellStyle name="Comma 8 2 4 4 2 6" xfId="2778"/>
    <cellStyle name="Comma 8 2 4 4 3" xfId="4151"/>
    <cellStyle name="Comma 8 2 4 4 4" xfId="6423"/>
    <cellStyle name="Comma 8 2 4 4 5" xfId="8695"/>
    <cellStyle name="Comma 8 2 4 4 6" xfId="3069"/>
    <cellStyle name="Comma 8 2 4 4 7" xfId="2498"/>
    <cellStyle name="Comma 8 2 4 5" xfId="1412"/>
    <cellStyle name="Comma 8 2 4 5 2" xfId="4832"/>
    <cellStyle name="Comma 8 2 4 5 3" xfId="7104"/>
    <cellStyle name="Comma 8 2 4 5 4" xfId="9376"/>
    <cellStyle name="Comma 8 2 4 5 5" xfId="3240"/>
    <cellStyle name="Comma 8 2 4 5 6" xfId="2666"/>
    <cellStyle name="Comma 8 2 4 6" xfId="3697"/>
    <cellStyle name="Comma 8 2 4 7" xfId="5969"/>
    <cellStyle name="Comma 8 2 4 8" xfId="8241"/>
    <cellStyle name="Comma 8 2 4 9" xfId="2955"/>
    <cellStyle name="Comma 8 2 5" xfId="333"/>
    <cellStyle name="Comma 8 2 5 2" xfId="787"/>
    <cellStyle name="Comma 8 2 5 2 2" xfId="1922"/>
    <cellStyle name="Comma 8 2 5 2 2 2" xfId="5342"/>
    <cellStyle name="Comma 8 2 5 2 2 3" xfId="7614"/>
    <cellStyle name="Comma 8 2 5 2 2 4" xfId="9886"/>
    <cellStyle name="Comma 8 2 5 2 2 5" xfId="3368"/>
    <cellStyle name="Comma 8 2 5 2 2 6" xfId="2792"/>
    <cellStyle name="Comma 8 2 5 2 3" xfId="4207"/>
    <cellStyle name="Comma 8 2 5 2 4" xfId="6479"/>
    <cellStyle name="Comma 8 2 5 2 5" xfId="8751"/>
    <cellStyle name="Comma 8 2 5 2 6" xfId="3083"/>
    <cellStyle name="Comma 8 2 5 2 7" xfId="2512"/>
    <cellStyle name="Comma 8 2 5 3" xfId="1468"/>
    <cellStyle name="Comma 8 2 5 3 2" xfId="4888"/>
    <cellStyle name="Comma 8 2 5 3 3" xfId="7160"/>
    <cellStyle name="Comma 8 2 5 3 4" xfId="9432"/>
    <cellStyle name="Comma 8 2 5 3 5" xfId="3254"/>
    <cellStyle name="Comma 8 2 5 3 6" xfId="2680"/>
    <cellStyle name="Comma 8 2 5 4" xfId="3753"/>
    <cellStyle name="Comma 8 2 5 5" xfId="6025"/>
    <cellStyle name="Comma 8 2 5 6" xfId="8297"/>
    <cellStyle name="Comma 8 2 5 7" xfId="2969"/>
    <cellStyle name="Comma 8 2 5 8" xfId="2400"/>
    <cellStyle name="Comma 8 2 6" xfId="1014"/>
    <cellStyle name="Comma 8 2 6 2" xfId="2149"/>
    <cellStyle name="Comma 8 2 6 2 2" xfId="5569"/>
    <cellStyle name="Comma 8 2 6 2 3" xfId="7841"/>
    <cellStyle name="Comma 8 2 6 2 4" xfId="10113"/>
    <cellStyle name="Comma 8 2 6 2 5" xfId="3425"/>
    <cellStyle name="Comma 8 2 6 2 6" xfId="2848"/>
    <cellStyle name="Comma 8 2 6 3" xfId="4434"/>
    <cellStyle name="Comma 8 2 6 4" xfId="6706"/>
    <cellStyle name="Comma 8 2 6 5" xfId="8978"/>
    <cellStyle name="Comma 8 2 6 6" xfId="3140"/>
    <cellStyle name="Comma 8 2 6 7" xfId="2568"/>
    <cellStyle name="Comma 8 2 7" xfId="560"/>
    <cellStyle name="Comma 8 2 7 2" xfId="1695"/>
    <cellStyle name="Comma 8 2 7 2 2" xfId="5115"/>
    <cellStyle name="Comma 8 2 7 2 3" xfId="7387"/>
    <cellStyle name="Comma 8 2 7 2 4" xfId="9659"/>
    <cellStyle name="Comma 8 2 7 2 5" xfId="3311"/>
    <cellStyle name="Comma 8 2 7 2 6" xfId="2736"/>
    <cellStyle name="Comma 8 2 7 3" xfId="3980"/>
    <cellStyle name="Comma 8 2 7 4" xfId="6252"/>
    <cellStyle name="Comma 8 2 7 5" xfId="8524"/>
    <cellStyle name="Comma 8 2 7 6" xfId="3026"/>
    <cellStyle name="Comma 8 2 7 7" xfId="2456"/>
    <cellStyle name="Comma 8 2 8" xfId="1241"/>
    <cellStyle name="Comma 8 2 8 2" xfId="4661"/>
    <cellStyle name="Comma 8 2 8 3" xfId="6933"/>
    <cellStyle name="Comma 8 2 8 4" xfId="9205"/>
    <cellStyle name="Comma 8 2 8 5" xfId="3197"/>
    <cellStyle name="Comma 8 2 8 6" xfId="2624"/>
    <cellStyle name="Comma 8 2 9" xfId="3526"/>
    <cellStyle name="Comma 8 3" xfId="179"/>
    <cellStyle name="Comma 8 3 10" xfId="2364"/>
    <cellStyle name="Comma 8 3 2" xfId="417"/>
    <cellStyle name="Comma 8 3 2 2" xfId="871"/>
    <cellStyle name="Comma 8 3 2 2 2" xfId="2006"/>
    <cellStyle name="Comma 8 3 2 2 2 2" xfId="5426"/>
    <cellStyle name="Comma 8 3 2 2 2 3" xfId="7698"/>
    <cellStyle name="Comma 8 3 2 2 2 4" xfId="9970"/>
    <cellStyle name="Comma 8 3 2 2 2 5" xfId="3389"/>
    <cellStyle name="Comma 8 3 2 2 2 6" xfId="2813"/>
    <cellStyle name="Comma 8 3 2 2 3" xfId="4291"/>
    <cellStyle name="Comma 8 3 2 2 4" xfId="6563"/>
    <cellStyle name="Comma 8 3 2 2 5" xfId="8835"/>
    <cellStyle name="Comma 8 3 2 2 6" xfId="3104"/>
    <cellStyle name="Comma 8 3 2 2 7" xfId="2533"/>
    <cellStyle name="Comma 8 3 2 3" xfId="1552"/>
    <cellStyle name="Comma 8 3 2 3 2" xfId="4972"/>
    <cellStyle name="Comma 8 3 2 3 3" xfId="7244"/>
    <cellStyle name="Comma 8 3 2 3 4" xfId="9516"/>
    <cellStyle name="Comma 8 3 2 3 5" xfId="3275"/>
    <cellStyle name="Comma 8 3 2 3 6" xfId="2701"/>
    <cellStyle name="Comma 8 3 2 4" xfId="3837"/>
    <cellStyle name="Comma 8 3 2 5" xfId="6109"/>
    <cellStyle name="Comma 8 3 2 6" xfId="8381"/>
    <cellStyle name="Comma 8 3 2 7" xfId="2990"/>
    <cellStyle name="Comma 8 3 2 8" xfId="2421"/>
    <cellStyle name="Comma 8 3 3" xfId="1098"/>
    <cellStyle name="Comma 8 3 3 2" xfId="2233"/>
    <cellStyle name="Comma 8 3 3 2 2" xfId="5653"/>
    <cellStyle name="Comma 8 3 3 2 3" xfId="7925"/>
    <cellStyle name="Comma 8 3 3 2 4" xfId="10197"/>
    <cellStyle name="Comma 8 3 3 2 5" xfId="3446"/>
    <cellStyle name="Comma 8 3 3 2 6" xfId="2869"/>
    <cellStyle name="Comma 8 3 3 3" xfId="4518"/>
    <cellStyle name="Comma 8 3 3 4" xfId="6790"/>
    <cellStyle name="Comma 8 3 3 5" xfId="9062"/>
    <cellStyle name="Comma 8 3 3 6" xfId="3161"/>
    <cellStyle name="Comma 8 3 3 7" xfId="2589"/>
    <cellStyle name="Comma 8 3 4" xfId="644"/>
    <cellStyle name="Comma 8 3 4 2" xfId="1779"/>
    <cellStyle name="Comma 8 3 4 2 2" xfId="5199"/>
    <cellStyle name="Comma 8 3 4 2 3" xfId="7471"/>
    <cellStyle name="Comma 8 3 4 2 4" xfId="9743"/>
    <cellStyle name="Comma 8 3 4 2 5" xfId="3332"/>
    <cellStyle name="Comma 8 3 4 2 6" xfId="2757"/>
    <cellStyle name="Comma 8 3 4 3" xfId="4064"/>
    <cellStyle name="Comma 8 3 4 4" xfId="6336"/>
    <cellStyle name="Comma 8 3 4 5" xfId="8608"/>
    <cellStyle name="Comma 8 3 4 6" xfId="3047"/>
    <cellStyle name="Comma 8 3 4 7" xfId="2477"/>
    <cellStyle name="Comma 8 3 5" xfId="1325"/>
    <cellStyle name="Comma 8 3 5 2" xfId="4745"/>
    <cellStyle name="Comma 8 3 5 3" xfId="7017"/>
    <cellStyle name="Comma 8 3 5 4" xfId="9289"/>
    <cellStyle name="Comma 8 3 5 5" xfId="3218"/>
    <cellStyle name="Comma 8 3 5 6" xfId="2645"/>
    <cellStyle name="Comma 8 3 6" xfId="3610"/>
    <cellStyle name="Comma 8 3 7" xfId="5882"/>
    <cellStyle name="Comma 8 3 8" xfId="8154"/>
    <cellStyle name="Comma 8 3 9" xfId="2930"/>
    <cellStyle name="Comma 8 4" xfId="123"/>
    <cellStyle name="Comma 8 4 10" xfId="2350"/>
    <cellStyle name="Comma 8 4 2" xfId="361"/>
    <cellStyle name="Comma 8 4 2 2" xfId="815"/>
    <cellStyle name="Comma 8 4 2 2 2" xfId="1950"/>
    <cellStyle name="Comma 8 4 2 2 2 2" xfId="5370"/>
    <cellStyle name="Comma 8 4 2 2 2 3" xfId="7642"/>
    <cellStyle name="Comma 8 4 2 2 2 4" xfId="9914"/>
    <cellStyle name="Comma 8 4 2 2 2 5" xfId="3375"/>
    <cellStyle name="Comma 8 4 2 2 2 6" xfId="2799"/>
    <cellStyle name="Comma 8 4 2 2 3" xfId="4235"/>
    <cellStyle name="Comma 8 4 2 2 4" xfId="6507"/>
    <cellStyle name="Comma 8 4 2 2 5" xfId="8779"/>
    <cellStyle name="Comma 8 4 2 2 6" xfId="3090"/>
    <cellStyle name="Comma 8 4 2 2 7" xfId="2519"/>
    <cellStyle name="Comma 8 4 2 3" xfId="1496"/>
    <cellStyle name="Comma 8 4 2 3 2" xfId="4916"/>
    <cellStyle name="Comma 8 4 2 3 3" xfId="7188"/>
    <cellStyle name="Comma 8 4 2 3 4" xfId="9460"/>
    <cellStyle name="Comma 8 4 2 3 5" xfId="3261"/>
    <cellStyle name="Comma 8 4 2 3 6" xfId="2687"/>
    <cellStyle name="Comma 8 4 2 4" xfId="3781"/>
    <cellStyle name="Comma 8 4 2 5" xfId="6053"/>
    <cellStyle name="Comma 8 4 2 6" xfId="8325"/>
    <cellStyle name="Comma 8 4 2 7" xfId="2976"/>
    <cellStyle name="Comma 8 4 2 8" xfId="2407"/>
    <cellStyle name="Comma 8 4 3" xfId="1042"/>
    <cellStyle name="Comma 8 4 3 2" xfId="2177"/>
    <cellStyle name="Comma 8 4 3 2 2" xfId="5597"/>
    <cellStyle name="Comma 8 4 3 2 3" xfId="7869"/>
    <cellStyle name="Comma 8 4 3 2 4" xfId="10141"/>
    <cellStyle name="Comma 8 4 3 2 5" xfId="3432"/>
    <cellStyle name="Comma 8 4 3 2 6" xfId="2855"/>
    <cellStyle name="Comma 8 4 3 3" xfId="4462"/>
    <cellStyle name="Comma 8 4 3 4" xfId="6734"/>
    <cellStyle name="Comma 8 4 3 5" xfId="9006"/>
    <cellStyle name="Comma 8 4 3 6" xfId="3147"/>
    <cellStyle name="Comma 8 4 3 7" xfId="2575"/>
    <cellStyle name="Comma 8 4 4" xfId="588"/>
    <cellStyle name="Comma 8 4 4 2" xfId="1723"/>
    <cellStyle name="Comma 8 4 4 2 2" xfId="5143"/>
    <cellStyle name="Comma 8 4 4 2 3" xfId="7415"/>
    <cellStyle name="Comma 8 4 4 2 4" xfId="9687"/>
    <cellStyle name="Comma 8 4 4 2 5" xfId="3318"/>
    <cellStyle name="Comma 8 4 4 2 6" xfId="2743"/>
    <cellStyle name="Comma 8 4 4 3" xfId="4008"/>
    <cellStyle name="Comma 8 4 4 4" xfId="6280"/>
    <cellStyle name="Comma 8 4 4 5" xfId="8552"/>
    <cellStyle name="Comma 8 4 4 6" xfId="3033"/>
    <cellStyle name="Comma 8 4 4 7" xfId="2463"/>
    <cellStyle name="Comma 8 4 5" xfId="1269"/>
    <cellStyle name="Comma 8 4 5 2" xfId="4689"/>
    <cellStyle name="Comma 8 4 5 3" xfId="6961"/>
    <cellStyle name="Comma 8 4 5 4" xfId="9233"/>
    <cellStyle name="Comma 8 4 5 5" xfId="3204"/>
    <cellStyle name="Comma 8 4 5 6" xfId="2631"/>
    <cellStyle name="Comma 8 4 6" xfId="3554"/>
    <cellStyle name="Comma 8 4 7" xfId="5826"/>
    <cellStyle name="Comma 8 4 8" xfId="8098"/>
    <cellStyle name="Comma 8 4 9" xfId="2916"/>
    <cellStyle name="Comma 8 5" xfId="249"/>
    <cellStyle name="Comma 8 5 10" xfId="2379"/>
    <cellStyle name="Comma 8 5 2" xfId="476"/>
    <cellStyle name="Comma 8 5 2 2" xfId="930"/>
    <cellStyle name="Comma 8 5 2 2 2" xfId="2065"/>
    <cellStyle name="Comma 8 5 2 2 2 2" xfId="5485"/>
    <cellStyle name="Comma 8 5 2 2 2 3" xfId="7757"/>
    <cellStyle name="Comma 8 5 2 2 2 4" xfId="10029"/>
    <cellStyle name="Comma 8 5 2 2 2 5" xfId="3404"/>
    <cellStyle name="Comma 8 5 2 2 2 6" xfId="2827"/>
    <cellStyle name="Comma 8 5 2 2 3" xfId="4350"/>
    <cellStyle name="Comma 8 5 2 2 4" xfId="6622"/>
    <cellStyle name="Comma 8 5 2 2 5" xfId="8894"/>
    <cellStyle name="Comma 8 5 2 2 6" xfId="3119"/>
    <cellStyle name="Comma 8 5 2 2 7" xfId="2547"/>
    <cellStyle name="Comma 8 5 2 3" xfId="1611"/>
    <cellStyle name="Comma 8 5 2 3 2" xfId="5031"/>
    <cellStyle name="Comma 8 5 2 3 3" xfId="7303"/>
    <cellStyle name="Comma 8 5 2 3 4" xfId="9575"/>
    <cellStyle name="Comma 8 5 2 3 5" xfId="3290"/>
    <cellStyle name="Comma 8 5 2 3 6" xfId="2715"/>
    <cellStyle name="Comma 8 5 2 4" xfId="3896"/>
    <cellStyle name="Comma 8 5 2 5" xfId="6168"/>
    <cellStyle name="Comma 8 5 2 6" xfId="8440"/>
    <cellStyle name="Comma 8 5 2 7" xfId="3005"/>
    <cellStyle name="Comma 8 5 2 8" xfId="2435"/>
    <cellStyle name="Comma 8 5 3" xfId="1157"/>
    <cellStyle name="Comma 8 5 3 2" xfId="2292"/>
    <cellStyle name="Comma 8 5 3 2 2" xfId="5712"/>
    <cellStyle name="Comma 8 5 3 2 3" xfId="7984"/>
    <cellStyle name="Comma 8 5 3 2 4" xfId="10256"/>
    <cellStyle name="Comma 8 5 3 2 5" xfId="3461"/>
    <cellStyle name="Comma 8 5 3 2 6" xfId="2883"/>
    <cellStyle name="Comma 8 5 3 3" xfId="4577"/>
    <cellStyle name="Comma 8 5 3 4" xfId="6849"/>
    <cellStyle name="Comma 8 5 3 5" xfId="9121"/>
    <cellStyle name="Comma 8 5 3 6" xfId="3176"/>
    <cellStyle name="Comma 8 5 3 7" xfId="2603"/>
    <cellStyle name="Comma 8 5 4" xfId="703"/>
    <cellStyle name="Comma 8 5 4 2" xfId="1838"/>
    <cellStyle name="Comma 8 5 4 2 2" xfId="5258"/>
    <cellStyle name="Comma 8 5 4 2 3" xfId="7530"/>
    <cellStyle name="Comma 8 5 4 2 4" xfId="9802"/>
    <cellStyle name="Comma 8 5 4 2 5" xfId="3347"/>
    <cellStyle name="Comma 8 5 4 2 6" xfId="2771"/>
    <cellStyle name="Comma 8 5 4 3" xfId="4123"/>
    <cellStyle name="Comma 8 5 4 4" xfId="6395"/>
    <cellStyle name="Comma 8 5 4 5" xfId="8667"/>
    <cellStyle name="Comma 8 5 4 6" xfId="3062"/>
    <cellStyle name="Comma 8 5 4 7" xfId="2491"/>
    <cellStyle name="Comma 8 5 5" xfId="1384"/>
    <cellStyle name="Comma 8 5 5 2" xfId="4804"/>
    <cellStyle name="Comma 8 5 5 3" xfId="7076"/>
    <cellStyle name="Comma 8 5 5 4" xfId="9348"/>
    <cellStyle name="Comma 8 5 5 5" xfId="3233"/>
    <cellStyle name="Comma 8 5 5 6" xfId="2659"/>
    <cellStyle name="Comma 8 5 6" xfId="3669"/>
    <cellStyle name="Comma 8 5 7" xfId="5941"/>
    <cellStyle name="Comma 8 5 8" xfId="8213"/>
    <cellStyle name="Comma 8 5 9" xfId="2948"/>
    <cellStyle name="Comma 8 6" xfId="305"/>
    <cellStyle name="Comma 8 6 2" xfId="759"/>
    <cellStyle name="Comma 8 6 2 2" xfId="1894"/>
    <cellStyle name="Comma 8 6 2 2 2" xfId="5314"/>
    <cellStyle name="Comma 8 6 2 2 3" xfId="7586"/>
    <cellStyle name="Comma 8 6 2 2 4" xfId="9858"/>
    <cellStyle name="Comma 8 6 2 2 5" xfId="3361"/>
    <cellStyle name="Comma 8 6 2 2 6" xfId="2785"/>
    <cellStyle name="Comma 8 6 2 3" xfId="4179"/>
    <cellStyle name="Comma 8 6 2 4" xfId="6451"/>
    <cellStyle name="Comma 8 6 2 5" xfId="8723"/>
    <cellStyle name="Comma 8 6 2 6" xfId="3076"/>
    <cellStyle name="Comma 8 6 2 7" xfId="2505"/>
    <cellStyle name="Comma 8 6 3" xfId="1440"/>
    <cellStyle name="Comma 8 6 3 2" xfId="4860"/>
    <cellStyle name="Comma 8 6 3 3" xfId="7132"/>
    <cellStyle name="Comma 8 6 3 4" xfId="9404"/>
    <cellStyle name="Comma 8 6 3 5" xfId="3247"/>
    <cellStyle name="Comma 8 6 3 6" xfId="2673"/>
    <cellStyle name="Comma 8 6 4" xfId="3725"/>
    <cellStyle name="Comma 8 6 5" xfId="5997"/>
    <cellStyle name="Comma 8 6 6" xfId="8269"/>
    <cellStyle name="Comma 8 6 7" xfId="2962"/>
    <cellStyle name="Comma 8 6 8" xfId="2393"/>
    <cellStyle name="Comma 8 7" xfId="986"/>
    <cellStyle name="Comma 8 7 2" xfId="2121"/>
    <cellStyle name="Comma 8 7 2 2" xfId="5541"/>
    <cellStyle name="Comma 8 7 2 3" xfId="7813"/>
    <cellStyle name="Comma 8 7 2 4" xfId="10085"/>
    <cellStyle name="Comma 8 7 2 5" xfId="3418"/>
    <cellStyle name="Comma 8 7 2 6" xfId="2841"/>
    <cellStyle name="Comma 8 7 3" xfId="4406"/>
    <cellStyle name="Comma 8 7 4" xfId="6678"/>
    <cellStyle name="Comma 8 7 5" xfId="8950"/>
    <cellStyle name="Comma 8 7 6" xfId="3133"/>
    <cellStyle name="Comma 8 7 7" xfId="2561"/>
    <cellStyle name="Comma 8 8" xfId="532"/>
    <cellStyle name="Comma 8 8 2" xfId="1667"/>
    <cellStyle name="Comma 8 8 2 2" xfId="5087"/>
    <cellStyle name="Comma 8 8 2 3" xfId="7359"/>
    <cellStyle name="Comma 8 8 2 4" xfId="9631"/>
    <cellStyle name="Comma 8 8 2 5" xfId="3304"/>
    <cellStyle name="Comma 8 8 2 6" xfId="2729"/>
    <cellStyle name="Comma 8 8 3" xfId="3952"/>
    <cellStyle name="Comma 8 8 4" xfId="6224"/>
    <cellStyle name="Comma 8 8 5" xfId="8496"/>
    <cellStyle name="Comma 8 8 6" xfId="3019"/>
    <cellStyle name="Comma 8 8 7" xfId="2449"/>
    <cellStyle name="Comma 8 9" xfId="1213"/>
    <cellStyle name="Comma 8 9 2" xfId="4633"/>
    <cellStyle name="Comma 8 9 3" xfId="6905"/>
    <cellStyle name="Comma 8 9 4" xfId="9177"/>
    <cellStyle name="Comma 8 9 5" xfId="3190"/>
    <cellStyle name="Comma 8 9 6" xfId="2617"/>
    <cellStyle name="Comma 9" xfId="67"/>
    <cellStyle name="Comma 9 10" xfId="3500"/>
    <cellStyle name="Comma 9 11" xfId="5772"/>
    <cellStyle name="Comma 9 12" xfId="8044"/>
    <cellStyle name="Comma 9 13" xfId="2901"/>
    <cellStyle name="Comma 9 14" xfId="2336"/>
    <cellStyle name="Comma 9 2" xfId="97"/>
    <cellStyle name="Comma 9 2 10" xfId="5800"/>
    <cellStyle name="Comma 9 2 11" xfId="8072"/>
    <cellStyle name="Comma 9 2 12" xfId="2910"/>
    <cellStyle name="Comma 9 2 13" xfId="2344"/>
    <cellStyle name="Comma 9 2 2" xfId="209"/>
    <cellStyle name="Comma 9 2 2 10" xfId="2372"/>
    <cellStyle name="Comma 9 2 2 2" xfId="447"/>
    <cellStyle name="Comma 9 2 2 2 2" xfId="901"/>
    <cellStyle name="Comma 9 2 2 2 2 2" xfId="2036"/>
    <cellStyle name="Comma 9 2 2 2 2 2 2" xfId="5456"/>
    <cellStyle name="Comma 9 2 2 2 2 2 3" xfId="7728"/>
    <cellStyle name="Comma 9 2 2 2 2 2 4" xfId="10000"/>
    <cellStyle name="Comma 9 2 2 2 2 2 5" xfId="3397"/>
    <cellStyle name="Comma 9 2 2 2 2 2 6" xfId="2821"/>
    <cellStyle name="Comma 9 2 2 2 2 3" xfId="4321"/>
    <cellStyle name="Comma 9 2 2 2 2 4" xfId="6593"/>
    <cellStyle name="Comma 9 2 2 2 2 5" xfId="8865"/>
    <cellStyle name="Comma 9 2 2 2 2 6" xfId="3112"/>
    <cellStyle name="Comma 9 2 2 2 2 7" xfId="2541"/>
    <cellStyle name="Comma 9 2 2 2 3" xfId="1582"/>
    <cellStyle name="Comma 9 2 2 2 3 2" xfId="5002"/>
    <cellStyle name="Comma 9 2 2 2 3 3" xfId="7274"/>
    <cellStyle name="Comma 9 2 2 2 3 4" xfId="9546"/>
    <cellStyle name="Comma 9 2 2 2 3 5" xfId="3283"/>
    <cellStyle name="Comma 9 2 2 2 3 6" xfId="2709"/>
    <cellStyle name="Comma 9 2 2 2 4" xfId="3867"/>
    <cellStyle name="Comma 9 2 2 2 5" xfId="6139"/>
    <cellStyle name="Comma 9 2 2 2 6" xfId="8411"/>
    <cellStyle name="Comma 9 2 2 2 7" xfId="2998"/>
    <cellStyle name="Comma 9 2 2 2 8" xfId="2429"/>
    <cellStyle name="Comma 9 2 2 3" xfId="1128"/>
    <cellStyle name="Comma 9 2 2 3 2" xfId="2263"/>
    <cellStyle name="Comma 9 2 2 3 2 2" xfId="5683"/>
    <cellStyle name="Comma 9 2 2 3 2 3" xfId="7955"/>
    <cellStyle name="Comma 9 2 2 3 2 4" xfId="10227"/>
    <cellStyle name="Comma 9 2 2 3 2 5" xfId="3454"/>
    <cellStyle name="Comma 9 2 2 3 2 6" xfId="2877"/>
    <cellStyle name="Comma 9 2 2 3 3" xfId="4548"/>
    <cellStyle name="Comma 9 2 2 3 4" xfId="6820"/>
    <cellStyle name="Comma 9 2 2 3 5" xfId="9092"/>
    <cellStyle name="Comma 9 2 2 3 6" xfId="3169"/>
    <cellStyle name="Comma 9 2 2 3 7" xfId="2597"/>
    <cellStyle name="Comma 9 2 2 4" xfId="674"/>
    <cellStyle name="Comma 9 2 2 4 2" xfId="1809"/>
    <cellStyle name="Comma 9 2 2 4 2 2" xfId="5229"/>
    <cellStyle name="Comma 9 2 2 4 2 3" xfId="7501"/>
    <cellStyle name="Comma 9 2 2 4 2 4" xfId="9773"/>
    <cellStyle name="Comma 9 2 2 4 2 5" xfId="3340"/>
    <cellStyle name="Comma 9 2 2 4 2 6" xfId="2765"/>
    <cellStyle name="Comma 9 2 2 4 3" xfId="4094"/>
    <cellStyle name="Comma 9 2 2 4 4" xfId="6366"/>
    <cellStyle name="Comma 9 2 2 4 5" xfId="8638"/>
    <cellStyle name="Comma 9 2 2 4 6" xfId="3055"/>
    <cellStyle name="Comma 9 2 2 4 7" xfId="2485"/>
    <cellStyle name="Comma 9 2 2 5" xfId="1355"/>
    <cellStyle name="Comma 9 2 2 5 2" xfId="4775"/>
    <cellStyle name="Comma 9 2 2 5 3" xfId="7047"/>
    <cellStyle name="Comma 9 2 2 5 4" xfId="9319"/>
    <cellStyle name="Comma 9 2 2 5 5" xfId="3226"/>
    <cellStyle name="Comma 9 2 2 5 6" xfId="2653"/>
    <cellStyle name="Comma 9 2 2 6" xfId="3640"/>
    <cellStyle name="Comma 9 2 2 7" xfId="5912"/>
    <cellStyle name="Comma 9 2 2 8" xfId="8184"/>
    <cellStyle name="Comma 9 2 2 9" xfId="2938"/>
    <cellStyle name="Comma 9 2 3" xfId="153"/>
    <cellStyle name="Comma 9 2 3 10" xfId="2358"/>
    <cellStyle name="Comma 9 2 3 2" xfId="391"/>
    <cellStyle name="Comma 9 2 3 2 2" xfId="845"/>
    <cellStyle name="Comma 9 2 3 2 2 2" xfId="1980"/>
    <cellStyle name="Comma 9 2 3 2 2 2 2" xfId="5400"/>
    <cellStyle name="Comma 9 2 3 2 2 2 3" xfId="7672"/>
    <cellStyle name="Comma 9 2 3 2 2 2 4" xfId="9944"/>
    <cellStyle name="Comma 9 2 3 2 2 2 5" xfId="3383"/>
    <cellStyle name="Comma 9 2 3 2 2 2 6" xfId="2807"/>
    <cellStyle name="Comma 9 2 3 2 2 3" xfId="4265"/>
    <cellStyle name="Comma 9 2 3 2 2 4" xfId="6537"/>
    <cellStyle name="Comma 9 2 3 2 2 5" xfId="8809"/>
    <cellStyle name="Comma 9 2 3 2 2 6" xfId="3098"/>
    <cellStyle name="Comma 9 2 3 2 2 7" xfId="2527"/>
    <cellStyle name="Comma 9 2 3 2 3" xfId="1526"/>
    <cellStyle name="Comma 9 2 3 2 3 2" xfId="4946"/>
    <cellStyle name="Comma 9 2 3 2 3 3" xfId="7218"/>
    <cellStyle name="Comma 9 2 3 2 3 4" xfId="9490"/>
    <cellStyle name="Comma 9 2 3 2 3 5" xfId="3269"/>
    <cellStyle name="Comma 9 2 3 2 3 6" xfId="2695"/>
    <cellStyle name="Comma 9 2 3 2 4" xfId="3811"/>
    <cellStyle name="Comma 9 2 3 2 5" xfId="6083"/>
    <cellStyle name="Comma 9 2 3 2 6" xfId="8355"/>
    <cellStyle name="Comma 9 2 3 2 7" xfId="2984"/>
    <cellStyle name="Comma 9 2 3 2 8" xfId="2415"/>
    <cellStyle name="Comma 9 2 3 3" xfId="1072"/>
    <cellStyle name="Comma 9 2 3 3 2" xfId="2207"/>
    <cellStyle name="Comma 9 2 3 3 2 2" xfId="5627"/>
    <cellStyle name="Comma 9 2 3 3 2 3" xfId="7899"/>
    <cellStyle name="Comma 9 2 3 3 2 4" xfId="10171"/>
    <cellStyle name="Comma 9 2 3 3 2 5" xfId="3440"/>
    <cellStyle name="Comma 9 2 3 3 2 6" xfId="2863"/>
    <cellStyle name="Comma 9 2 3 3 3" xfId="4492"/>
    <cellStyle name="Comma 9 2 3 3 4" xfId="6764"/>
    <cellStyle name="Comma 9 2 3 3 5" xfId="9036"/>
    <cellStyle name="Comma 9 2 3 3 6" xfId="3155"/>
    <cellStyle name="Comma 9 2 3 3 7" xfId="2583"/>
    <cellStyle name="Comma 9 2 3 4" xfId="618"/>
    <cellStyle name="Comma 9 2 3 4 2" xfId="1753"/>
    <cellStyle name="Comma 9 2 3 4 2 2" xfId="5173"/>
    <cellStyle name="Comma 9 2 3 4 2 3" xfId="7445"/>
    <cellStyle name="Comma 9 2 3 4 2 4" xfId="9717"/>
    <cellStyle name="Comma 9 2 3 4 2 5" xfId="3326"/>
    <cellStyle name="Comma 9 2 3 4 2 6" xfId="2751"/>
    <cellStyle name="Comma 9 2 3 4 3" xfId="4038"/>
    <cellStyle name="Comma 9 2 3 4 4" xfId="6310"/>
    <cellStyle name="Comma 9 2 3 4 5" xfId="8582"/>
    <cellStyle name="Comma 9 2 3 4 6" xfId="3041"/>
    <cellStyle name="Comma 9 2 3 4 7" xfId="2471"/>
    <cellStyle name="Comma 9 2 3 5" xfId="1299"/>
    <cellStyle name="Comma 9 2 3 5 2" xfId="4719"/>
    <cellStyle name="Comma 9 2 3 5 3" xfId="6991"/>
    <cellStyle name="Comma 9 2 3 5 4" xfId="9263"/>
    <cellStyle name="Comma 9 2 3 5 5" xfId="3212"/>
    <cellStyle name="Comma 9 2 3 5 6" xfId="2639"/>
    <cellStyle name="Comma 9 2 3 6" xfId="3584"/>
    <cellStyle name="Comma 9 2 3 7" xfId="5856"/>
    <cellStyle name="Comma 9 2 3 8" xfId="8128"/>
    <cellStyle name="Comma 9 2 3 9" xfId="2924"/>
    <cellStyle name="Comma 9 2 4" xfId="279"/>
    <cellStyle name="Comma 9 2 4 10" xfId="2387"/>
    <cellStyle name="Comma 9 2 4 2" xfId="506"/>
    <cellStyle name="Comma 9 2 4 2 2" xfId="960"/>
    <cellStyle name="Comma 9 2 4 2 2 2" xfId="2095"/>
    <cellStyle name="Comma 9 2 4 2 2 2 2" xfId="5515"/>
    <cellStyle name="Comma 9 2 4 2 2 2 3" xfId="7787"/>
    <cellStyle name="Comma 9 2 4 2 2 2 4" xfId="10059"/>
    <cellStyle name="Comma 9 2 4 2 2 2 5" xfId="3412"/>
    <cellStyle name="Comma 9 2 4 2 2 2 6" xfId="2835"/>
    <cellStyle name="Comma 9 2 4 2 2 3" xfId="4380"/>
    <cellStyle name="Comma 9 2 4 2 2 4" xfId="6652"/>
    <cellStyle name="Comma 9 2 4 2 2 5" xfId="8924"/>
    <cellStyle name="Comma 9 2 4 2 2 6" xfId="3127"/>
    <cellStyle name="Comma 9 2 4 2 2 7" xfId="2555"/>
    <cellStyle name="Comma 9 2 4 2 3" xfId="1641"/>
    <cellStyle name="Comma 9 2 4 2 3 2" xfId="5061"/>
    <cellStyle name="Comma 9 2 4 2 3 3" xfId="7333"/>
    <cellStyle name="Comma 9 2 4 2 3 4" xfId="9605"/>
    <cellStyle name="Comma 9 2 4 2 3 5" xfId="3298"/>
    <cellStyle name="Comma 9 2 4 2 3 6" xfId="2723"/>
    <cellStyle name="Comma 9 2 4 2 4" xfId="3926"/>
    <cellStyle name="Comma 9 2 4 2 5" xfId="6198"/>
    <cellStyle name="Comma 9 2 4 2 6" xfId="8470"/>
    <cellStyle name="Comma 9 2 4 2 7" xfId="3013"/>
    <cellStyle name="Comma 9 2 4 2 8" xfId="2443"/>
    <cellStyle name="Comma 9 2 4 3" xfId="1187"/>
    <cellStyle name="Comma 9 2 4 3 2" xfId="2322"/>
    <cellStyle name="Comma 9 2 4 3 2 2" xfId="5742"/>
    <cellStyle name="Comma 9 2 4 3 2 3" xfId="8014"/>
    <cellStyle name="Comma 9 2 4 3 2 4" xfId="10286"/>
    <cellStyle name="Comma 9 2 4 3 2 5" xfId="3469"/>
    <cellStyle name="Comma 9 2 4 3 2 6" xfId="2891"/>
    <cellStyle name="Comma 9 2 4 3 3" xfId="4607"/>
    <cellStyle name="Comma 9 2 4 3 4" xfId="6879"/>
    <cellStyle name="Comma 9 2 4 3 5" xfId="9151"/>
    <cellStyle name="Comma 9 2 4 3 6" xfId="3184"/>
    <cellStyle name="Comma 9 2 4 3 7" xfId="2611"/>
    <cellStyle name="Comma 9 2 4 4" xfId="733"/>
    <cellStyle name="Comma 9 2 4 4 2" xfId="1868"/>
    <cellStyle name="Comma 9 2 4 4 2 2" xfId="5288"/>
    <cellStyle name="Comma 9 2 4 4 2 3" xfId="7560"/>
    <cellStyle name="Comma 9 2 4 4 2 4" xfId="9832"/>
    <cellStyle name="Comma 9 2 4 4 2 5" xfId="3355"/>
    <cellStyle name="Comma 9 2 4 4 2 6" xfId="2779"/>
    <cellStyle name="Comma 9 2 4 4 3" xfId="4153"/>
    <cellStyle name="Comma 9 2 4 4 4" xfId="6425"/>
    <cellStyle name="Comma 9 2 4 4 5" xfId="8697"/>
    <cellStyle name="Comma 9 2 4 4 6" xfId="3070"/>
    <cellStyle name="Comma 9 2 4 4 7" xfId="2499"/>
    <cellStyle name="Comma 9 2 4 5" xfId="1414"/>
    <cellStyle name="Comma 9 2 4 5 2" xfId="4834"/>
    <cellStyle name="Comma 9 2 4 5 3" xfId="7106"/>
    <cellStyle name="Comma 9 2 4 5 4" xfId="9378"/>
    <cellStyle name="Comma 9 2 4 5 5" xfId="3241"/>
    <cellStyle name="Comma 9 2 4 5 6" xfId="2667"/>
    <cellStyle name="Comma 9 2 4 6" xfId="3699"/>
    <cellStyle name="Comma 9 2 4 7" xfId="5971"/>
    <cellStyle name="Comma 9 2 4 8" xfId="8243"/>
    <cellStyle name="Comma 9 2 4 9" xfId="2956"/>
    <cellStyle name="Comma 9 2 5" xfId="335"/>
    <cellStyle name="Comma 9 2 5 2" xfId="789"/>
    <cellStyle name="Comma 9 2 5 2 2" xfId="1924"/>
    <cellStyle name="Comma 9 2 5 2 2 2" xfId="5344"/>
    <cellStyle name="Comma 9 2 5 2 2 3" xfId="7616"/>
    <cellStyle name="Comma 9 2 5 2 2 4" xfId="9888"/>
    <cellStyle name="Comma 9 2 5 2 2 5" xfId="3369"/>
    <cellStyle name="Comma 9 2 5 2 2 6" xfId="2793"/>
    <cellStyle name="Comma 9 2 5 2 3" xfId="4209"/>
    <cellStyle name="Comma 9 2 5 2 4" xfId="6481"/>
    <cellStyle name="Comma 9 2 5 2 5" xfId="8753"/>
    <cellStyle name="Comma 9 2 5 2 6" xfId="3084"/>
    <cellStyle name="Comma 9 2 5 2 7" xfId="2513"/>
    <cellStyle name="Comma 9 2 5 3" xfId="1470"/>
    <cellStyle name="Comma 9 2 5 3 2" xfId="4890"/>
    <cellStyle name="Comma 9 2 5 3 3" xfId="7162"/>
    <cellStyle name="Comma 9 2 5 3 4" xfId="9434"/>
    <cellStyle name="Comma 9 2 5 3 5" xfId="3255"/>
    <cellStyle name="Comma 9 2 5 3 6" xfId="2681"/>
    <cellStyle name="Comma 9 2 5 4" xfId="3755"/>
    <cellStyle name="Comma 9 2 5 5" xfId="6027"/>
    <cellStyle name="Comma 9 2 5 6" xfId="8299"/>
    <cellStyle name="Comma 9 2 5 7" xfId="2970"/>
    <cellStyle name="Comma 9 2 5 8" xfId="2401"/>
    <cellStyle name="Comma 9 2 6" xfId="1016"/>
    <cellStyle name="Comma 9 2 6 2" xfId="2151"/>
    <cellStyle name="Comma 9 2 6 2 2" xfId="5571"/>
    <cellStyle name="Comma 9 2 6 2 3" xfId="7843"/>
    <cellStyle name="Comma 9 2 6 2 4" xfId="10115"/>
    <cellStyle name="Comma 9 2 6 2 5" xfId="3426"/>
    <cellStyle name="Comma 9 2 6 2 6" xfId="2849"/>
    <cellStyle name="Comma 9 2 6 3" xfId="4436"/>
    <cellStyle name="Comma 9 2 6 4" xfId="6708"/>
    <cellStyle name="Comma 9 2 6 5" xfId="8980"/>
    <cellStyle name="Comma 9 2 6 6" xfId="3141"/>
    <cellStyle name="Comma 9 2 6 7" xfId="2569"/>
    <cellStyle name="Comma 9 2 7" xfId="562"/>
    <cellStyle name="Comma 9 2 7 2" xfId="1697"/>
    <cellStyle name="Comma 9 2 7 2 2" xfId="5117"/>
    <cellStyle name="Comma 9 2 7 2 3" xfId="7389"/>
    <cellStyle name="Comma 9 2 7 2 4" xfId="9661"/>
    <cellStyle name="Comma 9 2 7 2 5" xfId="3312"/>
    <cellStyle name="Comma 9 2 7 2 6" xfId="2737"/>
    <cellStyle name="Comma 9 2 7 3" xfId="3982"/>
    <cellStyle name="Comma 9 2 7 4" xfId="6254"/>
    <cellStyle name="Comma 9 2 7 5" xfId="8526"/>
    <cellStyle name="Comma 9 2 7 6" xfId="3027"/>
    <cellStyle name="Comma 9 2 7 7" xfId="2457"/>
    <cellStyle name="Comma 9 2 8" xfId="1243"/>
    <cellStyle name="Comma 9 2 8 2" xfId="4663"/>
    <cellStyle name="Comma 9 2 8 3" xfId="6935"/>
    <cellStyle name="Comma 9 2 8 4" xfId="9207"/>
    <cellStyle name="Comma 9 2 8 5" xfId="3198"/>
    <cellStyle name="Comma 9 2 8 6" xfId="2625"/>
    <cellStyle name="Comma 9 2 9" xfId="3528"/>
    <cellStyle name="Comma 9 3" xfId="181"/>
    <cellStyle name="Comma 9 3 10" xfId="2365"/>
    <cellStyle name="Comma 9 3 2" xfId="419"/>
    <cellStyle name="Comma 9 3 2 2" xfId="873"/>
    <cellStyle name="Comma 9 3 2 2 2" xfId="2008"/>
    <cellStyle name="Comma 9 3 2 2 2 2" xfId="5428"/>
    <cellStyle name="Comma 9 3 2 2 2 3" xfId="7700"/>
    <cellStyle name="Comma 9 3 2 2 2 4" xfId="9972"/>
    <cellStyle name="Comma 9 3 2 2 2 5" xfId="3390"/>
    <cellStyle name="Comma 9 3 2 2 2 6" xfId="2814"/>
    <cellStyle name="Comma 9 3 2 2 3" xfId="4293"/>
    <cellStyle name="Comma 9 3 2 2 4" xfId="6565"/>
    <cellStyle name="Comma 9 3 2 2 5" xfId="8837"/>
    <cellStyle name="Comma 9 3 2 2 6" xfId="3105"/>
    <cellStyle name="Comma 9 3 2 2 7" xfId="2534"/>
    <cellStyle name="Comma 9 3 2 3" xfId="1554"/>
    <cellStyle name="Comma 9 3 2 3 2" xfId="4974"/>
    <cellStyle name="Comma 9 3 2 3 3" xfId="7246"/>
    <cellStyle name="Comma 9 3 2 3 4" xfId="9518"/>
    <cellStyle name="Comma 9 3 2 3 5" xfId="3276"/>
    <cellStyle name="Comma 9 3 2 3 6" xfId="2702"/>
    <cellStyle name="Comma 9 3 2 4" xfId="3839"/>
    <cellStyle name="Comma 9 3 2 5" xfId="6111"/>
    <cellStyle name="Comma 9 3 2 6" xfId="8383"/>
    <cellStyle name="Comma 9 3 2 7" xfId="2991"/>
    <cellStyle name="Comma 9 3 2 8" xfId="2422"/>
    <cellStyle name="Comma 9 3 3" xfId="1100"/>
    <cellStyle name="Comma 9 3 3 2" xfId="2235"/>
    <cellStyle name="Comma 9 3 3 2 2" xfId="5655"/>
    <cellStyle name="Comma 9 3 3 2 3" xfId="7927"/>
    <cellStyle name="Comma 9 3 3 2 4" xfId="10199"/>
    <cellStyle name="Comma 9 3 3 2 5" xfId="3447"/>
    <cellStyle name="Comma 9 3 3 2 6" xfId="2870"/>
    <cellStyle name="Comma 9 3 3 3" xfId="4520"/>
    <cellStyle name="Comma 9 3 3 4" xfId="6792"/>
    <cellStyle name="Comma 9 3 3 5" xfId="9064"/>
    <cellStyle name="Comma 9 3 3 6" xfId="3162"/>
    <cellStyle name="Comma 9 3 3 7" xfId="2590"/>
    <cellStyle name="Comma 9 3 4" xfId="646"/>
    <cellStyle name="Comma 9 3 4 2" xfId="1781"/>
    <cellStyle name="Comma 9 3 4 2 2" xfId="5201"/>
    <cellStyle name="Comma 9 3 4 2 3" xfId="7473"/>
    <cellStyle name="Comma 9 3 4 2 4" xfId="9745"/>
    <cellStyle name="Comma 9 3 4 2 5" xfId="3333"/>
    <cellStyle name="Comma 9 3 4 2 6" xfId="2758"/>
    <cellStyle name="Comma 9 3 4 3" xfId="4066"/>
    <cellStyle name="Comma 9 3 4 4" xfId="6338"/>
    <cellStyle name="Comma 9 3 4 5" xfId="8610"/>
    <cellStyle name="Comma 9 3 4 6" xfId="3048"/>
    <cellStyle name="Comma 9 3 4 7" xfId="2478"/>
    <cellStyle name="Comma 9 3 5" xfId="1327"/>
    <cellStyle name="Comma 9 3 5 2" xfId="4747"/>
    <cellStyle name="Comma 9 3 5 3" xfId="7019"/>
    <cellStyle name="Comma 9 3 5 4" xfId="9291"/>
    <cellStyle name="Comma 9 3 5 5" xfId="3219"/>
    <cellStyle name="Comma 9 3 5 6" xfId="2646"/>
    <cellStyle name="Comma 9 3 6" xfId="3612"/>
    <cellStyle name="Comma 9 3 7" xfId="5884"/>
    <cellStyle name="Comma 9 3 8" xfId="8156"/>
    <cellStyle name="Comma 9 3 9" xfId="2931"/>
    <cellStyle name="Comma 9 4" xfId="125"/>
    <cellStyle name="Comma 9 4 10" xfId="2351"/>
    <cellStyle name="Comma 9 4 2" xfId="363"/>
    <cellStyle name="Comma 9 4 2 2" xfId="817"/>
    <cellStyle name="Comma 9 4 2 2 2" xfId="1952"/>
    <cellStyle name="Comma 9 4 2 2 2 2" xfId="5372"/>
    <cellStyle name="Comma 9 4 2 2 2 3" xfId="7644"/>
    <cellStyle name="Comma 9 4 2 2 2 4" xfId="9916"/>
    <cellStyle name="Comma 9 4 2 2 2 5" xfId="3376"/>
    <cellStyle name="Comma 9 4 2 2 2 6" xfId="2800"/>
    <cellStyle name="Comma 9 4 2 2 3" xfId="4237"/>
    <cellStyle name="Comma 9 4 2 2 4" xfId="6509"/>
    <cellStyle name="Comma 9 4 2 2 5" xfId="8781"/>
    <cellStyle name="Comma 9 4 2 2 6" xfId="3091"/>
    <cellStyle name="Comma 9 4 2 2 7" xfId="2520"/>
    <cellStyle name="Comma 9 4 2 3" xfId="1498"/>
    <cellStyle name="Comma 9 4 2 3 2" xfId="4918"/>
    <cellStyle name="Comma 9 4 2 3 3" xfId="7190"/>
    <cellStyle name="Comma 9 4 2 3 4" xfId="9462"/>
    <cellStyle name="Comma 9 4 2 3 5" xfId="3262"/>
    <cellStyle name="Comma 9 4 2 3 6" xfId="2688"/>
    <cellStyle name="Comma 9 4 2 4" xfId="3783"/>
    <cellStyle name="Comma 9 4 2 5" xfId="6055"/>
    <cellStyle name="Comma 9 4 2 6" xfId="8327"/>
    <cellStyle name="Comma 9 4 2 7" xfId="2977"/>
    <cellStyle name="Comma 9 4 2 8" xfId="2408"/>
    <cellStyle name="Comma 9 4 3" xfId="1044"/>
    <cellStyle name="Comma 9 4 3 2" xfId="2179"/>
    <cellStyle name="Comma 9 4 3 2 2" xfId="5599"/>
    <cellStyle name="Comma 9 4 3 2 3" xfId="7871"/>
    <cellStyle name="Comma 9 4 3 2 4" xfId="10143"/>
    <cellStyle name="Comma 9 4 3 2 5" xfId="3433"/>
    <cellStyle name="Comma 9 4 3 2 6" xfId="2856"/>
    <cellStyle name="Comma 9 4 3 3" xfId="4464"/>
    <cellStyle name="Comma 9 4 3 4" xfId="6736"/>
    <cellStyle name="Comma 9 4 3 5" xfId="9008"/>
    <cellStyle name="Comma 9 4 3 6" xfId="3148"/>
    <cellStyle name="Comma 9 4 3 7" xfId="2576"/>
    <cellStyle name="Comma 9 4 4" xfId="590"/>
    <cellStyle name="Comma 9 4 4 2" xfId="1725"/>
    <cellStyle name="Comma 9 4 4 2 2" xfId="5145"/>
    <cellStyle name="Comma 9 4 4 2 3" xfId="7417"/>
    <cellStyle name="Comma 9 4 4 2 4" xfId="9689"/>
    <cellStyle name="Comma 9 4 4 2 5" xfId="3319"/>
    <cellStyle name="Comma 9 4 4 2 6" xfId="2744"/>
    <cellStyle name="Comma 9 4 4 3" xfId="4010"/>
    <cellStyle name="Comma 9 4 4 4" xfId="6282"/>
    <cellStyle name="Comma 9 4 4 5" xfId="8554"/>
    <cellStyle name="Comma 9 4 4 6" xfId="3034"/>
    <cellStyle name="Comma 9 4 4 7" xfId="2464"/>
    <cellStyle name="Comma 9 4 5" xfId="1271"/>
    <cellStyle name="Comma 9 4 5 2" xfId="4691"/>
    <cellStyle name="Comma 9 4 5 3" xfId="6963"/>
    <cellStyle name="Comma 9 4 5 4" xfId="9235"/>
    <cellStyle name="Comma 9 4 5 5" xfId="3205"/>
    <cellStyle name="Comma 9 4 5 6" xfId="2632"/>
    <cellStyle name="Comma 9 4 6" xfId="3556"/>
    <cellStyle name="Comma 9 4 7" xfId="5828"/>
    <cellStyle name="Comma 9 4 8" xfId="8100"/>
    <cellStyle name="Comma 9 4 9" xfId="2917"/>
    <cellStyle name="Comma 9 5" xfId="251"/>
    <cellStyle name="Comma 9 5 10" xfId="2380"/>
    <cellStyle name="Comma 9 5 2" xfId="478"/>
    <cellStyle name="Comma 9 5 2 2" xfId="932"/>
    <cellStyle name="Comma 9 5 2 2 2" xfId="2067"/>
    <cellStyle name="Comma 9 5 2 2 2 2" xfId="5487"/>
    <cellStyle name="Comma 9 5 2 2 2 3" xfId="7759"/>
    <cellStyle name="Comma 9 5 2 2 2 4" xfId="10031"/>
    <cellStyle name="Comma 9 5 2 2 2 5" xfId="3405"/>
    <cellStyle name="Comma 9 5 2 2 2 6" xfId="2828"/>
    <cellStyle name="Comma 9 5 2 2 3" xfId="4352"/>
    <cellStyle name="Comma 9 5 2 2 4" xfId="6624"/>
    <cellStyle name="Comma 9 5 2 2 5" xfId="8896"/>
    <cellStyle name="Comma 9 5 2 2 6" xfId="3120"/>
    <cellStyle name="Comma 9 5 2 2 7" xfId="2548"/>
    <cellStyle name="Comma 9 5 2 3" xfId="1613"/>
    <cellStyle name="Comma 9 5 2 3 2" xfId="5033"/>
    <cellStyle name="Comma 9 5 2 3 3" xfId="7305"/>
    <cellStyle name="Comma 9 5 2 3 4" xfId="9577"/>
    <cellStyle name="Comma 9 5 2 3 5" xfId="3291"/>
    <cellStyle name="Comma 9 5 2 3 6" xfId="2716"/>
    <cellStyle name="Comma 9 5 2 4" xfId="3898"/>
    <cellStyle name="Comma 9 5 2 5" xfId="6170"/>
    <cellStyle name="Comma 9 5 2 6" xfId="8442"/>
    <cellStyle name="Comma 9 5 2 7" xfId="3006"/>
    <cellStyle name="Comma 9 5 2 8" xfId="2436"/>
    <cellStyle name="Comma 9 5 3" xfId="1159"/>
    <cellStyle name="Comma 9 5 3 2" xfId="2294"/>
    <cellStyle name="Comma 9 5 3 2 2" xfId="5714"/>
    <cellStyle name="Comma 9 5 3 2 3" xfId="7986"/>
    <cellStyle name="Comma 9 5 3 2 4" xfId="10258"/>
    <cellStyle name="Comma 9 5 3 2 5" xfId="3462"/>
    <cellStyle name="Comma 9 5 3 2 6" xfId="2884"/>
    <cellStyle name="Comma 9 5 3 3" xfId="4579"/>
    <cellStyle name="Comma 9 5 3 4" xfId="6851"/>
    <cellStyle name="Comma 9 5 3 5" xfId="9123"/>
    <cellStyle name="Comma 9 5 3 6" xfId="3177"/>
    <cellStyle name="Comma 9 5 3 7" xfId="2604"/>
    <cellStyle name="Comma 9 5 4" xfId="705"/>
    <cellStyle name="Comma 9 5 4 2" xfId="1840"/>
    <cellStyle name="Comma 9 5 4 2 2" xfId="5260"/>
    <cellStyle name="Comma 9 5 4 2 3" xfId="7532"/>
    <cellStyle name="Comma 9 5 4 2 4" xfId="9804"/>
    <cellStyle name="Comma 9 5 4 2 5" xfId="3348"/>
    <cellStyle name="Comma 9 5 4 2 6" xfId="2772"/>
    <cellStyle name="Comma 9 5 4 3" xfId="4125"/>
    <cellStyle name="Comma 9 5 4 4" xfId="6397"/>
    <cellStyle name="Comma 9 5 4 5" xfId="8669"/>
    <cellStyle name="Comma 9 5 4 6" xfId="3063"/>
    <cellStyle name="Comma 9 5 4 7" xfId="2492"/>
    <cellStyle name="Comma 9 5 5" xfId="1386"/>
    <cellStyle name="Comma 9 5 5 2" xfId="4806"/>
    <cellStyle name="Comma 9 5 5 3" xfId="7078"/>
    <cellStyle name="Comma 9 5 5 4" xfId="9350"/>
    <cellStyle name="Comma 9 5 5 5" xfId="3234"/>
    <cellStyle name="Comma 9 5 5 6" xfId="2660"/>
    <cellStyle name="Comma 9 5 6" xfId="3671"/>
    <cellStyle name="Comma 9 5 7" xfId="5943"/>
    <cellStyle name="Comma 9 5 8" xfId="8215"/>
    <cellStyle name="Comma 9 5 9" xfId="2949"/>
    <cellStyle name="Comma 9 6" xfId="307"/>
    <cellStyle name="Comma 9 6 2" xfId="761"/>
    <cellStyle name="Comma 9 6 2 2" xfId="1896"/>
    <cellStyle name="Comma 9 6 2 2 2" xfId="5316"/>
    <cellStyle name="Comma 9 6 2 2 3" xfId="7588"/>
    <cellStyle name="Comma 9 6 2 2 4" xfId="9860"/>
    <cellStyle name="Comma 9 6 2 2 5" xfId="3362"/>
    <cellStyle name="Comma 9 6 2 2 6" xfId="2786"/>
    <cellStyle name="Comma 9 6 2 3" xfId="4181"/>
    <cellStyle name="Comma 9 6 2 4" xfId="6453"/>
    <cellStyle name="Comma 9 6 2 5" xfId="8725"/>
    <cellStyle name="Comma 9 6 2 6" xfId="3077"/>
    <cellStyle name="Comma 9 6 2 7" xfId="2506"/>
    <cellStyle name="Comma 9 6 3" xfId="1442"/>
    <cellStyle name="Comma 9 6 3 2" xfId="4862"/>
    <cellStyle name="Comma 9 6 3 3" xfId="7134"/>
    <cellStyle name="Comma 9 6 3 4" xfId="9406"/>
    <cellStyle name="Comma 9 6 3 5" xfId="3248"/>
    <cellStyle name="Comma 9 6 3 6" xfId="2674"/>
    <cellStyle name="Comma 9 6 4" xfId="3727"/>
    <cellStyle name="Comma 9 6 5" xfId="5999"/>
    <cellStyle name="Comma 9 6 6" xfId="8271"/>
    <cellStyle name="Comma 9 6 7" xfId="2963"/>
    <cellStyle name="Comma 9 6 8" xfId="2394"/>
    <cellStyle name="Comma 9 7" xfId="988"/>
    <cellStyle name="Comma 9 7 2" xfId="2123"/>
    <cellStyle name="Comma 9 7 2 2" xfId="5543"/>
    <cellStyle name="Comma 9 7 2 3" xfId="7815"/>
    <cellStyle name="Comma 9 7 2 4" xfId="10087"/>
    <cellStyle name="Comma 9 7 2 5" xfId="3419"/>
    <cellStyle name="Comma 9 7 2 6" xfId="2842"/>
    <cellStyle name="Comma 9 7 3" xfId="4408"/>
    <cellStyle name="Comma 9 7 4" xfId="6680"/>
    <cellStyle name="Comma 9 7 5" xfId="8952"/>
    <cellStyle name="Comma 9 7 6" xfId="3134"/>
    <cellStyle name="Comma 9 7 7" xfId="2562"/>
    <cellStyle name="Comma 9 8" xfId="534"/>
    <cellStyle name="Comma 9 8 2" xfId="1669"/>
    <cellStyle name="Comma 9 8 2 2" xfId="5089"/>
    <cellStyle name="Comma 9 8 2 3" xfId="7361"/>
    <cellStyle name="Comma 9 8 2 4" xfId="9633"/>
    <cellStyle name="Comma 9 8 2 5" xfId="3305"/>
    <cellStyle name="Comma 9 8 2 6" xfId="2730"/>
    <cellStyle name="Comma 9 8 3" xfId="3954"/>
    <cellStyle name="Comma 9 8 4" xfId="6226"/>
    <cellStyle name="Comma 9 8 5" xfId="8498"/>
    <cellStyle name="Comma 9 8 6" xfId="3020"/>
    <cellStyle name="Comma 9 8 7" xfId="2450"/>
    <cellStyle name="Comma 9 9" xfId="1215"/>
    <cellStyle name="Comma 9 9 2" xfId="4635"/>
    <cellStyle name="Comma 9 9 3" xfId="6907"/>
    <cellStyle name="Comma 9 9 4" xfId="9179"/>
    <cellStyle name="Comma 9 9 5" xfId="3191"/>
    <cellStyle name="Comma 9 9 6" xfId="2618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21ST MAY,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12798029076.030001</c:v>
                </c:pt>
                <c:pt idx="1">
                  <c:v>28972789336.450005</c:v>
                </c:pt>
                <c:pt idx="2" formatCode="#,##0.00">
                  <c:v>466270217450.1004</c:v>
                </c:pt>
                <c:pt idx="3" formatCode="#,##0.00">
                  <c:v>14707102914.749998</c:v>
                </c:pt>
                <c:pt idx="4" formatCode="#,##0.00">
                  <c:v>49723645730.911072</c:v>
                </c:pt>
                <c:pt idx="5" formatCode="#,##0.00">
                  <c:v>507903798812.73596</c:v>
                </c:pt>
                <c:pt idx="6" formatCode="#,##0.00">
                  <c:v>254269172604.10001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May 21,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44287</c:v>
                </c:pt>
                <c:pt idx="1">
                  <c:v>44295</c:v>
                </c:pt>
                <c:pt idx="2">
                  <c:v>44302</c:v>
                </c:pt>
                <c:pt idx="3">
                  <c:v>44309</c:v>
                </c:pt>
                <c:pt idx="4">
                  <c:v>44316</c:v>
                </c:pt>
                <c:pt idx="5">
                  <c:v>44323</c:v>
                </c:pt>
                <c:pt idx="6">
                  <c:v>44330</c:v>
                </c:pt>
                <c:pt idx="7">
                  <c:v>44337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1440831567754.855</c:v>
                </c:pt>
                <c:pt idx="1">
                  <c:v>1426304012638.563</c:v>
                </c:pt>
                <c:pt idx="2">
                  <c:v>1401353371723.2493</c:v>
                </c:pt>
                <c:pt idx="3">
                  <c:v>1389694806666.9072</c:v>
                </c:pt>
                <c:pt idx="4">
                  <c:v>1369999689452.0234</c:v>
                </c:pt>
                <c:pt idx="5">
                  <c:v>1354080738480.7371</c:v>
                </c:pt>
                <c:pt idx="6">
                  <c:v>1340860428783.4561</c:v>
                </c:pt>
                <c:pt idx="7">
                  <c:v>1334644755925.0774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May 21,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44287</c:v>
                </c:pt>
                <c:pt idx="1">
                  <c:v>44295</c:v>
                </c:pt>
                <c:pt idx="2">
                  <c:v>44302</c:v>
                </c:pt>
                <c:pt idx="3">
                  <c:v>44309</c:v>
                </c:pt>
                <c:pt idx="4">
                  <c:v>44316</c:v>
                </c:pt>
                <c:pt idx="5">
                  <c:v>44323</c:v>
                </c:pt>
                <c:pt idx="6">
                  <c:v>44330</c:v>
                </c:pt>
                <c:pt idx="7">
                  <c:v>44337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44287</c:v>
                </c:pt>
                <c:pt idx="1">
                  <c:v>44295</c:v>
                </c:pt>
                <c:pt idx="2">
                  <c:v>44302</c:v>
                </c:pt>
                <c:pt idx="3">
                  <c:v>44309</c:v>
                </c:pt>
                <c:pt idx="4">
                  <c:v>44316</c:v>
                </c:pt>
                <c:pt idx="5">
                  <c:v>44323</c:v>
                </c:pt>
                <c:pt idx="6">
                  <c:v>44330</c:v>
                </c:pt>
                <c:pt idx="7">
                  <c:v>44337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14834615310.5</c:v>
                </c:pt>
                <c:pt idx="1">
                  <c:v>14729799044.210001</c:v>
                </c:pt>
                <c:pt idx="2">
                  <c:v>14875899238.33</c:v>
                </c:pt>
                <c:pt idx="3">
                  <c:v>14943058143.940001</c:v>
                </c:pt>
                <c:pt idx="4">
                  <c:v>15008031417.639999</c:v>
                </c:pt>
                <c:pt idx="5">
                  <c:v>13646829854.68</c:v>
                </c:pt>
                <c:pt idx="6">
                  <c:v>13516378745.139999</c:v>
                </c:pt>
                <c:pt idx="7">
                  <c:v>12798029076.030001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44287</c:v>
                </c:pt>
                <c:pt idx="1">
                  <c:v>44295</c:v>
                </c:pt>
                <c:pt idx="2">
                  <c:v>44302</c:v>
                </c:pt>
                <c:pt idx="3">
                  <c:v>44309</c:v>
                </c:pt>
                <c:pt idx="4">
                  <c:v>44316</c:v>
                </c:pt>
                <c:pt idx="5">
                  <c:v>44323</c:v>
                </c:pt>
                <c:pt idx="6">
                  <c:v>44330</c:v>
                </c:pt>
                <c:pt idx="7">
                  <c:v>44337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28995805087.060005</c:v>
                </c:pt>
                <c:pt idx="1">
                  <c:v>29070858606.970005</c:v>
                </c:pt>
                <c:pt idx="2">
                  <c:v>28776493345.829994</c:v>
                </c:pt>
                <c:pt idx="3">
                  <c:v>29095842052.560001</c:v>
                </c:pt>
                <c:pt idx="4">
                  <c:v>29090050086.420002</c:v>
                </c:pt>
                <c:pt idx="5">
                  <c:v>29033055017.510002</c:v>
                </c:pt>
                <c:pt idx="6">
                  <c:v>29326862345.399994</c:v>
                </c:pt>
                <c:pt idx="7">
                  <c:v>28972789336.450005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44287</c:v>
                </c:pt>
                <c:pt idx="1">
                  <c:v>44295</c:v>
                </c:pt>
                <c:pt idx="2">
                  <c:v>44302</c:v>
                </c:pt>
                <c:pt idx="3">
                  <c:v>44309</c:v>
                </c:pt>
                <c:pt idx="4">
                  <c:v>44316</c:v>
                </c:pt>
                <c:pt idx="5">
                  <c:v>44323</c:v>
                </c:pt>
                <c:pt idx="6">
                  <c:v>44330</c:v>
                </c:pt>
                <c:pt idx="7">
                  <c:v>44337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14379261362.233032</c:v>
                </c:pt>
                <c:pt idx="1">
                  <c:v>14429392495.120001</c:v>
                </c:pt>
                <c:pt idx="2">
                  <c:v>14345654667.159998</c:v>
                </c:pt>
                <c:pt idx="3">
                  <c:v>14610319452.280001</c:v>
                </c:pt>
                <c:pt idx="4">
                  <c:v>14795950615</c:v>
                </c:pt>
                <c:pt idx="5">
                  <c:v>14742884483.059998</c:v>
                </c:pt>
                <c:pt idx="6">
                  <c:v>14912581688.419998</c:v>
                </c:pt>
                <c:pt idx="7">
                  <c:v>14707102914.749998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44287</c:v>
                </c:pt>
                <c:pt idx="1">
                  <c:v>44295</c:v>
                </c:pt>
                <c:pt idx="2">
                  <c:v>44302</c:v>
                </c:pt>
                <c:pt idx="3">
                  <c:v>44309</c:v>
                </c:pt>
                <c:pt idx="4">
                  <c:v>44316</c:v>
                </c:pt>
                <c:pt idx="5">
                  <c:v>44323</c:v>
                </c:pt>
                <c:pt idx="6">
                  <c:v>44330</c:v>
                </c:pt>
                <c:pt idx="7">
                  <c:v>44337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49998344212.991074</c:v>
                </c:pt>
                <c:pt idx="1">
                  <c:v>50017163271.771072</c:v>
                </c:pt>
                <c:pt idx="2">
                  <c:v>50020910716.831078</c:v>
                </c:pt>
                <c:pt idx="3">
                  <c:v>50022974148.161079</c:v>
                </c:pt>
                <c:pt idx="4">
                  <c:v>50037899459.361076</c:v>
                </c:pt>
                <c:pt idx="5">
                  <c:v>49697217654.141075</c:v>
                </c:pt>
                <c:pt idx="6">
                  <c:v>49726283121.581078</c:v>
                </c:pt>
                <c:pt idx="7">
                  <c:v>49723645730.911072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44287</c:v>
                </c:pt>
                <c:pt idx="1">
                  <c:v>44295</c:v>
                </c:pt>
                <c:pt idx="2">
                  <c:v>44302</c:v>
                </c:pt>
                <c:pt idx="3">
                  <c:v>44309</c:v>
                </c:pt>
                <c:pt idx="4">
                  <c:v>44316</c:v>
                </c:pt>
                <c:pt idx="5">
                  <c:v>44323</c:v>
                </c:pt>
                <c:pt idx="6">
                  <c:v>44330</c:v>
                </c:pt>
                <c:pt idx="7">
                  <c:v>44337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583592770615.6687</c:v>
                </c:pt>
                <c:pt idx="1">
                  <c:v>566601011388.17749</c:v>
                </c:pt>
                <c:pt idx="2">
                  <c:v>543483754460.617</c:v>
                </c:pt>
                <c:pt idx="3">
                  <c:v>534974149193.49335</c:v>
                </c:pt>
                <c:pt idx="4">
                  <c:v>525097087567.59589</c:v>
                </c:pt>
                <c:pt idx="5">
                  <c:v>519273063122.22992</c:v>
                </c:pt>
                <c:pt idx="6">
                  <c:v>514215866715.94806</c:v>
                </c:pt>
                <c:pt idx="7">
                  <c:v>507903798812.73596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44287</c:v>
                </c:pt>
                <c:pt idx="1">
                  <c:v>44295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491915046087.46216</c:v>
                </c:pt>
                <c:pt idx="1">
                  <c:v>492164680304.93445</c:v>
                </c:pt>
                <c:pt idx="2">
                  <c:v>488805150444.31128</c:v>
                </c:pt>
                <c:pt idx="3">
                  <c:v>486223115672.3429</c:v>
                </c:pt>
                <c:pt idx="4">
                  <c:v>480897497961.73639</c:v>
                </c:pt>
                <c:pt idx="5">
                  <c:v>474844459808.276</c:v>
                </c:pt>
                <c:pt idx="6">
                  <c:v>468365164870.2569</c:v>
                </c:pt>
                <c:pt idx="7">
                  <c:v>466270217450.1004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257115725078.94</c:v>
                </c:pt>
                <c:pt idx="1">
                  <c:v>259291107527.38</c:v>
                </c:pt>
                <c:pt idx="2">
                  <c:v>261045508850.16998</c:v>
                </c:pt>
                <c:pt idx="3">
                  <c:v>259825348004.12997</c:v>
                </c:pt>
                <c:pt idx="4">
                  <c:v>255073172344.26996</c:v>
                </c:pt>
                <c:pt idx="5">
                  <c:v>252843228540.84</c:v>
                </c:pt>
                <c:pt idx="6">
                  <c:v>250797291296.70999</c:v>
                </c:pt>
                <c:pt idx="7">
                  <c:v>254269172604.10001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73</xdr:row>
      <xdr:rowOff>0</xdr:rowOff>
    </xdr:from>
    <xdr:to>
      <xdr:col>14</xdr:col>
      <xdr:colOff>990600</xdr:colOff>
      <xdr:row>77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96</xdr:row>
      <xdr:rowOff>0</xdr:rowOff>
    </xdr:from>
    <xdr:to>
      <xdr:col>13</xdr:col>
      <xdr:colOff>304800</xdr:colOff>
      <xdr:row>97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750095</xdr:colOff>
      <xdr:row>0</xdr:row>
      <xdr:rowOff>132485</xdr:rowOff>
    </xdr:from>
    <xdr:to>
      <xdr:col>11</xdr:col>
      <xdr:colOff>46546</xdr:colOff>
      <xdr:row>23</xdr:row>
      <xdr:rowOff>132484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7"/>
  <sheetViews>
    <sheetView tabSelected="1" zoomScale="120" zoomScaleNormal="12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4.570312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21.57031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38" t="s">
        <v>227</v>
      </c>
      <c r="B1" s="439"/>
      <c r="C1" s="439"/>
      <c r="D1" s="439"/>
      <c r="E1" s="439"/>
      <c r="F1" s="439"/>
      <c r="G1" s="439"/>
      <c r="H1" s="439"/>
      <c r="I1" s="439"/>
      <c r="J1" s="439"/>
      <c r="K1" s="440"/>
      <c r="M1" s="4"/>
    </row>
    <row r="2" spans="1:19" ht="24.75" customHeight="1" thickBot="1">
      <c r="A2" s="186"/>
      <c r="B2" s="189"/>
      <c r="C2" s="187"/>
      <c r="D2" s="431" t="s">
        <v>225</v>
      </c>
      <c r="E2" s="432"/>
      <c r="F2" s="433"/>
      <c r="G2" s="431" t="s">
        <v>228</v>
      </c>
      <c r="H2" s="432"/>
      <c r="I2" s="433"/>
      <c r="J2" s="446" t="s">
        <v>84</v>
      </c>
      <c r="K2" s="447"/>
      <c r="M2" s="4"/>
    </row>
    <row r="3" spans="1:19" ht="14.25" customHeight="1">
      <c r="A3" s="405" t="s">
        <v>2</v>
      </c>
      <c r="B3" s="188" t="s">
        <v>3</v>
      </c>
      <c r="C3" s="188" t="s">
        <v>4</v>
      </c>
      <c r="D3" s="406" t="s">
        <v>79</v>
      </c>
      <c r="E3" s="407" t="s">
        <v>83</v>
      </c>
      <c r="F3" s="407" t="s">
        <v>5</v>
      </c>
      <c r="G3" s="406" t="s">
        <v>79</v>
      </c>
      <c r="H3" s="407" t="s">
        <v>83</v>
      </c>
      <c r="I3" s="407" t="s">
        <v>5</v>
      </c>
      <c r="J3" s="408" t="s">
        <v>79</v>
      </c>
      <c r="K3" s="409" t="s">
        <v>5</v>
      </c>
      <c r="L3" s="7"/>
      <c r="M3" s="4"/>
    </row>
    <row r="4" spans="1:19" ht="12.95" customHeight="1">
      <c r="A4" s="191"/>
      <c r="B4" s="38"/>
      <c r="C4" s="38" t="s">
        <v>0</v>
      </c>
      <c r="D4" s="39" t="s">
        <v>6</v>
      </c>
      <c r="E4" s="39"/>
      <c r="F4" s="39" t="s">
        <v>6</v>
      </c>
      <c r="G4" s="39" t="s">
        <v>6</v>
      </c>
      <c r="H4" s="39"/>
      <c r="I4" s="39" t="s">
        <v>6</v>
      </c>
      <c r="J4" s="270" t="s">
        <v>102</v>
      </c>
      <c r="K4" s="270" t="s">
        <v>102</v>
      </c>
      <c r="L4" s="8"/>
      <c r="M4" s="193"/>
    </row>
    <row r="5" spans="1:19" ht="13.5" customHeight="1">
      <c r="A5" s="399">
        <v>1</v>
      </c>
      <c r="B5" s="400" t="s">
        <v>7</v>
      </c>
      <c r="C5" s="400" t="s">
        <v>8</v>
      </c>
      <c r="D5" s="72">
        <v>6402687700.3100004</v>
      </c>
      <c r="E5" s="54">
        <f>(D5/$D$19)</f>
        <v>0.42934803872905869</v>
      </c>
      <c r="F5" s="72">
        <v>10402.709999999999</v>
      </c>
      <c r="G5" s="72">
        <v>6301127733.3999996</v>
      </c>
      <c r="H5" s="54">
        <f t="shared" ref="H5:H18" si="0">(G5/$G$19)</f>
        <v>0.42844112602764844</v>
      </c>
      <c r="I5" s="72">
        <v>10246.1</v>
      </c>
      <c r="J5" s="185">
        <f t="shared" ref="J5:J13" si="1">((G5-D5)/D5)</f>
        <v>-1.5862083497385566E-2</v>
      </c>
      <c r="K5" s="185">
        <f t="shared" ref="K5:K13" si="2">((I5-F5)/F5)</f>
        <v>-1.5054730930690059E-2</v>
      </c>
      <c r="L5" s="9"/>
      <c r="M5" s="193"/>
      <c r="N5" s="275"/>
    </row>
    <row r="6" spans="1:19" ht="12.75" customHeight="1">
      <c r="A6" s="399">
        <v>2</v>
      </c>
      <c r="B6" s="53" t="s">
        <v>170</v>
      </c>
      <c r="C6" s="400" t="s">
        <v>61</v>
      </c>
      <c r="D6" s="73">
        <v>816935481.72000003</v>
      </c>
      <c r="E6" s="54">
        <f t="shared" ref="E6:E18" si="3">(D6/$D$19)</f>
        <v>5.4781626601540859E-2</v>
      </c>
      <c r="F6" s="72">
        <v>1.6</v>
      </c>
      <c r="G6" s="73">
        <v>801521521.52999997</v>
      </c>
      <c r="H6" s="54">
        <f t="shared" si="0"/>
        <v>5.4498940149942159E-2</v>
      </c>
      <c r="I6" s="72">
        <v>1.57</v>
      </c>
      <c r="J6" s="185">
        <f t="shared" si="1"/>
        <v>-1.8868026343459892E-2</v>
      </c>
      <c r="K6" s="185">
        <f t="shared" si="2"/>
        <v>-1.8750000000000017E-2</v>
      </c>
      <c r="L6" s="9"/>
      <c r="M6" s="193"/>
      <c r="N6" s="275"/>
    </row>
    <row r="7" spans="1:19" ht="12.95" customHeight="1">
      <c r="A7" s="399">
        <v>3</v>
      </c>
      <c r="B7" s="53" t="s">
        <v>76</v>
      </c>
      <c r="C7" s="400" t="s">
        <v>13</v>
      </c>
      <c r="D7" s="73">
        <v>259393112.31999999</v>
      </c>
      <c r="E7" s="54">
        <f t="shared" si="3"/>
        <v>1.7394245861628733E-2</v>
      </c>
      <c r="F7" s="72">
        <v>132.35</v>
      </c>
      <c r="G7" s="73">
        <v>257845831.66</v>
      </c>
      <c r="H7" s="54">
        <f t="shared" si="0"/>
        <v>1.7532061423286983E-2</v>
      </c>
      <c r="I7" s="72">
        <v>131.66999999999999</v>
      </c>
      <c r="J7" s="185">
        <f t="shared" si="1"/>
        <v>-5.9650028721317605E-3</v>
      </c>
      <c r="K7" s="185">
        <f t="shared" si="2"/>
        <v>-5.137891953154566E-3</v>
      </c>
      <c r="L7" s="9"/>
      <c r="M7" s="233"/>
      <c r="N7" s="10"/>
    </row>
    <row r="8" spans="1:19" ht="12.95" customHeight="1">
      <c r="A8" s="399">
        <v>4</v>
      </c>
      <c r="B8" s="400" t="s">
        <v>14</v>
      </c>
      <c r="C8" s="400" t="s">
        <v>15</v>
      </c>
      <c r="D8" s="73">
        <v>567026812</v>
      </c>
      <c r="E8" s="54">
        <f t="shared" si="3"/>
        <v>3.8023383465541107E-2</v>
      </c>
      <c r="F8" s="95">
        <v>16.23</v>
      </c>
      <c r="G8" s="73">
        <v>557572323</v>
      </c>
      <c r="H8" s="54">
        <f t="shared" si="0"/>
        <v>3.7911771355104984E-2</v>
      </c>
      <c r="I8" s="95">
        <v>15.95</v>
      </c>
      <c r="J8" s="185">
        <f t="shared" si="1"/>
        <v>-1.6673795312522187E-2</v>
      </c>
      <c r="K8" s="185">
        <f t="shared" si="2"/>
        <v>-1.7252002464571849E-2</v>
      </c>
      <c r="L8" s="47"/>
      <c r="M8" s="193"/>
      <c r="N8" s="10"/>
      <c r="O8" s="325"/>
      <c r="P8" s="326"/>
      <c r="Q8" s="326"/>
      <c r="R8" s="327"/>
    </row>
    <row r="9" spans="1:19" ht="12.95" customHeight="1">
      <c r="A9" s="399">
        <v>5</v>
      </c>
      <c r="B9" s="400" t="s">
        <v>77</v>
      </c>
      <c r="C9" s="400" t="s">
        <v>20</v>
      </c>
      <c r="D9" s="72">
        <v>333059214.57999998</v>
      </c>
      <c r="E9" s="54">
        <f t="shared" si="3"/>
        <v>2.2334108307928265E-2</v>
      </c>
      <c r="F9" s="72">
        <v>157.40870000000001</v>
      </c>
      <c r="G9" s="72">
        <v>327895379.22000003</v>
      </c>
      <c r="H9" s="54">
        <f t="shared" si="0"/>
        <v>2.2295035339091038E-2</v>
      </c>
      <c r="I9" s="72">
        <v>155.20609999999999</v>
      </c>
      <c r="J9" s="229">
        <f>((G9-D9)/D9)</f>
        <v>-1.5504256102062039E-2</v>
      </c>
      <c r="K9" s="229">
        <f>((I9-F9)/F9)</f>
        <v>-1.3992873329110894E-2</v>
      </c>
      <c r="L9" s="47"/>
      <c r="M9" s="193"/>
      <c r="N9" s="10"/>
      <c r="O9" s="325"/>
      <c r="P9" s="326"/>
      <c r="Q9" s="326"/>
      <c r="R9" s="327"/>
    </row>
    <row r="10" spans="1:19" ht="12.95" customHeight="1">
      <c r="A10" s="399">
        <v>6</v>
      </c>
      <c r="B10" s="400" t="s">
        <v>55</v>
      </c>
      <c r="C10" s="400" t="s">
        <v>100</v>
      </c>
      <c r="D10" s="72">
        <v>1761082658.21</v>
      </c>
      <c r="E10" s="54">
        <f t="shared" si="3"/>
        <v>0.11809374761564766</v>
      </c>
      <c r="F10" s="72">
        <v>0.91369999999999996</v>
      </c>
      <c r="G10" s="72">
        <v>1741391671.0599999</v>
      </c>
      <c r="H10" s="54">
        <f t="shared" si="0"/>
        <v>0.11840480624593504</v>
      </c>
      <c r="I10" s="72">
        <v>0.90349999999999997</v>
      </c>
      <c r="J10" s="185">
        <f t="shared" si="1"/>
        <v>-1.1181182812858093E-2</v>
      </c>
      <c r="K10" s="185">
        <f t="shared" si="2"/>
        <v>-1.1163401554120595E-2</v>
      </c>
      <c r="L10" s="9"/>
      <c r="M10" s="226"/>
      <c r="N10" s="10"/>
      <c r="O10" s="328"/>
      <c r="P10" s="327"/>
      <c r="Q10" s="327"/>
      <c r="R10" s="329"/>
      <c r="S10" s="330"/>
    </row>
    <row r="11" spans="1:19" ht="12.95" customHeight="1">
      <c r="A11" s="399">
        <v>7</v>
      </c>
      <c r="B11" s="400" t="s">
        <v>9</v>
      </c>
      <c r="C11" s="400" t="s">
        <v>16</v>
      </c>
      <c r="D11" s="72">
        <v>2631310764.8400002</v>
      </c>
      <c r="E11" s="54">
        <f t="shared" si="3"/>
        <v>0.17644904281619328</v>
      </c>
      <c r="F11" s="72">
        <v>19.5852</v>
      </c>
      <c r="G11" s="72">
        <v>2603210404.6700001</v>
      </c>
      <c r="H11" s="54">
        <f t="shared" si="0"/>
        <v>0.17700361653546309</v>
      </c>
      <c r="I11" s="72">
        <v>19.432300000000001</v>
      </c>
      <c r="J11" s="185">
        <f t="shared" si="1"/>
        <v>-1.0679225177611718E-2</v>
      </c>
      <c r="K11" s="185">
        <f t="shared" si="2"/>
        <v>-7.8069154259338136E-3</v>
      </c>
      <c r="L11" s="48"/>
      <c r="M11" s="226"/>
      <c r="N11" s="10"/>
    </row>
    <row r="12" spans="1:19" ht="12.95" customHeight="1">
      <c r="A12" s="399">
        <v>8</v>
      </c>
      <c r="B12" s="74" t="s">
        <v>17</v>
      </c>
      <c r="C12" s="74" t="s">
        <v>72</v>
      </c>
      <c r="D12" s="72">
        <v>319135938.93000001</v>
      </c>
      <c r="E12" s="54">
        <f t="shared" si="3"/>
        <v>2.1400448667973918E-2</v>
      </c>
      <c r="F12" s="72">
        <v>154.1</v>
      </c>
      <c r="G12" s="72">
        <v>318769042.70999998</v>
      </c>
      <c r="H12" s="54">
        <f t="shared" si="0"/>
        <v>2.1674495960064384E-2</v>
      </c>
      <c r="I12" s="72">
        <v>153.96</v>
      </c>
      <c r="J12" s="185">
        <f>((G12-D12)/D12)</f>
        <v>-1.1496549753379685E-3</v>
      </c>
      <c r="K12" s="185">
        <f>((I12-F12)/F12)</f>
        <v>-9.0850097339381154E-4</v>
      </c>
      <c r="L12" s="9"/>
      <c r="M12" s="345"/>
      <c r="N12" s="10"/>
    </row>
    <row r="13" spans="1:19" ht="12.95" customHeight="1">
      <c r="A13" s="399">
        <v>9</v>
      </c>
      <c r="B13" s="400" t="s">
        <v>74</v>
      </c>
      <c r="C13" s="400" t="s">
        <v>73</v>
      </c>
      <c r="D13" s="72">
        <v>215527262.28999999</v>
      </c>
      <c r="E13" s="54">
        <f t="shared" si="3"/>
        <v>1.4452712936845968E-2</v>
      </c>
      <c r="F13" s="72">
        <v>10.7736</v>
      </c>
      <c r="G13" s="72">
        <v>215482795.03999999</v>
      </c>
      <c r="H13" s="54">
        <f t="shared" si="0"/>
        <v>1.4651614005086529E-2</v>
      </c>
      <c r="I13" s="72">
        <v>10.776199999999999</v>
      </c>
      <c r="J13" s="185">
        <f t="shared" si="1"/>
        <v>-2.0631844680589712E-4</v>
      </c>
      <c r="K13" s="185">
        <f t="shared" si="2"/>
        <v>2.4133066013210715E-4</v>
      </c>
      <c r="L13" s="47"/>
      <c r="M13"/>
      <c r="N13" s="49"/>
      <c r="O13" s="49"/>
    </row>
    <row r="14" spans="1:19" ht="12.95" customHeight="1">
      <c r="A14" s="399">
        <v>10</v>
      </c>
      <c r="B14" s="400" t="s">
        <v>7</v>
      </c>
      <c r="C14" s="53" t="s">
        <v>91</v>
      </c>
      <c r="D14" s="72">
        <v>302127773.13</v>
      </c>
      <c r="E14" s="54">
        <f t="shared" si="3"/>
        <v>2.0259924099165872E-2</v>
      </c>
      <c r="F14" s="72">
        <v>2589.0300000000002</v>
      </c>
      <c r="G14" s="72">
        <v>300521836.19</v>
      </c>
      <c r="H14" s="54">
        <f t="shared" si="0"/>
        <v>2.043378889316139E-2</v>
      </c>
      <c r="I14" s="72">
        <v>2575.2399999999998</v>
      </c>
      <c r="J14" s="185">
        <f t="shared" ref="J14:J19" si="4">((G14-D14)/D14)</f>
        <v>-5.3154230852818438E-3</v>
      </c>
      <c r="K14" s="185">
        <f>((I14-F14)/F14)</f>
        <v>-5.3263191233784146E-3</v>
      </c>
      <c r="L14" s="47"/>
      <c r="M14" s="341"/>
      <c r="N14" s="281"/>
      <c r="O14" s="281"/>
    </row>
    <row r="15" spans="1:19" ht="12.95" customHeight="1">
      <c r="A15" s="399">
        <v>11</v>
      </c>
      <c r="B15" s="400" t="s">
        <v>105</v>
      </c>
      <c r="C15" s="72" t="s">
        <v>106</v>
      </c>
      <c r="D15" s="72">
        <v>306806020.95999998</v>
      </c>
      <c r="E15" s="54">
        <f t="shared" si="3"/>
        <v>2.0573635562931583E-2</v>
      </c>
      <c r="F15" s="72">
        <v>131.79</v>
      </c>
      <c r="G15" s="72">
        <v>295650688.89999998</v>
      </c>
      <c r="H15" s="54">
        <f t="shared" si="0"/>
        <v>2.0102578367319848E-2</v>
      </c>
      <c r="I15" s="72">
        <v>130.07</v>
      </c>
      <c r="J15" s="185">
        <f t="shared" si="4"/>
        <v>-3.6359560432011162E-2</v>
      </c>
      <c r="K15" s="185">
        <f>((I15-F15)/F15)</f>
        <v>-1.3051066089991646E-2</v>
      </c>
      <c r="L15" s="47"/>
      <c r="M15" s="331"/>
      <c r="N15" s="281"/>
      <c r="O15" s="281"/>
    </row>
    <row r="16" spans="1:19" ht="12.95" customHeight="1">
      <c r="A16" s="399">
        <v>12</v>
      </c>
      <c r="B16" s="428" t="s">
        <v>65</v>
      </c>
      <c r="C16" s="428" t="s">
        <v>159</v>
      </c>
      <c r="D16" s="72">
        <v>317702148.32999998</v>
      </c>
      <c r="E16" s="54">
        <f t="shared" si="3"/>
        <v>2.130430229775062E-2</v>
      </c>
      <c r="F16" s="72">
        <v>1.26</v>
      </c>
      <c r="G16" s="72">
        <v>314371366.95999998</v>
      </c>
      <c r="H16" s="54">
        <f t="shared" si="0"/>
        <v>2.1375478826949099E-2</v>
      </c>
      <c r="I16" s="72">
        <v>1.25</v>
      </c>
      <c r="J16" s="185">
        <f t="shared" si="4"/>
        <v>-1.0483974966830546E-2</v>
      </c>
      <c r="K16" s="185">
        <f>((I16-F16)/F16)</f>
        <v>-7.936507936507943E-3</v>
      </c>
      <c r="L16" s="47"/>
      <c r="M16" s="49"/>
      <c r="N16" s="281"/>
      <c r="O16" s="281"/>
    </row>
    <row r="17" spans="1:18" ht="12.95" customHeight="1">
      <c r="A17" s="399">
        <v>13</v>
      </c>
      <c r="B17" s="400" t="s">
        <v>115</v>
      </c>
      <c r="C17" s="53" t="s">
        <v>162</v>
      </c>
      <c r="D17" s="72">
        <v>293673816.73000002</v>
      </c>
      <c r="E17" s="54">
        <f t="shared" si="3"/>
        <v>1.9693023171034513E-2</v>
      </c>
      <c r="F17" s="72">
        <v>1.592376</v>
      </c>
      <c r="G17" s="72">
        <v>290223120.16000003</v>
      </c>
      <c r="H17" s="54">
        <f t="shared" si="0"/>
        <v>1.9733534322992356E-2</v>
      </c>
      <c r="I17" s="72">
        <v>1.5742449999999999</v>
      </c>
      <c r="J17" s="185">
        <f t="shared" si="4"/>
        <v>-1.1750099509799062E-2</v>
      </c>
      <c r="K17" s="185">
        <f>((I17-F17)/F17)</f>
        <v>-1.1386129909016537E-2</v>
      </c>
      <c r="L17" s="47"/>
      <c r="M17" s="49"/>
      <c r="N17" s="281"/>
      <c r="O17" s="281"/>
    </row>
    <row r="18" spans="1:18" ht="12.95" customHeight="1">
      <c r="A18" s="399">
        <v>14</v>
      </c>
      <c r="B18" s="400" t="s">
        <v>173</v>
      </c>
      <c r="C18" s="53" t="s">
        <v>174</v>
      </c>
      <c r="D18" s="72">
        <v>386112984.06999999</v>
      </c>
      <c r="E18" s="54">
        <f t="shared" si="3"/>
        <v>2.589175986675913E-2</v>
      </c>
      <c r="F18" s="72">
        <v>129.91999999999999</v>
      </c>
      <c r="G18" s="72">
        <v>381519200.25</v>
      </c>
      <c r="H18" s="54">
        <f t="shared" si="0"/>
        <v>2.5941152547954774E-2</v>
      </c>
      <c r="I18" s="72">
        <v>128.36000000000001</v>
      </c>
      <c r="J18" s="185">
        <f t="shared" si="4"/>
        <v>-1.1897511892962313E-2</v>
      </c>
      <c r="K18" s="185">
        <f>((I18-F18)/F18)</f>
        <v>-1.2007389162561376E-2</v>
      </c>
      <c r="L18" s="47"/>
      <c r="N18" s="49"/>
      <c r="O18" s="49"/>
    </row>
    <row r="19" spans="1:18" ht="12.95" customHeight="1">
      <c r="A19" s="236"/>
      <c r="B19" s="237"/>
      <c r="C19" s="238" t="s">
        <v>56</v>
      </c>
      <c r="D19" s="77">
        <f>SUM(D5:D18)</f>
        <v>14912581688.419998</v>
      </c>
      <c r="E19" s="65">
        <f>(D19/$D$131)</f>
        <v>1.1121650970004371E-2</v>
      </c>
      <c r="F19" s="78"/>
      <c r="G19" s="77">
        <f>SUM(G5:G18)</f>
        <v>14707102914.749998</v>
      </c>
      <c r="H19" s="65">
        <f>(G19/$G$131)</f>
        <v>1.1019488781159686E-2</v>
      </c>
      <c r="I19" s="78"/>
      <c r="J19" s="185">
        <f t="shared" si="4"/>
        <v>-1.3778886712121725E-2</v>
      </c>
      <c r="K19" s="185"/>
      <c r="L19" s="9"/>
      <c r="M19" s="48"/>
      <c r="Q19" s="49"/>
      <c r="R19" s="49"/>
    </row>
    <row r="20" spans="1:18" ht="12.95" customHeight="1">
      <c r="A20" s="239"/>
      <c r="B20" s="79"/>
      <c r="C20" s="79" t="s">
        <v>59</v>
      </c>
      <c r="D20" s="388"/>
      <c r="E20" s="81"/>
      <c r="F20" s="82"/>
      <c r="G20" s="80"/>
      <c r="H20" s="81"/>
      <c r="I20" s="82"/>
      <c r="J20" s="185"/>
      <c r="K20" s="185"/>
      <c r="L20" s="9"/>
      <c r="M20" s="4"/>
      <c r="O20" s="93"/>
    </row>
    <row r="21" spans="1:18" ht="12.95" customHeight="1">
      <c r="A21" s="399">
        <v>15</v>
      </c>
      <c r="B21" s="400" t="s">
        <v>7</v>
      </c>
      <c r="C21" s="400" t="s">
        <v>48</v>
      </c>
      <c r="D21" s="83">
        <v>217968938473.97</v>
      </c>
      <c r="E21" s="54">
        <f>(D21/$D$48)</f>
        <v>0.42388606144348256</v>
      </c>
      <c r="F21" s="83">
        <v>100</v>
      </c>
      <c r="G21" s="83">
        <v>217910805917.54999</v>
      </c>
      <c r="H21" s="54">
        <f t="shared" ref="H21:H47" si="5">(G21/$G$48)</f>
        <v>0.42903952761710623</v>
      </c>
      <c r="I21" s="83">
        <v>100</v>
      </c>
      <c r="J21" s="185">
        <f>((G21-D21)/D21)</f>
        <v>-2.6670110350129385E-4</v>
      </c>
      <c r="K21" s="185">
        <f t="shared" ref="K21:K30" si="6">((I21-F21)/F21)</f>
        <v>0</v>
      </c>
      <c r="L21" s="9"/>
      <c r="M21" s="4"/>
      <c r="N21" s="193"/>
      <c r="O21" s="193"/>
    </row>
    <row r="22" spans="1:18" ht="12.95" customHeight="1">
      <c r="A22" s="399">
        <v>16</v>
      </c>
      <c r="B22" s="400" t="s">
        <v>21</v>
      </c>
      <c r="C22" s="400" t="s">
        <v>22</v>
      </c>
      <c r="D22" s="83">
        <v>144030223153.72</v>
      </c>
      <c r="E22" s="54">
        <f t="shared" ref="E22:E44" si="7">(D22/$D$48)</f>
        <v>0.28009680851268254</v>
      </c>
      <c r="F22" s="83">
        <v>100</v>
      </c>
      <c r="G22" s="83">
        <v>142431995027.13</v>
      </c>
      <c r="H22" s="54">
        <f t="shared" si="5"/>
        <v>0.28043104887200232</v>
      </c>
      <c r="I22" s="83">
        <v>100</v>
      </c>
      <c r="J22" s="185">
        <f t="shared" ref="J22:J48" si="8">((G22-D22)/D22)</f>
        <v>-1.1096477472538842E-2</v>
      </c>
      <c r="K22" s="185">
        <f t="shared" si="6"/>
        <v>0</v>
      </c>
      <c r="L22" s="9"/>
      <c r="M22" s="232"/>
      <c r="N22" s="94"/>
      <c r="O22" s="93"/>
      <c r="P22" s="213"/>
    </row>
    <row r="23" spans="1:18" ht="12.95" customHeight="1">
      <c r="A23" s="399">
        <v>17</v>
      </c>
      <c r="B23" s="400" t="s">
        <v>55</v>
      </c>
      <c r="C23" s="400" t="s">
        <v>101</v>
      </c>
      <c r="D23" s="83">
        <v>9105197698.5200005</v>
      </c>
      <c r="E23" s="54">
        <f t="shared" si="7"/>
        <v>1.7706955945701489E-2</v>
      </c>
      <c r="F23" s="83">
        <v>1</v>
      </c>
      <c r="G23" s="83">
        <v>8669901135.2600002</v>
      </c>
      <c r="H23" s="54">
        <f t="shared" si="5"/>
        <v>1.7069967099136801E-2</v>
      </c>
      <c r="I23" s="83">
        <v>1</v>
      </c>
      <c r="J23" s="185">
        <f t="shared" si="8"/>
        <v>-4.7807480702012135E-2</v>
      </c>
      <c r="K23" s="185">
        <f t="shared" si="6"/>
        <v>0</v>
      </c>
      <c r="L23" s="9"/>
      <c r="M23" s="4"/>
      <c r="N23" s="10"/>
    </row>
    <row r="24" spans="1:18" ht="12.95" customHeight="1">
      <c r="A24" s="399">
        <v>18</v>
      </c>
      <c r="B24" s="400" t="s">
        <v>50</v>
      </c>
      <c r="C24" s="400" t="s">
        <v>51</v>
      </c>
      <c r="D24" s="83">
        <v>681747100.63999999</v>
      </c>
      <c r="E24" s="54">
        <f t="shared" si="7"/>
        <v>1.3257994254319576E-3</v>
      </c>
      <c r="F24" s="83">
        <v>100</v>
      </c>
      <c r="G24" s="83">
        <v>679366170.69000006</v>
      </c>
      <c r="H24" s="54">
        <f t="shared" si="5"/>
        <v>1.3375882839980141E-3</v>
      </c>
      <c r="I24" s="83">
        <v>100</v>
      </c>
      <c r="J24" s="185">
        <f t="shared" si="8"/>
        <v>-3.4923946838421403E-3</v>
      </c>
      <c r="K24" s="185">
        <f t="shared" si="6"/>
        <v>0</v>
      </c>
      <c r="L24" s="9"/>
      <c r="M24" s="232"/>
      <c r="N24" s="94"/>
    </row>
    <row r="25" spans="1:18" ht="12.95" customHeight="1">
      <c r="A25" s="399">
        <v>19</v>
      </c>
      <c r="B25" s="400" t="s">
        <v>9</v>
      </c>
      <c r="C25" s="400" t="s">
        <v>23</v>
      </c>
      <c r="D25" s="83">
        <v>58649105068.220001</v>
      </c>
      <c r="E25" s="54">
        <f t="shared" si="7"/>
        <v>0.11405541692593796</v>
      </c>
      <c r="F25" s="75">
        <v>1</v>
      </c>
      <c r="G25" s="83">
        <v>57772132271.360001</v>
      </c>
      <c r="H25" s="54">
        <f t="shared" si="5"/>
        <v>0.11374621022013773</v>
      </c>
      <c r="I25" s="75">
        <v>1</v>
      </c>
      <c r="J25" s="185">
        <f t="shared" si="8"/>
        <v>-1.4952876021550805E-2</v>
      </c>
      <c r="K25" s="185">
        <f t="shared" si="6"/>
        <v>0</v>
      </c>
      <c r="L25" s="9"/>
      <c r="M25" s="214"/>
      <c r="N25" s="10"/>
    </row>
    <row r="26" spans="1:18" ht="12.95" customHeight="1">
      <c r="A26" s="399">
        <v>20</v>
      </c>
      <c r="B26" s="400" t="s">
        <v>74</v>
      </c>
      <c r="C26" s="400" t="s">
        <v>75</v>
      </c>
      <c r="D26" s="83">
        <v>1116012784.1300001</v>
      </c>
      <c r="E26" s="54">
        <f t="shared" si="7"/>
        <v>2.1703196193797801E-3</v>
      </c>
      <c r="F26" s="75">
        <v>10</v>
      </c>
      <c r="G26" s="83">
        <v>1092635245.5999999</v>
      </c>
      <c r="H26" s="54">
        <f t="shared" si="5"/>
        <v>2.151264172770746E-3</v>
      </c>
      <c r="I26" s="75">
        <v>10</v>
      </c>
      <c r="J26" s="185">
        <f t="shared" si="8"/>
        <v>-2.0947375211498517E-2</v>
      </c>
      <c r="K26" s="185">
        <f t="shared" si="6"/>
        <v>0</v>
      </c>
      <c r="L26" s="9"/>
      <c r="M26" s="49"/>
      <c r="N26" s="49"/>
      <c r="O26" s="443"/>
      <c r="P26" s="443"/>
    </row>
    <row r="27" spans="1:18" ht="12.95" customHeight="1">
      <c r="A27" s="399">
        <v>21</v>
      </c>
      <c r="B27" s="400" t="s">
        <v>105</v>
      </c>
      <c r="C27" s="400" t="s">
        <v>107</v>
      </c>
      <c r="D27" s="83">
        <v>21811213210.43</v>
      </c>
      <c r="E27" s="54">
        <f t="shared" si="7"/>
        <v>4.2416453132276599E-2</v>
      </c>
      <c r="F27" s="75">
        <v>1</v>
      </c>
      <c r="G27" s="83">
        <v>21505402721.73</v>
      </c>
      <c r="H27" s="54">
        <f t="shared" si="5"/>
        <v>4.2341488234584043E-2</v>
      </c>
      <c r="I27" s="75">
        <v>1</v>
      </c>
      <c r="J27" s="185">
        <f t="shared" si="8"/>
        <v>-1.4020792229648367E-2</v>
      </c>
      <c r="K27" s="185">
        <f t="shared" si="6"/>
        <v>0</v>
      </c>
      <c r="L27" s="9"/>
      <c r="M27" s="232"/>
      <c r="N27" s="10"/>
      <c r="O27" s="442"/>
      <c r="P27" s="442"/>
    </row>
    <row r="28" spans="1:18" ht="12.95" customHeight="1">
      <c r="A28" s="399">
        <v>22</v>
      </c>
      <c r="B28" s="400" t="s">
        <v>112</v>
      </c>
      <c r="C28" s="400" t="s">
        <v>111</v>
      </c>
      <c r="D28" s="83">
        <v>3859045157.4423432</v>
      </c>
      <c r="E28" s="54">
        <f t="shared" si="7"/>
        <v>7.5047181684381459E-3</v>
      </c>
      <c r="F28" s="75">
        <v>100</v>
      </c>
      <c r="G28" s="83">
        <v>2877866049.6222429</v>
      </c>
      <c r="H28" s="54">
        <f t="shared" si="5"/>
        <v>5.666163663964466E-3</v>
      </c>
      <c r="I28" s="75">
        <v>100</v>
      </c>
      <c r="J28" s="185">
        <f t="shared" si="8"/>
        <v>-0.25425437324252398</v>
      </c>
      <c r="K28" s="185">
        <f t="shared" si="6"/>
        <v>0</v>
      </c>
      <c r="L28" s="9"/>
      <c r="M28" s="4"/>
      <c r="N28" s="10"/>
      <c r="O28" s="443"/>
      <c r="P28" s="443"/>
    </row>
    <row r="29" spans="1:18" ht="12.95" customHeight="1">
      <c r="A29" s="399">
        <v>23</v>
      </c>
      <c r="B29" s="400" t="s">
        <v>113</v>
      </c>
      <c r="C29" s="400" t="s">
        <v>114</v>
      </c>
      <c r="D29" s="83">
        <v>5279848278.2799997</v>
      </c>
      <c r="E29" s="54">
        <f t="shared" si="7"/>
        <v>1.0267766165987598E-2</v>
      </c>
      <c r="F29" s="75">
        <v>100</v>
      </c>
      <c r="G29" s="83">
        <v>5214834129.0500002</v>
      </c>
      <c r="H29" s="54">
        <f t="shared" si="5"/>
        <v>1.0267365869757373E-2</v>
      </c>
      <c r="I29" s="75">
        <v>100</v>
      </c>
      <c r="J29" s="185">
        <f t="shared" si="8"/>
        <v>-1.2313639673596645E-2</v>
      </c>
      <c r="K29" s="185">
        <f t="shared" si="6"/>
        <v>0</v>
      </c>
      <c r="L29" s="9"/>
      <c r="M29" s="336"/>
      <c r="N29" s="10"/>
    </row>
    <row r="30" spans="1:18" ht="12.95" customHeight="1">
      <c r="A30" s="399">
        <v>24</v>
      </c>
      <c r="B30" s="400" t="s">
        <v>115</v>
      </c>
      <c r="C30" s="53" t="s">
        <v>120</v>
      </c>
      <c r="D30" s="83">
        <v>1159061161.1300001</v>
      </c>
      <c r="E30" s="54">
        <f t="shared" si="7"/>
        <v>2.2540361668191454E-3</v>
      </c>
      <c r="F30" s="75">
        <v>10</v>
      </c>
      <c r="G30" s="83">
        <v>1055505628.75</v>
      </c>
      <c r="H30" s="54">
        <f t="shared" si="5"/>
        <v>2.078160532008867E-3</v>
      </c>
      <c r="I30" s="75">
        <v>10</v>
      </c>
      <c r="J30" s="185">
        <f t="shared" si="8"/>
        <v>-8.9344320949414802E-2</v>
      </c>
      <c r="K30" s="185">
        <f t="shared" si="6"/>
        <v>0</v>
      </c>
      <c r="L30" s="9"/>
      <c r="M30" s="364"/>
      <c r="N30" s="365"/>
    </row>
    <row r="31" spans="1:18" ht="12.95" customHeight="1">
      <c r="A31" s="399">
        <v>25</v>
      </c>
      <c r="B31" s="400" t="s">
        <v>14</v>
      </c>
      <c r="C31" s="400" t="s">
        <v>122</v>
      </c>
      <c r="D31" s="74">
        <v>2031584402</v>
      </c>
      <c r="E31" s="54">
        <f t="shared" si="7"/>
        <v>3.9508395860570434E-3</v>
      </c>
      <c r="F31" s="75">
        <v>100</v>
      </c>
      <c r="G31" s="74">
        <v>2019785244</v>
      </c>
      <c r="H31" s="54">
        <f t="shared" si="5"/>
        <v>3.976708283579297E-3</v>
      </c>
      <c r="I31" s="75">
        <v>100</v>
      </c>
      <c r="J31" s="185">
        <f t="shared" si="8"/>
        <v>-5.8078601058288689E-3</v>
      </c>
      <c r="K31" s="185">
        <f t="shared" ref="K31:K47" si="9">((I31-F31)/F31)</f>
        <v>0</v>
      </c>
      <c r="L31" s="9"/>
      <c r="M31" s="277"/>
      <c r="N31" s="10"/>
      <c r="O31" s="443"/>
      <c r="P31" s="443"/>
    </row>
    <row r="32" spans="1:18" ht="12.95" customHeight="1">
      <c r="A32" s="399">
        <v>26</v>
      </c>
      <c r="B32" s="400" t="s">
        <v>65</v>
      </c>
      <c r="C32" s="400" t="s">
        <v>123</v>
      </c>
      <c r="D32" s="74">
        <v>7151609456.7600002</v>
      </c>
      <c r="E32" s="54">
        <f t="shared" si="7"/>
        <v>1.3907796160460636E-2</v>
      </c>
      <c r="F32" s="75">
        <v>100</v>
      </c>
      <c r="G32" s="74">
        <v>7007643602.6499996</v>
      </c>
      <c r="H32" s="54">
        <f t="shared" si="5"/>
        <v>1.3797186827566369E-2</v>
      </c>
      <c r="I32" s="75">
        <v>100</v>
      </c>
      <c r="J32" s="185">
        <f t="shared" si="8"/>
        <v>-2.0130553126599785E-2</v>
      </c>
      <c r="K32" s="185">
        <f t="shared" si="9"/>
        <v>0</v>
      </c>
      <c r="L32" s="9"/>
      <c r="M32" s="332"/>
      <c r="N32" s="212"/>
    </row>
    <row r="33" spans="1:15" ht="12.95" customHeight="1">
      <c r="A33" s="399">
        <v>27</v>
      </c>
      <c r="B33" s="400" t="s">
        <v>126</v>
      </c>
      <c r="C33" s="400" t="s">
        <v>128</v>
      </c>
      <c r="D33" s="74">
        <v>7653773531.6800003</v>
      </c>
      <c r="E33" s="54">
        <f t="shared" si="7"/>
        <v>1.4884358937737586E-2</v>
      </c>
      <c r="F33" s="75">
        <v>100</v>
      </c>
      <c r="G33" s="74">
        <v>6972032152.3500004</v>
      </c>
      <c r="H33" s="54">
        <f t="shared" si="5"/>
        <v>1.3727072269685047E-2</v>
      </c>
      <c r="I33" s="75">
        <v>100</v>
      </c>
      <c r="J33" s="185">
        <f t="shared" si="8"/>
        <v>-8.9072583152373194E-2</v>
      </c>
      <c r="K33" s="185">
        <f t="shared" si="9"/>
        <v>0</v>
      </c>
      <c r="L33" s="9"/>
      <c r="M33" s="346"/>
      <c r="N33" s="346"/>
    </row>
    <row r="34" spans="1:15" ht="12.95" customHeight="1">
      <c r="A34" s="399">
        <v>28</v>
      </c>
      <c r="B34" s="400" t="s">
        <v>126</v>
      </c>
      <c r="C34" s="400" t="s">
        <v>127</v>
      </c>
      <c r="D34" s="74">
        <v>165918199.44</v>
      </c>
      <c r="E34" s="54">
        <f t="shared" si="7"/>
        <v>3.2266254345600137E-4</v>
      </c>
      <c r="F34" s="75">
        <v>1000000</v>
      </c>
      <c r="G34" s="74">
        <v>165994158.83000001</v>
      </c>
      <c r="H34" s="54">
        <f t="shared" si="5"/>
        <v>3.2682204625762609E-4</v>
      </c>
      <c r="I34" s="75">
        <v>1000000</v>
      </c>
      <c r="J34" s="185">
        <f t="shared" si="8"/>
        <v>4.5781228494758488E-4</v>
      </c>
      <c r="K34" s="185">
        <f t="shared" si="9"/>
        <v>0</v>
      </c>
      <c r="L34" s="9"/>
      <c r="M34" s="366"/>
      <c r="N34" s="212"/>
    </row>
    <row r="35" spans="1:15" ht="12.95" customHeight="1">
      <c r="A35" s="399">
        <v>29</v>
      </c>
      <c r="B35" s="400" t="s">
        <v>138</v>
      </c>
      <c r="C35" s="400" t="s">
        <v>139</v>
      </c>
      <c r="D35" s="74">
        <v>5217031921.9399996</v>
      </c>
      <c r="E35" s="54">
        <f t="shared" si="7"/>
        <v>1.014560665982304E-2</v>
      </c>
      <c r="F35" s="75">
        <v>1</v>
      </c>
      <c r="G35" s="74">
        <v>5158897441.7299995</v>
      </c>
      <c r="H35" s="54">
        <f t="shared" si="5"/>
        <v>1.0157233424497548E-2</v>
      </c>
      <c r="I35" s="75">
        <v>1</v>
      </c>
      <c r="J35" s="185">
        <f t="shared" si="8"/>
        <v>-1.1143209602670442E-2</v>
      </c>
      <c r="K35" s="185">
        <f t="shared" si="9"/>
        <v>0</v>
      </c>
      <c r="L35" s="9"/>
      <c r="M35" s="367"/>
      <c r="N35" s="212"/>
      <c r="O35" s="58"/>
    </row>
    <row r="36" spans="1:15" ht="12.95" customHeight="1">
      <c r="A36" s="399">
        <v>30</v>
      </c>
      <c r="B36" s="400" t="s">
        <v>18</v>
      </c>
      <c r="C36" s="74" t="s">
        <v>144</v>
      </c>
      <c r="D36" s="74">
        <v>10316796557.200001</v>
      </c>
      <c r="E36" s="54">
        <f t="shared" si="7"/>
        <v>2.0063162622904789E-2</v>
      </c>
      <c r="F36" s="75">
        <v>1</v>
      </c>
      <c r="G36" s="74">
        <v>10191905429.879999</v>
      </c>
      <c r="H36" s="54">
        <f t="shared" si="5"/>
        <v>2.0066606025992244E-2</v>
      </c>
      <c r="I36" s="75">
        <v>1</v>
      </c>
      <c r="J36" s="185">
        <f t="shared" si="8"/>
        <v>-1.2105611138841465E-2</v>
      </c>
      <c r="K36" s="185">
        <f t="shared" si="9"/>
        <v>0</v>
      </c>
      <c r="L36" s="9"/>
      <c r="M36" s="311"/>
      <c r="N36" s="444"/>
      <c r="O36" s="343"/>
    </row>
    <row r="37" spans="1:15" ht="12.95" customHeight="1" thickBot="1">
      <c r="A37" s="399">
        <v>31</v>
      </c>
      <c r="B37" s="400" t="s">
        <v>78</v>
      </c>
      <c r="C37" s="400" t="s">
        <v>147</v>
      </c>
      <c r="D37" s="74">
        <v>534253507.68000001</v>
      </c>
      <c r="E37" s="54">
        <f t="shared" si="7"/>
        <v>1.0389673719950006E-3</v>
      </c>
      <c r="F37" s="75">
        <v>100</v>
      </c>
      <c r="G37" s="74">
        <v>535890650.98000002</v>
      </c>
      <c r="H37" s="54">
        <f t="shared" si="5"/>
        <v>1.0551026636002438E-3</v>
      </c>
      <c r="I37" s="75">
        <v>100</v>
      </c>
      <c r="J37" s="229">
        <f t="shared" ref="J37:J46" si="10">((G37-D37)/D37)</f>
        <v>3.064356670505205E-3</v>
      </c>
      <c r="K37" s="229">
        <f t="shared" ref="K37:K46" si="11">((I37-F37)/F37)</f>
        <v>0</v>
      </c>
      <c r="L37" s="9"/>
      <c r="M37" s="302"/>
      <c r="N37" s="445"/>
      <c r="O37" s="344"/>
    </row>
    <row r="38" spans="1:15" ht="12.95" customHeight="1">
      <c r="A38" s="399">
        <v>32</v>
      </c>
      <c r="B38" s="53" t="s">
        <v>170</v>
      </c>
      <c r="C38" s="400" t="s">
        <v>157</v>
      </c>
      <c r="D38" s="73">
        <v>8004397699.4700003</v>
      </c>
      <c r="E38" s="54">
        <f t="shared" si="7"/>
        <v>1.5566220759756555E-2</v>
      </c>
      <c r="F38" s="75">
        <v>1</v>
      </c>
      <c r="G38" s="73">
        <v>7633567309.7700005</v>
      </c>
      <c r="H38" s="54">
        <f t="shared" si="5"/>
        <v>1.5029553485549919E-2</v>
      </c>
      <c r="I38" s="75">
        <v>1</v>
      </c>
      <c r="J38" s="229">
        <f t="shared" si="10"/>
        <v>-4.6328331452665551E-2</v>
      </c>
      <c r="K38" s="229">
        <f t="shared" si="11"/>
        <v>0</v>
      </c>
      <c r="L38" s="9"/>
      <c r="M38" s="4"/>
      <c r="N38" s="212"/>
    </row>
    <row r="39" spans="1:15" ht="12.95" customHeight="1">
      <c r="A39" s="399">
        <v>33</v>
      </c>
      <c r="B39" s="53" t="s">
        <v>181</v>
      </c>
      <c r="C39" s="400" t="s">
        <v>158</v>
      </c>
      <c r="D39" s="73">
        <v>768652412.78999996</v>
      </c>
      <c r="E39" s="54">
        <f t="shared" si="7"/>
        <v>1.4948049302698826E-3</v>
      </c>
      <c r="F39" s="75">
        <v>10</v>
      </c>
      <c r="G39" s="73">
        <v>770895454.03999996</v>
      </c>
      <c r="H39" s="54">
        <f t="shared" si="5"/>
        <v>1.5177981654046044E-3</v>
      </c>
      <c r="I39" s="75">
        <v>10</v>
      </c>
      <c r="J39" s="185">
        <f t="shared" si="10"/>
        <v>2.9181476733525992E-3</v>
      </c>
      <c r="K39" s="185">
        <f t="shared" si="11"/>
        <v>0</v>
      </c>
      <c r="L39" s="9"/>
      <c r="M39" s="4"/>
      <c r="N39" s="357"/>
      <c r="O39" s="355"/>
    </row>
    <row r="40" spans="1:15" ht="12.95" customHeight="1" thickBot="1">
      <c r="A40" s="399">
        <v>34</v>
      </c>
      <c r="B40" s="53" t="s">
        <v>52</v>
      </c>
      <c r="C40" s="400" t="s">
        <v>169</v>
      </c>
      <c r="D40" s="73">
        <v>939490481.17999995</v>
      </c>
      <c r="E40" s="54">
        <f t="shared" si="7"/>
        <v>1.8270351850091255E-3</v>
      </c>
      <c r="F40" s="75">
        <v>1</v>
      </c>
      <c r="G40" s="73">
        <v>927536837.50999999</v>
      </c>
      <c r="H40" s="54">
        <f t="shared" si="5"/>
        <v>1.8262057493529059E-3</v>
      </c>
      <c r="I40" s="75">
        <v>1</v>
      </c>
      <c r="J40" s="185">
        <f t="shared" si="10"/>
        <v>-1.2723538885658726E-2</v>
      </c>
      <c r="K40" s="185">
        <f t="shared" si="11"/>
        <v>0</v>
      </c>
      <c r="L40" s="9"/>
      <c r="M40" s="4"/>
      <c r="N40" s="360"/>
      <c r="O40" s="356"/>
    </row>
    <row r="41" spans="1:15" ht="12.95" customHeight="1">
      <c r="A41" s="399">
        <v>35</v>
      </c>
      <c r="B41" s="400" t="s">
        <v>11</v>
      </c>
      <c r="C41" s="53" t="s">
        <v>217</v>
      </c>
      <c r="D41" s="73">
        <v>4721099851.3599997</v>
      </c>
      <c r="E41" s="54">
        <f t="shared" si="7"/>
        <v>9.1811633147600383E-3</v>
      </c>
      <c r="F41" s="75">
        <v>100</v>
      </c>
      <c r="G41" s="73">
        <v>3673299282.9699998</v>
      </c>
      <c r="H41" s="54">
        <f>(G41/$G$48)</f>
        <v>7.2322736934762417E-3</v>
      </c>
      <c r="I41" s="75">
        <v>100</v>
      </c>
      <c r="J41" s="185">
        <f t="shared" si="10"/>
        <v>-0.22193992954590055</v>
      </c>
      <c r="K41" s="185">
        <f t="shared" si="11"/>
        <v>0</v>
      </c>
      <c r="L41" s="9"/>
      <c r="M41" s="335"/>
      <c r="N41" s="212"/>
    </row>
    <row r="42" spans="1:15" ht="12.95" customHeight="1">
      <c r="A42" s="399">
        <v>36</v>
      </c>
      <c r="B42" s="400" t="s">
        <v>171</v>
      </c>
      <c r="C42" s="53" t="s">
        <v>172</v>
      </c>
      <c r="D42" s="73">
        <v>511557622.41000003</v>
      </c>
      <c r="E42" s="54">
        <f t="shared" si="7"/>
        <v>9.9483048953171176E-4</v>
      </c>
      <c r="F42" s="75">
        <v>1</v>
      </c>
      <c r="G42" s="73">
        <v>512516598.88</v>
      </c>
      <c r="H42" s="54">
        <f>(G42/$G$48)</f>
        <v>1.0090820349799446E-3</v>
      </c>
      <c r="I42" s="75">
        <v>1</v>
      </c>
      <c r="J42" s="185">
        <f t="shared" si="10"/>
        <v>1.8746206253014729E-3</v>
      </c>
      <c r="K42" s="185">
        <f t="shared" si="11"/>
        <v>0</v>
      </c>
      <c r="L42" s="9"/>
      <c r="M42" s="4"/>
      <c r="N42" s="212"/>
    </row>
    <row r="43" spans="1:15" ht="12.95" customHeight="1">
      <c r="A43" s="399">
        <v>37</v>
      </c>
      <c r="B43" s="400" t="s">
        <v>173</v>
      </c>
      <c r="C43" s="53" t="s">
        <v>175</v>
      </c>
      <c r="D43" s="73">
        <v>246241405.30000001</v>
      </c>
      <c r="E43" s="54">
        <f t="shared" si="7"/>
        <v>4.7886776981936912E-4</v>
      </c>
      <c r="F43" s="75">
        <v>100</v>
      </c>
      <c r="G43" s="73">
        <v>246215503.71000001</v>
      </c>
      <c r="H43" s="54">
        <f>(G43/$G$48)</f>
        <v>4.8476799009093376E-4</v>
      </c>
      <c r="I43" s="75">
        <v>100</v>
      </c>
      <c r="J43" s="185">
        <f t="shared" si="10"/>
        <v>-1.0518779312702198E-4</v>
      </c>
      <c r="K43" s="185">
        <f t="shared" si="11"/>
        <v>0</v>
      </c>
      <c r="L43" s="9"/>
      <c r="M43" s="4"/>
      <c r="N43" s="212"/>
    </row>
    <row r="44" spans="1:15" ht="12.95" customHeight="1">
      <c r="A44" s="399">
        <v>38</v>
      </c>
      <c r="B44" s="400" t="s">
        <v>190</v>
      </c>
      <c r="C44" s="53" t="s">
        <v>191</v>
      </c>
      <c r="D44" s="73">
        <v>108474816.75574799</v>
      </c>
      <c r="E44" s="54">
        <f t="shared" si="7"/>
        <v>2.1095190517656526E-4</v>
      </c>
      <c r="F44" s="75">
        <v>1</v>
      </c>
      <c r="G44" s="73">
        <v>108947523.52379628</v>
      </c>
      <c r="H44" s="54">
        <f t="shared" ref="H44:H46" si="12">(G44/$G$48)</f>
        <v>2.1450425017192126E-4</v>
      </c>
      <c r="I44" s="75">
        <v>1</v>
      </c>
      <c r="J44" s="185">
        <f t="shared" si="10"/>
        <v>4.3577558569439859E-3</v>
      </c>
      <c r="K44" s="185">
        <f t="shared" si="11"/>
        <v>0</v>
      </c>
      <c r="L44" s="9"/>
      <c r="M44" s="4"/>
      <c r="N44" s="212"/>
    </row>
    <row r="45" spans="1:15" ht="12.95" customHeight="1">
      <c r="A45" s="399">
        <v>39</v>
      </c>
      <c r="B45" s="418" t="s">
        <v>137</v>
      </c>
      <c r="C45" s="418" t="s">
        <v>201</v>
      </c>
      <c r="D45" s="73">
        <v>2052161844.49</v>
      </c>
      <c r="E45" s="54">
        <f t="shared" ref="E45" si="13">(D45/$D$48)</f>
        <v>3.9908567147026808E-3</v>
      </c>
      <c r="F45" s="75">
        <v>1</v>
      </c>
      <c r="G45" s="73">
        <v>1990198455.4400001</v>
      </c>
      <c r="H45" s="54">
        <f t="shared" si="12"/>
        <v>3.918455542353181E-3</v>
      </c>
      <c r="I45" s="75">
        <v>1</v>
      </c>
      <c r="J45" s="185">
        <f t="shared" si="10"/>
        <v>-3.0194201893174268E-2</v>
      </c>
      <c r="K45" s="185">
        <f t="shared" si="11"/>
        <v>0</v>
      </c>
      <c r="L45" s="9"/>
      <c r="M45" s="4"/>
      <c r="N45" s="212"/>
    </row>
    <row r="46" spans="1:15" ht="12.95" customHeight="1">
      <c r="A46" s="399">
        <v>40</v>
      </c>
      <c r="B46" s="400" t="s">
        <v>204</v>
      </c>
      <c r="C46" s="400" t="s">
        <v>207</v>
      </c>
      <c r="D46" s="73">
        <v>132430919.01000001</v>
      </c>
      <c r="E46" s="54" t="s">
        <v>102</v>
      </c>
      <c r="F46" s="75">
        <v>1</v>
      </c>
      <c r="G46" s="73">
        <v>132430919.04000001</v>
      </c>
      <c r="H46" s="54">
        <f t="shared" si="12"/>
        <v>2.6074016250630027E-4</v>
      </c>
      <c r="I46" s="75">
        <v>1</v>
      </c>
      <c r="J46" s="185">
        <f t="shared" si="10"/>
        <v>2.2653321004158826E-10</v>
      </c>
      <c r="K46" s="185">
        <f t="shared" si="11"/>
        <v>0</v>
      </c>
      <c r="L46" s="9"/>
      <c r="M46" s="4"/>
      <c r="N46" s="212"/>
    </row>
    <row r="47" spans="1:15" ht="12.95" customHeight="1">
      <c r="A47" s="399">
        <v>41</v>
      </c>
      <c r="B47" s="400" t="s">
        <v>230</v>
      </c>
      <c r="C47" s="400" t="s">
        <v>231</v>
      </c>
      <c r="D47" s="73">
        <v>0</v>
      </c>
      <c r="E47" s="54" t="s">
        <v>102</v>
      </c>
      <c r="F47" s="75">
        <v>0</v>
      </c>
      <c r="G47" s="73">
        <v>645597950.69000006</v>
      </c>
      <c r="H47" s="54">
        <f t="shared" si="5"/>
        <v>1.2711028194692276E-3</v>
      </c>
      <c r="I47" s="75">
        <v>1</v>
      </c>
      <c r="J47" s="185" t="e">
        <f t="shared" si="8"/>
        <v>#DIV/0!</v>
      </c>
      <c r="K47" s="185" t="e">
        <f t="shared" si="9"/>
        <v>#DIV/0!</v>
      </c>
      <c r="L47" s="9"/>
      <c r="M47" s="250"/>
      <c r="N47" s="212"/>
    </row>
    <row r="48" spans="1:15" ht="12.95" customHeight="1">
      <c r="A48" s="236"/>
      <c r="B48" s="240"/>
      <c r="C48" s="238" t="s">
        <v>56</v>
      </c>
      <c r="D48" s="84">
        <f>SUM(D21:D47)</f>
        <v>514215866715.94806</v>
      </c>
      <c r="E48" s="65">
        <f>(D48/$D$131)</f>
        <v>0.38349693650254785</v>
      </c>
      <c r="F48" s="85"/>
      <c r="G48" s="84">
        <f>SUM(G21:G47)</f>
        <v>507903798812.73596</v>
      </c>
      <c r="H48" s="65">
        <f>(G48/$G$131)</f>
        <v>0.38055354921819212</v>
      </c>
      <c r="I48" s="85"/>
      <c r="J48" s="185">
        <f t="shared" si="8"/>
        <v>-1.2275132511029404E-2</v>
      </c>
      <c r="K48" s="185"/>
      <c r="L48" s="9"/>
      <c r="M48" s="4"/>
    </row>
    <row r="49" spans="1:16" ht="12.95" customHeight="1">
      <c r="A49" s="239"/>
      <c r="B49" s="79"/>
      <c r="C49" s="79" t="s">
        <v>81</v>
      </c>
      <c r="D49" s="388"/>
      <c r="E49" s="81"/>
      <c r="F49" s="82"/>
      <c r="G49" s="80"/>
      <c r="H49" s="81"/>
      <c r="I49" s="82"/>
      <c r="J49" s="185"/>
      <c r="K49" s="185"/>
      <c r="L49" s="9"/>
      <c r="M49" s="4"/>
      <c r="O49" s="58"/>
      <c r="P49" s="59"/>
    </row>
    <row r="50" spans="1:16" ht="12.95" customHeight="1">
      <c r="A50" s="399">
        <v>42</v>
      </c>
      <c r="B50" s="400" t="s">
        <v>7</v>
      </c>
      <c r="C50" s="400" t="s">
        <v>24</v>
      </c>
      <c r="D50" s="72">
        <v>153639089448.29001</v>
      </c>
      <c r="E50" s="54">
        <f>(D50/$D$62)</f>
        <v>0.61260266669517049</v>
      </c>
      <c r="F50" s="95">
        <v>229.17</v>
      </c>
      <c r="G50" s="72">
        <v>152927925999.12</v>
      </c>
      <c r="H50" s="54">
        <f t="shared" ref="H50:H61" si="14">(G50/$G$62)</f>
        <v>0.60144108085501391</v>
      </c>
      <c r="I50" s="95">
        <v>229.43</v>
      </c>
      <c r="J50" s="185">
        <f>((G50-D50)/D50)</f>
        <v>-4.628792397323913E-3</v>
      </c>
      <c r="K50" s="185">
        <f t="shared" ref="K50:K61" si="15">((I50-F50)/F50)</f>
        <v>1.1345289523062327E-3</v>
      </c>
      <c r="L50" s="9"/>
      <c r="M50" s="4"/>
    </row>
    <row r="51" spans="1:16" ht="12.95" customHeight="1">
      <c r="A51" s="399">
        <v>43</v>
      </c>
      <c r="B51" s="400" t="s">
        <v>78</v>
      </c>
      <c r="C51" s="400" t="s">
        <v>25</v>
      </c>
      <c r="D51" s="72">
        <v>1356155728.52</v>
      </c>
      <c r="E51" s="54">
        <f t="shared" ref="E51:E61" si="16">(D51/$D$62)</f>
        <v>5.4073778927523457E-3</v>
      </c>
      <c r="F51" s="95">
        <v>311.23880000000003</v>
      </c>
      <c r="G51" s="72">
        <v>1309992854.4400001</v>
      </c>
      <c r="H51" s="54">
        <f t="shared" si="14"/>
        <v>5.1519924378708457E-3</v>
      </c>
      <c r="I51" s="95">
        <v>300.64440000000002</v>
      </c>
      <c r="J51" s="229">
        <f t="shared" ref="J51:J62" si="17">((G51-D51)/D51)</f>
        <v>-3.4039508228438042E-2</v>
      </c>
      <c r="K51" s="229">
        <f t="shared" si="15"/>
        <v>-3.403945780538932E-2</v>
      </c>
      <c r="L51" s="9"/>
      <c r="M51" s="214"/>
      <c r="N51" s="215"/>
    </row>
    <row r="52" spans="1:16" ht="12.95" customHeight="1">
      <c r="A52" s="399">
        <v>44</v>
      </c>
      <c r="B52" s="425" t="s">
        <v>21</v>
      </c>
      <c r="C52" s="425" t="s">
        <v>224</v>
      </c>
      <c r="D52" s="72">
        <v>37220037194.790001</v>
      </c>
      <c r="E52" s="54">
        <f t="shared" si="16"/>
        <v>0.14840685480432964</v>
      </c>
      <c r="F52" s="95">
        <v>1365.53</v>
      </c>
      <c r="G52" s="72">
        <v>39421980390.970001</v>
      </c>
      <c r="H52" s="54">
        <f t="shared" si="14"/>
        <v>0.15504034558035265</v>
      </c>
      <c r="I52" s="342">
        <v>1367.85</v>
      </c>
      <c r="J52" s="185">
        <f t="shared" si="17"/>
        <v>5.9160155715487162E-2</v>
      </c>
      <c r="K52" s="185">
        <f t="shared" si="15"/>
        <v>1.6989740247376011E-3</v>
      </c>
      <c r="L52" s="9"/>
      <c r="M52" s="308" t="s">
        <v>182</v>
      </c>
      <c r="N52" s="216"/>
      <c r="O52" s="94"/>
    </row>
    <row r="53" spans="1:16" ht="12.95" customHeight="1">
      <c r="A53" s="399" t="s">
        <v>235</v>
      </c>
      <c r="B53" s="400" t="s">
        <v>21</v>
      </c>
      <c r="C53" s="400" t="s">
        <v>86</v>
      </c>
      <c r="D53" s="72">
        <v>5388109899.46</v>
      </c>
      <c r="E53" s="54">
        <f t="shared" si="16"/>
        <v>2.1483923815929517E-2</v>
      </c>
      <c r="F53" s="342">
        <v>52339.72</v>
      </c>
      <c r="G53" s="72">
        <v>5472127071.3100004</v>
      </c>
      <c r="H53" s="54">
        <f t="shared" si="14"/>
        <v>2.1521000816839737E-2</v>
      </c>
      <c r="I53" s="342">
        <v>52422.879999999997</v>
      </c>
      <c r="J53" s="185">
        <f t="shared" si="17"/>
        <v>1.559306944693549E-2</v>
      </c>
      <c r="K53" s="185">
        <f t="shared" si="15"/>
        <v>1.5888506854831515E-3</v>
      </c>
      <c r="L53" s="9"/>
      <c r="M53" s="315"/>
      <c r="N53" s="217"/>
    </row>
    <row r="54" spans="1:16" ht="12.95" customHeight="1">
      <c r="A54" s="399" t="s">
        <v>236</v>
      </c>
      <c r="B54" s="400" t="s">
        <v>21</v>
      </c>
      <c r="C54" s="400" t="s">
        <v>85</v>
      </c>
      <c r="D54" s="72">
        <v>610762101.05999994</v>
      </c>
      <c r="E54" s="54">
        <f t="shared" si="16"/>
        <v>2.4352818880225761E-3</v>
      </c>
      <c r="F54" s="342">
        <v>52294.44</v>
      </c>
      <c r="G54" s="72">
        <v>611693132.25</v>
      </c>
      <c r="H54" s="54">
        <f t="shared" si="14"/>
        <v>2.4056912837106415E-3</v>
      </c>
      <c r="I54" s="342">
        <v>52373.440000000002</v>
      </c>
      <c r="J54" s="185">
        <f t="shared" si="17"/>
        <v>1.5243761660787703E-3</v>
      </c>
      <c r="K54" s="185">
        <f>((I54-F54)/F54)</f>
        <v>1.5106768520706981E-3</v>
      </c>
      <c r="L54" s="9"/>
      <c r="M54" s="308"/>
      <c r="N54" s="217"/>
    </row>
    <row r="55" spans="1:16" ht="12.95" customHeight="1">
      <c r="A55" s="399">
        <v>46</v>
      </c>
      <c r="B55" s="424" t="s">
        <v>55</v>
      </c>
      <c r="C55" s="425" t="s">
        <v>210</v>
      </c>
      <c r="D55" s="72">
        <v>41553297230.019997</v>
      </c>
      <c r="E55" s="54">
        <f t="shared" si="16"/>
        <v>0.16568479274706227</v>
      </c>
      <c r="F55" s="72">
        <v>49520.4</v>
      </c>
      <c r="G55" s="72">
        <v>42243154253.599998</v>
      </c>
      <c r="H55" s="54">
        <f t="shared" si="14"/>
        <v>0.16613557129622264</v>
      </c>
      <c r="I55" s="342">
        <v>49621.65</v>
      </c>
      <c r="J55" s="185">
        <f t="shared" si="17"/>
        <v>1.6601739682925033E-2</v>
      </c>
      <c r="K55" s="185">
        <f>((I55-F55)/F55)</f>
        <v>2.0446119175127828E-3</v>
      </c>
      <c r="L55" s="9"/>
      <c r="M55" s="280"/>
      <c r="N55" s="217"/>
    </row>
    <row r="56" spans="1:16" ht="12.95" customHeight="1">
      <c r="A56" s="399">
        <v>47</v>
      </c>
      <c r="B56" s="53" t="s">
        <v>170</v>
      </c>
      <c r="C56" s="400" t="s">
        <v>156</v>
      </c>
      <c r="D56" s="72">
        <v>4393847125.3000002</v>
      </c>
      <c r="E56" s="54">
        <f t="shared" si="16"/>
        <v>1.751951587109362E-2</v>
      </c>
      <c r="F56" s="342">
        <v>379.5</v>
      </c>
      <c r="G56" s="72">
        <v>4468272073.3199997</v>
      </c>
      <c r="H56" s="54">
        <f t="shared" si="14"/>
        <v>1.7572999619097161E-2</v>
      </c>
      <c r="I56" s="342">
        <v>379.5</v>
      </c>
      <c r="J56" s="185">
        <f>((G56-D56)/D56)</f>
        <v>1.6938447309979628E-2</v>
      </c>
      <c r="K56" s="185">
        <f>((I56-F56)/F56)</f>
        <v>0</v>
      </c>
      <c r="L56" s="9"/>
      <c r="M56" s="316"/>
      <c r="N56" s="217"/>
    </row>
    <row r="57" spans="1:16" ht="12.95" customHeight="1">
      <c r="A57" s="399">
        <v>48</v>
      </c>
      <c r="B57" s="400" t="s">
        <v>115</v>
      </c>
      <c r="C57" s="400" t="s">
        <v>164</v>
      </c>
      <c r="D57" s="72">
        <v>577804257.60000002</v>
      </c>
      <c r="E57" s="54">
        <f t="shared" si="16"/>
        <v>2.3038696096458989E-3</v>
      </c>
      <c r="F57" s="342">
        <v>42538.48</v>
      </c>
      <c r="G57" s="72">
        <v>578067202.39999998</v>
      </c>
      <c r="H57" s="54">
        <f t="shared" si="14"/>
        <v>2.2734458781602171E-3</v>
      </c>
      <c r="I57" s="342">
        <v>42665.440000000002</v>
      </c>
      <c r="J57" s="185">
        <f>((G57-D57)/D57)</f>
        <v>4.5507591289156382E-4</v>
      </c>
      <c r="K57" s="185">
        <f>((I57-F57)/F57)</f>
        <v>2.9845918330885148E-3</v>
      </c>
      <c r="L57" s="9"/>
      <c r="M57" s="316"/>
      <c r="N57" s="217"/>
    </row>
    <row r="58" spans="1:16" ht="12.95" customHeight="1">
      <c r="A58" s="399">
        <v>49</v>
      </c>
      <c r="B58" s="400" t="s">
        <v>78</v>
      </c>
      <c r="C58" s="400" t="s">
        <v>186</v>
      </c>
      <c r="D58" s="72">
        <v>649441006.13999999</v>
      </c>
      <c r="E58" s="54">
        <f t="shared" si="16"/>
        <v>2.5895056632476458E-3</v>
      </c>
      <c r="F58" s="342">
        <v>41819.807500000003</v>
      </c>
      <c r="G58" s="72">
        <v>709474311.57000005</v>
      </c>
      <c r="H58" s="54">
        <f t="shared" si="14"/>
        <v>2.7902490274535154E-3</v>
      </c>
      <c r="I58" s="342">
        <v>45491.3295</v>
      </c>
      <c r="J58" s="185">
        <f>((G58-D58)/D58)</f>
        <v>9.243842760532231E-2</v>
      </c>
      <c r="K58" s="185">
        <f>((I58-F58)/F58)</f>
        <v>8.7793852231385736E-2</v>
      </c>
      <c r="L58" s="9"/>
      <c r="M58" s="316"/>
      <c r="N58" s="217"/>
    </row>
    <row r="59" spans="1:16" ht="12.95" customHeight="1">
      <c r="A59" s="399">
        <v>50</v>
      </c>
      <c r="B59" s="400" t="s">
        <v>9</v>
      </c>
      <c r="C59" s="400" t="s">
        <v>187</v>
      </c>
      <c r="D59" s="72">
        <v>5408747305.5299997</v>
      </c>
      <c r="E59" s="54">
        <f t="shared" ref="E59:E60" si="18">(D59/$D$62)</f>
        <v>2.1566211012746105E-2</v>
      </c>
      <c r="F59" s="342">
        <v>411.44240000000002</v>
      </c>
      <c r="G59" s="72">
        <v>5322836366.2700005</v>
      </c>
      <c r="H59" s="54">
        <f t="shared" ref="H59:H60" si="19">(G59/$G$62)</f>
        <v>2.0933864344450898E-2</v>
      </c>
      <c r="I59" s="342">
        <v>411.21499999999997</v>
      </c>
      <c r="J59" s="185">
        <f t="shared" ref="J59" si="20">((G59-D59)/D59)</f>
        <v>-1.5883703639133297E-2</v>
      </c>
      <c r="K59" s="185">
        <f t="shared" ref="K59" si="21">((I59-F59)/F59)</f>
        <v>-5.5268975681661771E-4</v>
      </c>
      <c r="L59" s="9"/>
      <c r="M59" s="316"/>
      <c r="N59" s="217"/>
    </row>
    <row r="60" spans="1:16" ht="12.95" customHeight="1">
      <c r="A60" s="423">
        <v>51</v>
      </c>
      <c r="B60" s="400" t="s">
        <v>230</v>
      </c>
      <c r="C60" s="400" t="s">
        <v>232</v>
      </c>
      <c r="D60" s="72">
        <v>0</v>
      </c>
      <c r="E60" s="54">
        <f t="shared" si="18"/>
        <v>0</v>
      </c>
      <c r="F60" s="342">
        <v>0</v>
      </c>
      <c r="G60" s="72">
        <v>605312934.28999996</v>
      </c>
      <c r="H60" s="54">
        <f t="shared" si="19"/>
        <v>2.3805989852827307E-3</v>
      </c>
      <c r="I60" s="342">
        <v>1.0299</v>
      </c>
      <c r="J60" s="185"/>
      <c r="K60" s="185"/>
      <c r="L60" s="9"/>
      <c r="M60" s="316"/>
      <c r="N60" s="217"/>
    </row>
    <row r="61" spans="1:16" ht="12.95" customHeight="1">
      <c r="A61" s="399">
        <v>52</v>
      </c>
      <c r="B61" s="400" t="s">
        <v>230</v>
      </c>
      <c r="C61" s="400" t="s">
        <v>233</v>
      </c>
      <c r="D61" s="72">
        <v>0</v>
      </c>
      <c r="E61" s="54">
        <f t="shared" si="16"/>
        <v>0</v>
      </c>
      <c r="F61" s="342">
        <v>0</v>
      </c>
      <c r="G61" s="72">
        <v>598336014.55999994</v>
      </c>
      <c r="H61" s="54">
        <f t="shared" si="14"/>
        <v>2.3531598755450228E-3</v>
      </c>
      <c r="I61" s="342">
        <v>42037.678399999997</v>
      </c>
      <c r="J61" s="185" t="e">
        <f t="shared" si="17"/>
        <v>#DIV/0!</v>
      </c>
      <c r="K61" s="185" t="e">
        <f t="shared" si="15"/>
        <v>#DIV/0!</v>
      </c>
      <c r="L61" s="9"/>
      <c r="M61" s="218"/>
      <c r="N61" s="231"/>
      <c r="O61"/>
    </row>
    <row r="62" spans="1:16" ht="12.95" customHeight="1">
      <c r="A62" s="236"/>
      <c r="B62" s="240"/>
      <c r="C62" s="238" t="s">
        <v>56</v>
      </c>
      <c r="D62" s="207">
        <f>SUM(D50:D61)</f>
        <v>250797291296.70999</v>
      </c>
      <c r="E62" s="65">
        <f>(D62/$D$131)</f>
        <v>0.18704205591647963</v>
      </c>
      <c r="F62" s="85"/>
      <c r="G62" s="207">
        <f>SUM(G50:G61)</f>
        <v>254269172604.10001</v>
      </c>
      <c r="H62" s="65">
        <f>(G62/$G$131)</f>
        <v>0.1905144956927953</v>
      </c>
      <c r="I62" s="85"/>
      <c r="J62" s="185">
        <f t="shared" si="17"/>
        <v>1.3843376415427655E-2</v>
      </c>
      <c r="K62" s="185"/>
      <c r="L62" s="9"/>
      <c r="M62" s="317"/>
      <c r="N62"/>
      <c r="O62"/>
    </row>
    <row r="63" spans="1:16" ht="15">
      <c r="A63" s="239"/>
      <c r="B63" s="79"/>
      <c r="C63" s="79" t="s">
        <v>62</v>
      </c>
      <c r="D63" s="388"/>
      <c r="E63" s="81"/>
      <c r="F63" s="86"/>
      <c r="G63" s="86"/>
      <c r="H63" s="81"/>
      <c r="I63" s="86"/>
      <c r="J63" s="185"/>
      <c r="K63" s="185"/>
      <c r="L63" s="9"/>
      <c r="M63" s="4"/>
      <c r="N63" s="219"/>
      <c r="O63"/>
    </row>
    <row r="64" spans="1:16" ht="12.95" customHeight="1">
      <c r="A64" s="399">
        <v>53</v>
      </c>
      <c r="B64" s="400" t="s">
        <v>11</v>
      </c>
      <c r="C64" s="53" t="s">
        <v>26</v>
      </c>
      <c r="D64" s="72">
        <v>15270655153.969999</v>
      </c>
      <c r="E64" s="54">
        <f>(D64/$D$92)</f>
        <v>3.260416508174805E-2</v>
      </c>
      <c r="F64" s="342">
        <v>2438.83</v>
      </c>
      <c r="G64" s="72">
        <v>13024555545.625702</v>
      </c>
      <c r="H64" s="54">
        <f>(G64/$G$92)</f>
        <v>2.7933492335953394E-2</v>
      </c>
      <c r="I64" s="342">
        <v>2421.1</v>
      </c>
      <c r="J64" s="185">
        <f t="shared" ref="J64:J72" si="22">((G64-D64)/D64)</f>
        <v>-0.14708600159570534</v>
      </c>
      <c r="K64" s="185">
        <f t="shared" ref="K64:K91" si="23">((I64-F64)/F64)</f>
        <v>-7.2698794093889359E-3</v>
      </c>
      <c r="L64" s="9"/>
      <c r="M64" s="234"/>
      <c r="N64"/>
      <c r="O64"/>
    </row>
    <row r="65" spans="1:16" ht="12.95" customHeight="1">
      <c r="A65" s="399">
        <v>54</v>
      </c>
      <c r="B65" s="400" t="s">
        <v>55</v>
      </c>
      <c r="C65" s="400" t="s">
        <v>199</v>
      </c>
      <c r="D65" s="72">
        <v>135532098017.78999</v>
      </c>
      <c r="E65" s="54">
        <f t="shared" ref="E65:E91" si="24">(D65/$D$92)</f>
        <v>0.28937271211306698</v>
      </c>
      <c r="F65" s="342">
        <v>1.9350000000000001</v>
      </c>
      <c r="G65" s="72">
        <v>135257353254.38</v>
      </c>
      <c r="H65" s="54">
        <f t="shared" ref="H65:H91" si="25">(G65/$G$92)</f>
        <v>0.2900836214546666</v>
      </c>
      <c r="I65" s="342">
        <v>1.9376</v>
      </c>
      <c r="J65" s="229">
        <f t="shared" si="22"/>
        <v>-2.027156425881678E-3</v>
      </c>
      <c r="K65" s="229">
        <f t="shared" si="23"/>
        <v>1.3436692506459615E-3</v>
      </c>
      <c r="L65" s="9"/>
      <c r="M65" s="234"/>
      <c r="N65" s="374"/>
      <c r="O65" s="374"/>
    </row>
    <row r="66" spans="1:16" ht="12.95" customHeight="1">
      <c r="A66" s="399">
        <v>55</v>
      </c>
      <c r="B66" s="400" t="s">
        <v>65</v>
      </c>
      <c r="C66" s="400" t="s">
        <v>68</v>
      </c>
      <c r="D66" s="72">
        <v>11345644493.209999</v>
      </c>
      <c r="E66" s="54">
        <f t="shared" si="24"/>
        <v>2.4223928985736776E-2</v>
      </c>
      <c r="F66" s="75">
        <v>1</v>
      </c>
      <c r="G66" s="72">
        <v>11439092581.639999</v>
      </c>
      <c r="H66" s="54">
        <f t="shared" si="25"/>
        <v>2.4533183020346339E-2</v>
      </c>
      <c r="I66" s="75">
        <v>1</v>
      </c>
      <c r="J66" s="185">
        <f t="shared" si="22"/>
        <v>8.2364724618267347E-3</v>
      </c>
      <c r="K66" s="185">
        <f t="shared" si="23"/>
        <v>0</v>
      </c>
      <c r="L66" s="9"/>
      <c r="M66" s="337"/>
      <c r="N66" s="219"/>
      <c r="O66"/>
    </row>
    <row r="67" spans="1:16" ht="12" customHeight="1" thickBot="1">
      <c r="A67" s="399">
        <v>56</v>
      </c>
      <c r="B67" s="400" t="s">
        <v>18</v>
      </c>
      <c r="C67" s="400" t="s">
        <v>27</v>
      </c>
      <c r="D67" s="72">
        <v>27764842263.27</v>
      </c>
      <c r="E67" s="54">
        <f t="shared" si="24"/>
        <v>5.9280331557026056E-2</v>
      </c>
      <c r="F67" s="75">
        <v>24.049600000000002</v>
      </c>
      <c r="G67" s="72">
        <v>27682148935.540001</v>
      </c>
      <c r="H67" s="54">
        <f t="shared" si="25"/>
        <v>5.9369326839972376E-2</v>
      </c>
      <c r="I67" s="75">
        <v>24.059899999999999</v>
      </c>
      <c r="J67" s="185">
        <f t="shared" si="22"/>
        <v>-2.9783467503935444E-3</v>
      </c>
      <c r="K67" s="185">
        <f t="shared" si="23"/>
        <v>4.2828155146020354E-4</v>
      </c>
      <c r="L67" s="9"/>
      <c r="M67" s="312"/>
      <c r="N67" s="312"/>
      <c r="O67" s="297"/>
    </row>
    <row r="68" spans="1:16" ht="12.95" customHeight="1" thickBot="1">
      <c r="A68" s="399">
        <v>57</v>
      </c>
      <c r="B68" s="400" t="s">
        <v>133</v>
      </c>
      <c r="C68" s="427" t="s">
        <v>136</v>
      </c>
      <c r="D68" s="72">
        <v>515920533.10000002</v>
      </c>
      <c r="E68" s="54">
        <f t="shared" si="24"/>
        <v>1.1015348104356066E-3</v>
      </c>
      <c r="F68" s="75">
        <v>1.9502999999999999</v>
      </c>
      <c r="G68" s="72">
        <v>515424403.94</v>
      </c>
      <c r="H68" s="54">
        <f t="shared" si="25"/>
        <v>1.1054199574630991E-3</v>
      </c>
      <c r="I68" s="75">
        <v>1.9484999999999999</v>
      </c>
      <c r="J68" s="229">
        <f t="shared" si="22"/>
        <v>-9.6163871792220824E-4</v>
      </c>
      <c r="K68" s="229">
        <f t="shared" si="23"/>
        <v>-9.2293493308722959E-4</v>
      </c>
      <c r="L68" s="9"/>
      <c r="N68" s="310"/>
      <c r="O68" s="309"/>
      <c r="P68" s="294"/>
    </row>
    <row r="69" spans="1:16" ht="12.95" customHeight="1" thickBot="1">
      <c r="A69" s="399">
        <v>58</v>
      </c>
      <c r="B69" s="400" t="s">
        <v>7</v>
      </c>
      <c r="C69" s="400" t="s">
        <v>87</v>
      </c>
      <c r="D69" s="72">
        <v>40575701113.129997</v>
      </c>
      <c r="E69" s="54">
        <f t="shared" si="24"/>
        <v>8.6632619495452826E-2</v>
      </c>
      <c r="F69" s="95">
        <v>300.38</v>
      </c>
      <c r="G69" s="72">
        <v>40343405486.349998</v>
      </c>
      <c r="H69" s="54">
        <f t="shared" si="25"/>
        <v>8.6523659407149442E-2</v>
      </c>
      <c r="I69" s="95">
        <v>300.76</v>
      </c>
      <c r="J69" s="185">
        <f t="shared" si="22"/>
        <v>-5.7249935406496191E-3</v>
      </c>
      <c r="K69" s="185">
        <f t="shared" si="23"/>
        <v>1.265064251947518E-3</v>
      </c>
      <c r="L69" s="9"/>
      <c r="M69" s="4"/>
      <c r="N69"/>
      <c r="O69" s="303"/>
      <c r="P69" s="296"/>
    </row>
    <row r="70" spans="1:16" ht="12.95" customHeight="1">
      <c r="A70" s="399">
        <v>59</v>
      </c>
      <c r="B70" s="400" t="s">
        <v>29</v>
      </c>
      <c r="C70" s="400" t="s">
        <v>49</v>
      </c>
      <c r="D70" s="72">
        <v>6622388554.0200005</v>
      </c>
      <c r="E70" s="54">
        <f t="shared" si="24"/>
        <v>1.4139370411662631E-2</v>
      </c>
      <c r="F70" s="95">
        <v>1.01</v>
      </c>
      <c r="G70" s="72">
        <v>6730543075.9399996</v>
      </c>
      <c r="H70" s="54">
        <f t="shared" si="25"/>
        <v>1.4434855206381035E-2</v>
      </c>
      <c r="I70" s="95">
        <v>1.01</v>
      </c>
      <c r="J70" s="185">
        <f t="shared" si="22"/>
        <v>1.6331648473622992E-2</v>
      </c>
      <c r="K70" s="185">
        <f t="shared" si="23"/>
        <v>0</v>
      </c>
      <c r="L70" s="9"/>
      <c r="M70" s="4"/>
      <c r="N70" s="221"/>
      <c r="O70" s="220"/>
    </row>
    <row r="71" spans="1:16" ht="12.95" customHeight="1">
      <c r="A71" s="399">
        <v>60</v>
      </c>
      <c r="B71" s="53" t="s">
        <v>170</v>
      </c>
      <c r="C71" s="400" t="s">
        <v>143</v>
      </c>
      <c r="D71" s="73">
        <v>25324660369.119999</v>
      </c>
      <c r="E71" s="54">
        <f t="shared" si="24"/>
        <v>5.4070332869728371E-2</v>
      </c>
      <c r="F71" s="95">
        <v>3.93</v>
      </c>
      <c r="G71" s="73">
        <v>25324660369.119999</v>
      </c>
      <c r="H71" s="54">
        <f t="shared" si="25"/>
        <v>5.4313270334128104E-2</v>
      </c>
      <c r="I71" s="95">
        <v>3.93</v>
      </c>
      <c r="J71" s="185">
        <f t="shared" si="22"/>
        <v>0</v>
      </c>
      <c r="K71" s="185">
        <f t="shared" si="23"/>
        <v>0</v>
      </c>
      <c r="L71" s="9"/>
      <c r="M71" s="4"/>
      <c r="N71" s="309"/>
      <c r="O71" s="313"/>
    </row>
    <row r="72" spans="1:16" ht="12" customHeight="1" thickBot="1">
      <c r="A72" s="399">
        <v>61</v>
      </c>
      <c r="B72" s="400" t="s">
        <v>7</v>
      </c>
      <c r="C72" s="53" t="s">
        <v>92</v>
      </c>
      <c r="D72" s="72">
        <v>32211432713.23</v>
      </c>
      <c r="E72" s="54">
        <f t="shared" si="24"/>
        <v>6.8774185463073401E-2</v>
      </c>
      <c r="F72" s="72">
        <v>4015.38</v>
      </c>
      <c r="G72" s="72">
        <v>31311812995.419998</v>
      </c>
      <c r="H72" s="54">
        <f t="shared" si="25"/>
        <v>6.7153791564589782E-2</v>
      </c>
      <c r="I72" s="72">
        <v>4021.45</v>
      </c>
      <c r="J72" s="185">
        <f t="shared" si="22"/>
        <v>-2.7928584419671162E-2</v>
      </c>
      <c r="K72" s="185">
        <f t="shared" si="23"/>
        <v>1.5116875613266263E-3</v>
      </c>
      <c r="L72" s="9"/>
      <c r="M72" s="4"/>
      <c r="N72" s="303"/>
      <c r="O72" s="314"/>
    </row>
    <row r="73" spans="1:16" ht="12.95" customHeight="1">
      <c r="A73" s="399">
        <v>62</v>
      </c>
      <c r="B73" s="400" t="s">
        <v>7</v>
      </c>
      <c r="C73" s="53" t="s">
        <v>93</v>
      </c>
      <c r="D73" s="72">
        <v>249588074.11000001</v>
      </c>
      <c r="E73" s="54">
        <f t="shared" si="24"/>
        <v>5.3289205267675931E-4</v>
      </c>
      <c r="F73" s="72">
        <v>3575.76</v>
      </c>
      <c r="G73" s="72">
        <v>248574947.40000001</v>
      </c>
      <c r="H73" s="54">
        <f t="shared" si="25"/>
        <v>5.3311349963415186E-4</v>
      </c>
      <c r="I73" s="72">
        <v>3561.15</v>
      </c>
      <c r="J73" s="185">
        <f t="shared" ref="J73:J91" si="26">((G73-D73)/D73)</f>
        <v>-4.0591951903659338E-3</v>
      </c>
      <c r="K73" s="185">
        <f t="shared" si="23"/>
        <v>-4.0858446875629588E-3</v>
      </c>
      <c r="L73" s="9"/>
      <c r="M73" s="4"/>
      <c r="N73" s="441"/>
      <c r="O73" s="441"/>
    </row>
    <row r="74" spans="1:16" ht="12.95" customHeight="1">
      <c r="A74" s="399">
        <v>63</v>
      </c>
      <c r="B74" s="400" t="s">
        <v>115</v>
      </c>
      <c r="C74" s="53" t="s">
        <v>116</v>
      </c>
      <c r="D74" s="72">
        <v>58137415.75</v>
      </c>
      <c r="E74" s="54">
        <f t="shared" si="24"/>
        <v>1.2412839406215193E-4</v>
      </c>
      <c r="F74" s="72">
        <v>12.46223</v>
      </c>
      <c r="G74" s="72">
        <v>58175306.630000003</v>
      </c>
      <c r="H74" s="54">
        <f t="shared" si="25"/>
        <v>1.247673654734893E-4</v>
      </c>
      <c r="I74" s="72">
        <v>12.473174</v>
      </c>
      <c r="J74" s="185">
        <f t="shared" si="26"/>
        <v>6.5174689158767232E-4</v>
      </c>
      <c r="K74" s="185">
        <f t="shared" si="23"/>
        <v>8.7817348901442899E-4</v>
      </c>
      <c r="L74" s="9"/>
      <c r="M74" s="253"/>
      <c r="N74" s="254"/>
      <c r="O74" s="448"/>
      <c r="P74" s="58"/>
    </row>
    <row r="75" spans="1:16" ht="12.95" customHeight="1">
      <c r="A75" s="399">
        <v>64</v>
      </c>
      <c r="B75" s="400" t="s">
        <v>37</v>
      </c>
      <c r="C75" s="400" t="s">
        <v>110</v>
      </c>
      <c r="D75" s="72">
        <v>15325322389.5</v>
      </c>
      <c r="E75" s="54">
        <f t="shared" si="24"/>
        <v>3.2720884341911526E-2</v>
      </c>
      <c r="F75" s="72">
        <v>1136.45</v>
      </c>
      <c r="G75" s="72">
        <v>15164724999.32</v>
      </c>
      <c r="H75" s="54">
        <f t="shared" si="25"/>
        <v>3.2523469078191571E-2</v>
      </c>
      <c r="I75" s="72">
        <v>1137.24</v>
      </c>
      <c r="J75" s="185">
        <f t="shared" si="26"/>
        <v>-1.0479217735088699E-2</v>
      </c>
      <c r="K75" s="185">
        <f t="shared" si="23"/>
        <v>6.9514716881513799E-4</v>
      </c>
      <c r="L75" s="9"/>
      <c r="M75" s="4"/>
      <c r="N75" s="222"/>
      <c r="O75" s="448"/>
    </row>
    <row r="76" spans="1:16" ht="12.95" customHeight="1">
      <c r="A76" s="399">
        <v>65</v>
      </c>
      <c r="B76" s="400" t="s">
        <v>7</v>
      </c>
      <c r="C76" s="424" t="s">
        <v>118</v>
      </c>
      <c r="D76" s="72">
        <v>133086880524.39</v>
      </c>
      <c r="E76" s="54">
        <f t="shared" si="24"/>
        <v>0.28415196198730269</v>
      </c>
      <c r="F76" s="72">
        <v>515.08000000000004</v>
      </c>
      <c r="G76" s="72">
        <v>134564661533.8</v>
      </c>
      <c r="H76" s="54">
        <f t="shared" si="25"/>
        <v>0.28859801998441159</v>
      </c>
      <c r="I76" s="72">
        <v>516.07000000000005</v>
      </c>
      <c r="J76" s="185">
        <f t="shared" si="26"/>
        <v>1.1103881942286415E-2</v>
      </c>
      <c r="K76" s="185">
        <f t="shared" si="23"/>
        <v>1.9220315290828785E-3</v>
      </c>
      <c r="L76" s="9"/>
      <c r="M76" s="255"/>
      <c r="N76" s="256"/>
      <c r="O76" s="448"/>
    </row>
    <row r="77" spans="1:16" ht="12.95" customHeight="1" thickBot="1">
      <c r="A77" s="399">
        <v>66</v>
      </c>
      <c r="B77" s="53" t="s">
        <v>124</v>
      </c>
      <c r="C77" s="400" t="s">
        <v>125</v>
      </c>
      <c r="D77" s="72">
        <v>31370536.879999999</v>
      </c>
      <c r="E77" s="54">
        <f t="shared" si="24"/>
        <v>6.697880037404156E-5</v>
      </c>
      <c r="F77" s="72">
        <v>0.65849999999999997</v>
      </c>
      <c r="G77" s="72">
        <v>31379878.289999999</v>
      </c>
      <c r="H77" s="54">
        <f t="shared" si="25"/>
        <v>6.7299769780724265E-5</v>
      </c>
      <c r="I77" s="72">
        <v>0.65869999999999995</v>
      </c>
      <c r="J77" s="229">
        <f t="shared" si="26"/>
        <v>2.9777654222920487E-4</v>
      </c>
      <c r="K77" s="229">
        <f t="shared" si="23"/>
        <v>3.03720577069063E-4</v>
      </c>
      <c r="L77" s="9"/>
      <c r="M77" s="354"/>
      <c r="N77" s="256"/>
      <c r="O77" s="448"/>
    </row>
    <row r="78" spans="1:16" ht="12.95" customHeight="1">
      <c r="A78" s="399">
        <v>67</v>
      </c>
      <c r="B78" s="400" t="s">
        <v>126</v>
      </c>
      <c r="C78" s="400" t="s">
        <v>129</v>
      </c>
      <c r="D78" s="72">
        <v>1306454586.1099999</v>
      </c>
      <c r="E78" s="54">
        <f t="shared" si="24"/>
        <v>2.7893931575203815E-3</v>
      </c>
      <c r="F78" s="72">
        <v>1166.53</v>
      </c>
      <c r="G78" s="72">
        <v>1298079830.72</v>
      </c>
      <c r="H78" s="54">
        <f t="shared" si="25"/>
        <v>2.7839647100319437E-3</v>
      </c>
      <c r="I78" s="72">
        <v>1161.72</v>
      </c>
      <c r="J78" s="185">
        <f t="shared" si="26"/>
        <v>-6.4102920063497217E-3</v>
      </c>
      <c r="K78" s="185">
        <f t="shared" si="23"/>
        <v>-4.1233401627047269E-3</v>
      </c>
      <c r="L78" s="9"/>
      <c r="M78" s="346"/>
      <c r="N78" s="256"/>
      <c r="O78" s="448"/>
    </row>
    <row r="79" spans="1:16" ht="12.95" customHeight="1">
      <c r="A79" s="399">
        <v>68</v>
      </c>
      <c r="B79" s="400" t="s">
        <v>65</v>
      </c>
      <c r="C79" s="400" t="s">
        <v>130</v>
      </c>
      <c r="D79" s="72">
        <v>272178938.82999998</v>
      </c>
      <c r="E79" s="54">
        <f t="shared" si="24"/>
        <v>5.8112549618287044E-4</v>
      </c>
      <c r="F79" s="72">
        <v>148.79</v>
      </c>
      <c r="G79" s="72">
        <v>272358944.44</v>
      </c>
      <c r="H79" s="54">
        <f t="shared" si="25"/>
        <v>5.8412254149418723E-4</v>
      </c>
      <c r="I79" s="72">
        <v>148.88999999999999</v>
      </c>
      <c r="J79" s="185">
        <f t="shared" si="26"/>
        <v>6.6135025279249787E-4</v>
      </c>
      <c r="K79" s="185">
        <f t="shared" si="23"/>
        <v>6.7208817796891136E-4</v>
      </c>
      <c r="L79" s="9"/>
      <c r="M79" s="346"/>
      <c r="N79"/>
      <c r="O79" s="448"/>
    </row>
    <row r="80" spans="1:16" ht="12.95" customHeight="1">
      <c r="A80" s="399">
        <v>69</v>
      </c>
      <c r="B80" s="400" t="s">
        <v>134</v>
      </c>
      <c r="C80" s="72" t="s">
        <v>135</v>
      </c>
      <c r="D80" s="72">
        <v>616428324.28999996</v>
      </c>
      <c r="E80" s="54">
        <f t="shared" si="24"/>
        <v>1.3161276083817175E-3</v>
      </c>
      <c r="F80" s="72">
        <v>172.77795499999999</v>
      </c>
      <c r="G80" s="72">
        <v>604002630.85000002</v>
      </c>
      <c r="H80" s="54">
        <f t="shared" si="25"/>
        <v>1.2953918312714012E-3</v>
      </c>
      <c r="I80" s="72">
        <v>173.18162100000001</v>
      </c>
      <c r="J80" s="185">
        <f t="shared" si="26"/>
        <v>-2.0157564067666438E-2</v>
      </c>
      <c r="K80" s="185">
        <f t="shared" si="23"/>
        <v>2.3363281501972599E-3</v>
      </c>
      <c r="L80" s="9"/>
      <c r="M80" s="346"/>
      <c r="N80" s="223"/>
      <c r="O80" s="448"/>
    </row>
    <row r="81" spans="1:15" ht="12.95" customHeight="1">
      <c r="A81" s="399">
        <v>70</v>
      </c>
      <c r="B81" s="400" t="s">
        <v>138</v>
      </c>
      <c r="C81" s="400" t="s">
        <v>141</v>
      </c>
      <c r="D81" s="72">
        <v>1223393879.2</v>
      </c>
      <c r="E81" s="54">
        <f t="shared" si="24"/>
        <v>2.6120513884479342E-3</v>
      </c>
      <c r="F81" s="72">
        <v>1.3452999999999999</v>
      </c>
      <c r="G81" s="72">
        <v>1185514232.3199999</v>
      </c>
      <c r="H81" s="54">
        <f t="shared" si="25"/>
        <v>2.5425476214269937E-3</v>
      </c>
      <c r="I81" s="72">
        <v>1.343</v>
      </c>
      <c r="J81" s="185">
        <f t="shared" ref="J81:J90" si="27">((G81-D81)/D81)</f>
        <v>-3.0962756577440388E-2</v>
      </c>
      <c r="K81" s="185">
        <f t="shared" ref="K81:K90" si="28">((I81-F81)/F81)</f>
        <v>-1.7096558388463308E-3</v>
      </c>
      <c r="L81" s="9"/>
      <c r="M81" s="347"/>
      <c r="N81" s="223"/>
      <c r="O81" s="448"/>
    </row>
    <row r="82" spans="1:15" ht="12.95" customHeight="1">
      <c r="A82" s="399">
        <v>71</v>
      </c>
      <c r="B82" s="400" t="s">
        <v>65</v>
      </c>
      <c r="C82" s="400" t="s">
        <v>160</v>
      </c>
      <c r="D82" s="72">
        <v>1801123377.1343999</v>
      </c>
      <c r="E82" s="54">
        <f t="shared" si="24"/>
        <v>3.8455536667278277E-3</v>
      </c>
      <c r="F82" s="72">
        <v>522.72</v>
      </c>
      <c r="G82" s="72">
        <v>1834584710.29</v>
      </c>
      <c r="H82" s="54">
        <f t="shared" si="25"/>
        <v>3.9345955234345083E-3</v>
      </c>
      <c r="I82" s="72">
        <v>528.65</v>
      </c>
      <c r="J82" s="185">
        <f t="shared" si="27"/>
        <v>1.8578035008816159E-2</v>
      </c>
      <c r="K82" s="185">
        <f t="shared" si="28"/>
        <v>1.1344505662687385E-2</v>
      </c>
      <c r="L82" s="9"/>
      <c r="M82" s="263"/>
      <c r="N82" s="223"/>
      <c r="O82" s="448"/>
    </row>
    <row r="83" spans="1:15" ht="12.95" customHeight="1">
      <c r="A83" s="399">
        <v>72</v>
      </c>
      <c r="B83" s="400" t="s">
        <v>7</v>
      </c>
      <c r="C83" s="53" t="s">
        <v>168</v>
      </c>
      <c r="D83" s="72">
        <v>10345666909.59</v>
      </c>
      <c r="E83" s="54">
        <f t="shared" si="24"/>
        <v>2.2088890646800946E-2</v>
      </c>
      <c r="F83" s="95">
        <v>113.51</v>
      </c>
      <c r="G83" s="72">
        <v>10383001840.48</v>
      </c>
      <c r="H83" s="54">
        <f t="shared" si="25"/>
        <v>2.2268207258146773E-2</v>
      </c>
      <c r="I83" s="95">
        <v>113.61</v>
      </c>
      <c r="J83" s="185">
        <f t="shared" si="27"/>
        <v>3.6087505248590087E-3</v>
      </c>
      <c r="K83" s="185">
        <f t="shared" si="28"/>
        <v>8.8097964937004943E-4</v>
      </c>
      <c r="L83" s="9"/>
      <c r="M83" s="263"/>
      <c r="N83" s="223"/>
      <c r="O83" s="448"/>
    </row>
    <row r="84" spans="1:15" ht="12.95" customHeight="1">
      <c r="A84" s="399">
        <v>73</v>
      </c>
      <c r="B84" s="400" t="s">
        <v>173</v>
      </c>
      <c r="C84" s="53" t="s">
        <v>176</v>
      </c>
      <c r="D84" s="72">
        <v>383784126.24000001</v>
      </c>
      <c r="E84" s="54">
        <f t="shared" si="24"/>
        <v>8.1941219165245372E-4</v>
      </c>
      <c r="F84" s="95">
        <v>1.0508999999999999</v>
      </c>
      <c r="G84" s="72">
        <v>384003576.41000003</v>
      </c>
      <c r="H84" s="54">
        <f t="shared" si="25"/>
        <v>8.2356445262578998E-4</v>
      </c>
      <c r="I84" s="95">
        <v>1.0482</v>
      </c>
      <c r="J84" s="185">
        <f t="shared" si="27"/>
        <v>5.7180627075436457E-4</v>
      </c>
      <c r="K84" s="185">
        <f t="shared" si="28"/>
        <v>-2.5692263773907363E-3</v>
      </c>
      <c r="L84" s="9"/>
      <c r="M84" s="263"/>
      <c r="N84" s="223"/>
      <c r="O84" s="448"/>
    </row>
    <row r="85" spans="1:15" ht="12.95" customHeight="1">
      <c r="A85" s="399">
        <v>74</v>
      </c>
      <c r="B85" s="419" t="s">
        <v>113</v>
      </c>
      <c r="C85" s="420" t="s">
        <v>180</v>
      </c>
      <c r="D85" s="72">
        <v>2104457900</v>
      </c>
      <c r="E85" s="54">
        <f t="shared" si="24"/>
        <v>4.4931990204330448E-3</v>
      </c>
      <c r="F85" s="342">
        <v>40382.6</v>
      </c>
      <c r="G85" s="72">
        <v>2091859570.1900001</v>
      </c>
      <c r="H85" s="54">
        <f t="shared" si="25"/>
        <v>4.4863675437598971E-3</v>
      </c>
      <c r="I85" s="342">
        <v>40409.160000000003</v>
      </c>
      <c r="J85" s="185">
        <f t="shared" si="27"/>
        <v>-5.9864964796872118E-3</v>
      </c>
      <c r="K85" s="185">
        <f t="shared" si="28"/>
        <v>6.5770901328802381E-4</v>
      </c>
      <c r="L85" s="9"/>
      <c r="M85" s="263"/>
      <c r="N85" s="223"/>
      <c r="O85" s="448"/>
    </row>
    <row r="86" spans="1:15" ht="12.95" customHeight="1">
      <c r="A86" s="399">
        <v>75</v>
      </c>
      <c r="B86" s="400" t="s">
        <v>9</v>
      </c>
      <c r="C86" s="400" t="s">
        <v>185</v>
      </c>
      <c r="D86" s="72">
        <v>2005602587.3199999</v>
      </c>
      <c r="E86" s="54">
        <f t="shared" si="24"/>
        <v>4.2821344065491667E-3</v>
      </c>
      <c r="F86" s="342">
        <v>0.96109999999999995</v>
      </c>
      <c r="G86" s="72">
        <v>1946907591.4200001</v>
      </c>
      <c r="H86" s="54">
        <f t="shared" si="25"/>
        <v>4.1754920613782404E-3</v>
      </c>
      <c r="I86" s="342">
        <v>0.96199999999999997</v>
      </c>
      <c r="J86" s="185">
        <f t="shared" si="27"/>
        <v>-2.9265516643769116E-2</v>
      </c>
      <c r="K86" s="185">
        <f t="shared" si="28"/>
        <v>9.3642701071689936E-4</v>
      </c>
      <c r="L86" s="9"/>
      <c r="M86" s="263"/>
      <c r="N86" s="223"/>
      <c r="O86" s="448"/>
    </row>
    <row r="87" spans="1:15" ht="12.95" customHeight="1">
      <c r="A87" s="399">
        <v>76</v>
      </c>
      <c r="B87" s="400" t="s">
        <v>188</v>
      </c>
      <c r="C87" s="400" t="s">
        <v>189</v>
      </c>
      <c r="D87" s="72">
        <v>536327661.30000001</v>
      </c>
      <c r="E87" s="54">
        <f t="shared" si="24"/>
        <v>1.1451057882337803E-3</v>
      </c>
      <c r="F87" s="342">
        <v>48406.5</v>
      </c>
      <c r="G87" s="72">
        <v>541532034.29999995</v>
      </c>
      <c r="H87" s="54">
        <f t="shared" si="25"/>
        <v>1.1614124471888536E-3</v>
      </c>
      <c r="I87" s="342">
        <v>48457.65</v>
      </c>
      <c r="J87" s="185">
        <f t="shared" si="27"/>
        <v>9.7037191544159882E-3</v>
      </c>
      <c r="K87" s="185">
        <f t="shared" si="28"/>
        <v>1.0566762728146314E-3</v>
      </c>
      <c r="L87" s="9"/>
      <c r="M87" s="263"/>
      <c r="N87" s="223"/>
      <c r="O87" s="448"/>
    </row>
    <row r="88" spans="1:15" ht="12.95" customHeight="1">
      <c r="A88" s="399">
        <v>77</v>
      </c>
      <c r="B88" s="53" t="s">
        <v>11</v>
      </c>
      <c r="C88" s="400" t="s">
        <v>195</v>
      </c>
      <c r="D88" s="72">
        <f>3473511.65*410.65</f>
        <v>1426397559.0725</v>
      </c>
      <c r="E88" s="54">
        <f t="shared" ref="E88:E90" si="29">(D88/$D$92)</f>
        <v>3.045481743860328E-3</v>
      </c>
      <c r="F88" s="342">
        <f>1.0588*410.65</f>
        <v>434.79621999999995</v>
      </c>
      <c r="G88" s="72">
        <f>3265047.36*411.18</f>
        <v>1342522173.4847999</v>
      </c>
      <c r="H88" s="54">
        <f t="shared" ref="H88:H90" si="30">(G88/$G$92)</f>
        <v>2.8792792746375117E-3</v>
      </c>
      <c r="I88" s="342">
        <f>1.0578*411.18</f>
        <v>434.94620400000002</v>
      </c>
      <c r="J88" s="185">
        <f t="shared" si="27"/>
        <v>-5.8802249803511453E-2</v>
      </c>
      <c r="K88" s="185">
        <f t="shared" si="28"/>
        <v>3.4495240092030817E-4</v>
      </c>
      <c r="L88" s="9"/>
      <c r="M88" s="263"/>
      <c r="N88" s="223"/>
      <c r="O88" s="448"/>
    </row>
    <row r="89" spans="1:15" ht="12.95" customHeight="1">
      <c r="A89" s="399">
        <v>78</v>
      </c>
      <c r="B89" s="400" t="s">
        <v>204</v>
      </c>
      <c r="C89" s="400" t="s">
        <v>206</v>
      </c>
      <c r="D89" s="72">
        <v>107115058.86</v>
      </c>
      <c r="E89" s="54">
        <f t="shared" si="29"/>
        <v>2.2869988396697315E-4</v>
      </c>
      <c r="F89" s="342">
        <v>409.62</v>
      </c>
      <c r="G89" s="72">
        <v>107906921.34</v>
      </c>
      <c r="H89" s="54">
        <f t="shared" si="30"/>
        <v>2.3142572118397859E-4</v>
      </c>
      <c r="I89" s="342">
        <v>412.66</v>
      </c>
      <c r="J89" s="185">
        <f t="shared" si="27"/>
        <v>7.3926345037533241E-3</v>
      </c>
      <c r="K89" s="185">
        <f t="shared" si="28"/>
        <v>7.4215126214540808E-3</v>
      </c>
      <c r="L89" s="9"/>
      <c r="M89" s="263"/>
      <c r="N89" s="223"/>
      <c r="O89" s="448"/>
    </row>
    <row r="90" spans="1:15" ht="12.95" customHeight="1">
      <c r="A90" s="399">
        <v>79</v>
      </c>
      <c r="B90" s="400" t="s">
        <v>7</v>
      </c>
      <c r="C90" s="53" t="s">
        <v>211</v>
      </c>
      <c r="D90" s="72">
        <v>2046936350.21</v>
      </c>
      <c r="E90" s="54">
        <f t="shared" si="29"/>
        <v>4.3703855532830401E-3</v>
      </c>
      <c r="F90" s="342">
        <v>100.88</v>
      </c>
      <c r="G90" s="72">
        <v>2305678682.4499998</v>
      </c>
      <c r="H90" s="54">
        <f t="shared" si="30"/>
        <v>4.944940929444524E-3</v>
      </c>
      <c r="I90" s="342">
        <v>100.98</v>
      </c>
      <c r="J90" s="185">
        <f t="shared" si="27"/>
        <v>0.12640467897961497</v>
      </c>
      <c r="K90" s="185">
        <f t="shared" si="28"/>
        <v>9.9127676447272528E-4</v>
      </c>
      <c r="L90" s="9"/>
      <c r="M90" s="263"/>
      <c r="N90" s="223"/>
      <c r="O90" s="448"/>
    </row>
    <row r="91" spans="1:15" ht="12.95" customHeight="1">
      <c r="A91" s="399">
        <v>80</v>
      </c>
      <c r="B91" s="400" t="s">
        <v>188</v>
      </c>
      <c r="C91" s="400" t="s">
        <v>226</v>
      </c>
      <c r="D91" s="72">
        <v>274655460.63</v>
      </c>
      <c r="E91" s="54">
        <f t="shared" si="24"/>
        <v>5.8641308370165198E-4</v>
      </c>
      <c r="F91" s="342">
        <v>992.93</v>
      </c>
      <c r="G91" s="72">
        <v>275751398.00999999</v>
      </c>
      <c r="H91" s="54">
        <f t="shared" si="25"/>
        <v>5.9139826583393248E-4</v>
      </c>
      <c r="I91" s="342">
        <v>993.48</v>
      </c>
      <c r="J91" s="185">
        <f t="shared" si="26"/>
        <v>3.9902260726444429E-3</v>
      </c>
      <c r="K91" s="185">
        <f t="shared" si="23"/>
        <v>5.5391618744530656E-4</v>
      </c>
      <c r="L91" s="9"/>
      <c r="M91" s="336"/>
      <c r="N91" s="336"/>
      <c r="O91" s="448"/>
    </row>
    <row r="92" spans="1:15" ht="12.95" customHeight="1">
      <c r="A92" s="236"/>
      <c r="B92" s="237"/>
      <c r="C92" s="238" t="s">
        <v>56</v>
      </c>
      <c r="D92" s="77">
        <f>SUM(D64:D91)</f>
        <v>468365164870.2569</v>
      </c>
      <c r="E92" s="65">
        <f>(D92/$D$131)</f>
        <v>0.34930195180358792</v>
      </c>
      <c r="F92" s="87"/>
      <c r="G92" s="77">
        <f>SUM(G64:G91)</f>
        <v>466270217450.1004</v>
      </c>
      <c r="H92" s="65">
        <f>(G92/$G$131)</f>
        <v>0.34935904507931492</v>
      </c>
      <c r="I92" s="87"/>
      <c r="J92" s="185">
        <f>((G92-D92)/D92)</f>
        <v>-4.4728933261653251E-3</v>
      </c>
      <c r="K92" s="185"/>
      <c r="L92" s="9"/>
      <c r="M92" s="4"/>
      <c r="N92"/>
      <c r="O92"/>
    </row>
    <row r="93" spans="1:15" ht="12.95" customHeight="1">
      <c r="A93" s="239"/>
      <c r="B93" s="79"/>
      <c r="C93" s="334" t="s">
        <v>58</v>
      </c>
      <c r="D93" s="388"/>
      <c r="E93" s="81"/>
      <c r="F93" s="82"/>
      <c r="G93" s="80"/>
      <c r="H93" s="81"/>
      <c r="I93" s="82"/>
      <c r="J93" s="185"/>
      <c r="K93" s="185"/>
      <c r="L93" s="9"/>
      <c r="M93" s="4"/>
      <c r="N93" s="219"/>
      <c r="O93"/>
    </row>
    <row r="94" spans="1:15" ht="12.95" customHeight="1">
      <c r="A94" s="399">
        <v>81</v>
      </c>
      <c r="B94" s="400" t="s">
        <v>29</v>
      </c>
      <c r="C94" s="400" t="s">
        <v>178</v>
      </c>
      <c r="D94" s="72">
        <v>2301982368.6300001</v>
      </c>
      <c r="E94" s="54">
        <f>(D94/$D$98)</f>
        <v>4.629307127181894E-2</v>
      </c>
      <c r="F94" s="95">
        <v>68.599999999999994</v>
      </c>
      <c r="G94" s="72">
        <v>2304575204.1199999</v>
      </c>
      <c r="H94" s="54">
        <f>(G94/$G$98)</f>
        <v>4.6347671620694211E-2</v>
      </c>
      <c r="I94" s="95">
        <v>68.599999999999994</v>
      </c>
      <c r="J94" s="185">
        <f>((G94-D94)/D94)</f>
        <v>1.1263489787469003E-3</v>
      </c>
      <c r="K94" s="185">
        <f>((I94-F94)/F94)</f>
        <v>0</v>
      </c>
      <c r="L94" s="9"/>
      <c r="M94" s="4"/>
      <c r="N94" s="224"/>
      <c r="O94"/>
    </row>
    <row r="95" spans="1:15" ht="12.95" customHeight="1">
      <c r="A95" s="399">
        <v>82</v>
      </c>
      <c r="B95" s="400" t="s">
        <v>29</v>
      </c>
      <c r="C95" s="400" t="s">
        <v>31</v>
      </c>
      <c r="D95" s="72">
        <v>9673935056.5</v>
      </c>
      <c r="E95" s="54">
        <f t="shared" ref="E95:E97" si="31">(D95/$D$98)</f>
        <v>0.19454369901018276</v>
      </c>
      <c r="F95" s="95">
        <v>36.6</v>
      </c>
      <c r="G95" s="72">
        <v>9668704830.3400002</v>
      </c>
      <c r="H95" s="54">
        <f>(G95/$G$98)</f>
        <v>0.19444883190311563</v>
      </c>
      <c r="I95" s="95">
        <v>36.6</v>
      </c>
      <c r="J95" s="185">
        <f>((G95-D95)/D95)</f>
        <v>-5.4065136156621323E-4</v>
      </c>
      <c r="K95" s="185">
        <f>((I95-F95)/F95)</f>
        <v>0</v>
      </c>
      <c r="L95" s="9"/>
      <c r="M95" s="4"/>
      <c r="N95" s="224"/>
      <c r="O95"/>
    </row>
    <row r="96" spans="1:15" ht="12.95" customHeight="1">
      <c r="A96" s="399">
        <v>83</v>
      </c>
      <c r="B96" s="53" t="s">
        <v>11</v>
      </c>
      <c r="C96" s="400" t="s">
        <v>32</v>
      </c>
      <c r="D96" s="72">
        <v>30350365696.451077</v>
      </c>
      <c r="E96" s="54">
        <f t="shared" ref="E96" si="32">(D96/$D$98)</f>
        <v>0.61034856802476545</v>
      </c>
      <c r="F96" s="95">
        <v>11.37</v>
      </c>
      <c r="G96" s="72">
        <v>30350365696.451077</v>
      </c>
      <c r="H96" s="54">
        <f>(G96/$G$98)</f>
        <v>0.61038094150814748</v>
      </c>
      <c r="I96" s="95">
        <v>11.37</v>
      </c>
      <c r="J96" s="185">
        <f>((G96-D96)/D96)</f>
        <v>0</v>
      </c>
      <c r="K96" s="185">
        <f>((I96-F96)/F96)</f>
        <v>0</v>
      </c>
      <c r="L96" s="9"/>
      <c r="M96" s="4"/>
      <c r="N96" s="224"/>
      <c r="O96" s="374"/>
    </row>
    <row r="97" spans="1:18" ht="12.95" customHeight="1">
      <c r="A97" s="399">
        <v>84</v>
      </c>
      <c r="B97" s="400" t="s">
        <v>14</v>
      </c>
      <c r="C97" s="400" t="s">
        <v>208</v>
      </c>
      <c r="D97" s="72">
        <v>7400000000</v>
      </c>
      <c r="E97" s="54">
        <f t="shared" si="31"/>
        <v>0.14881466169323279</v>
      </c>
      <c r="F97" s="95">
        <v>100</v>
      </c>
      <c r="G97" s="72">
        <v>7400000000</v>
      </c>
      <c r="H97" s="54">
        <f>(G97/$G$98)</f>
        <v>0.14882255496804281</v>
      </c>
      <c r="I97" s="95">
        <v>100</v>
      </c>
      <c r="J97" s="185">
        <f>((G97-D97)/D97)</f>
        <v>0</v>
      </c>
      <c r="K97" s="185">
        <f>((I97-F97)/F97)</f>
        <v>0</v>
      </c>
      <c r="L97" s="9"/>
      <c r="M97" s="4"/>
      <c r="N97" s="224"/>
      <c r="O97"/>
    </row>
    <row r="98" spans="1:18" ht="12.95" customHeight="1">
      <c r="A98" s="236"/>
      <c r="B98" s="240"/>
      <c r="C98" s="238" t="s">
        <v>56</v>
      </c>
      <c r="D98" s="77">
        <f>SUM(D94:D97)</f>
        <v>49726283121.581078</v>
      </c>
      <c r="E98" s="65">
        <f>(D98/$D$131)</f>
        <v>3.7085353593958356E-2</v>
      </c>
      <c r="F98" s="87"/>
      <c r="G98" s="77">
        <f>SUM(G94:G97)</f>
        <v>49723645730.911072</v>
      </c>
      <c r="H98" s="65">
        <f>(G98/$G$131)</f>
        <v>3.7256090439171809E-2</v>
      </c>
      <c r="I98" s="87"/>
      <c r="J98" s="185">
        <f>((G98-D98)/D98)</f>
        <v>-5.3038162204027224E-5</v>
      </c>
      <c r="K98" s="185"/>
      <c r="L98" s="9"/>
      <c r="M98" s="4"/>
      <c r="N98"/>
      <c r="O98"/>
    </row>
    <row r="99" spans="1:18" ht="12.95" customHeight="1">
      <c r="A99" s="239"/>
      <c r="B99" s="79"/>
      <c r="C99" s="79" t="s">
        <v>82</v>
      </c>
      <c r="D99" s="388"/>
      <c r="E99" s="81"/>
      <c r="F99" s="82"/>
      <c r="G99" s="80"/>
      <c r="H99" s="81"/>
      <c r="I99" s="82"/>
      <c r="J99" s="185"/>
      <c r="K99" s="185"/>
      <c r="L99" s="9"/>
      <c r="M99" s="4"/>
      <c r="N99"/>
      <c r="O99"/>
    </row>
    <row r="100" spans="1:18" ht="12.95" customHeight="1">
      <c r="A100" s="399">
        <v>85</v>
      </c>
      <c r="B100" s="400" t="s">
        <v>7</v>
      </c>
      <c r="C100" s="400" t="s">
        <v>35</v>
      </c>
      <c r="D100" s="72">
        <v>1734360315.1099999</v>
      </c>
      <c r="E100" s="54">
        <f>(D100/$D$121)</f>
        <v>5.9138965999274026E-2</v>
      </c>
      <c r="F100" s="72">
        <v>3181.15</v>
      </c>
      <c r="G100" s="72">
        <v>1715955960.49</v>
      </c>
      <c r="H100" s="54">
        <f t="shared" ref="H100:H120" si="33">(G100/$G$121)</f>
        <v>5.9226467309144964E-2</v>
      </c>
      <c r="I100" s="72">
        <v>3155.47</v>
      </c>
      <c r="J100" s="185">
        <f>((G100-D100)/D100)</f>
        <v>-1.0611609629013341E-2</v>
      </c>
      <c r="K100" s="185">
        <f t="shared" ref="K100:K110" si="34">((I100-F100)/F100)</f>
        <v>-8.0725523788567934E-3</v>
      </c>
      <c r="L100" s="9"/>
      <c r="M100" s="4"/>
      <c r="N100" s="225"/>
      <c r="O100"/>
    </row>
    <row r="101" spans="1:18" ht="12.95" customHeight="1">
      <c r="A101" s="399">
        <v>86</v>
      </c>
      <c r="B101" s="400" t="s">
        <v>14</v>
      </c>
      <c r="C101" s="400" t="s">
        <v>33</v>
      </c>
      <c r="D101" s="72">
        <v>178877847</v>
      </c>
      <c r="E101" s="54">
        <f t="shared" ref="E101:E120" si="35">(D101/$D$121)</f>
        <v>6.0994539713539291E-3</v>
      </c>
      <c r="F101" s="72">
        <v>133.58000000000001</v>
      </c>
      <c r="G101" s="72">
        <v>177191121</v>
      </c>
      <c r="H101" s="64">
        <f t="shared" si="33"/>
        <v>6.1157770811207292E-3</v>
      </c>
      <c r="I101" s="72">
        <v>132.31</v>
      </c>
      <c r="J101" s="185">
        <f>((G101-D101)/D101)</f>
        <v>-9.4294851390960676E-3</v>
      </c>
      <c r="K101" s="185">
        <f t="shared" si="34"/>
        <v>-9.507411289115213E-3</v>
      </c>
      <c r="L101" s="9"/>
      <c r="M101" s="4"/>
      <c r="N101" s="395"/>
      <c r="O101" s="278"/>
    </row>
    <row r="102" spans="1:18" ht="12.95" customHeight="1">
      <c r="A102" s="423">
        <v>87</v>
      </c>
      <c r="B102" s="400" t="s">
        <v>55</v>
      </c>
      <c r="C102" s="400" t="s">
        <v>99</v>
      </c>
      <c r="D102" s="72">
        <v>924275016.11000001</v>
      </c>
      <c r="E102" s="54">
        <f t="shared" si="35"/>
        <v>3.1516328109848932E-2</v>
      </c>
      <c r="F102" s="72">
        <v>1.3676999999999999</v>
      </c>
      <c r="G102" s="72">
        <v>914189550.48000002</v>
      </c>
      <c r="H102" s="64">
        <f t="shared" si="33"/>
        <v>3.1553384103403498E-2</v>
      </c>
      <c r="I102" s="72">
        <v>1.3557999999999999</v>
      </c>
      <c r="J102" s="185">
        <f t="shared" ref="J102:J107" si="36">((G102-D102)/D102)</f>
        <v>-1.09117583556967E-2</v>
      </c>
      <c r="K102" s="185">
        <f t="shared" si="34"/>
        <v>-8.7007384660378901E-3</v>
      </c>
      <c r="L102" s="9"/>
      <c r="M102" s="4"/>
      <c r="N102" s="463"/>
      <c r="O102" s="60"/>
    </row>
    <row r="103" spans="1:18" ht="12.95" customHeight="1">
      <c r="A103" s="399">
        <v>88</v>
      </c>
      <c r="B103" s="400" t="s">
        <v>9</v>
      </c>
      <c r="C103" s="400" t="s">
        <v>197</v>
      </c>
      <c r="D103" s="72">
        <v>4314607212.1599998</v>
      </c>
      <c r="E103" s="54">
        <f t="shared" si="35"/>
        <v>0.14712133747362027</v>
      </c>
      <c r="F103" s="72">
        <v>426.78890000000001</v>
      </c>
      <c r="G103" s="72">
        <v>4290645070.8400002</v>
      </c>
      <c r="H103" s="64">
        <f t="shared" si="33"/>
        <v>0.14809223306097205</v>
      </c>
      <c r="I103" s="72">
        <v>424.98919999999998</v>
      </c>
      <c r="J103" s="185">
        <f>((G103-D103)/D103)</f>
        <v>-5.5537248564519158E-3</v>
      </c>
      <c r="K103" s="185">
        <f t="shared" si="34"/>
        <v>-4.2168388165672302E-3</v>
      </c>
      <c r="L103" s="9"/>
      <c r="M103" s="4"/>
      <c r="N103" s="463"/>
      <c r="O103" s="276"/>
    </row>
    <row r="104" spans="1:18" ht="12.75" customHeight="1">
      <c r="A104" s="399">
        <v>89</v>
      </c>
      <c r="B104" s="400" t="s">
        <v>18</v>
      </c>
      <c r="C104" s="400" t="s">
        <v>19</v>
      </c>
      <c r="D104" s="72">
        <v>2292287920.27</v>
      </c>
      <c r="E104" s="54">
        <f t="shared" si="35"/>
        <v>7.8163422096518692E-2</v>
      </c>
      <c r="F104" s="72">
        <v>12.2362</v>
      </c>
      <c r="G104" s="72">
        <v>2272578543.7600002</v>
      </c>
      <c r="H104" s="64">
        <f t="shared" si="33"/>
        <v>7.8438376000646959E-2</v>
      </c>
      <c r="I104" s="72">
        <v>12.1356</v>
      </c>
      <c r="J104" s="185">
        <f>((G104-D104)/D104)</f>
        <v>-8.5981243175064399E-3</v>
      </c>
      <c r="K104" s="185">
        <f t="shared" si="34"/>
        <v>-8.2215066769095006E-3</v>
      </c>
      <c r="L104" s="9"/>
      <c r="M104" s="311"/>
      <c r="N104" s="361"/>
      <c r="O104" s="359"/>
      <c r="P104" s="352"/>
      <c r="Q104" s="294"/>
      <c r="R104" s="375"/>
    </row>
    <row r="105" spans="1:18" ht="12.95" customHeight="1" thickBot="1">
      <c r="A105" s="399">
        <v>90</v>
      </c>
      <c r="B105" s="53" t="s">
        <v>34</v>
      </c>
      <c r="C105" s="53" t="s">
        <v>163</v>
      </c>
      <c r="D105" s="72">
        <v>4164993624.48</v>
      </c>
      <c r="E105" s="54">
        <f t="shared" si="35"/>
        <v>0.14201974883730759</v>
      </c>
      <c r="F105" s="72">
        <v>186.75</v>
      </c>
      <c r="G105" s="72">
        <v>4122027061.96</v>
      </c>
      <c r="H105" s="64">
        <f t="shared" si="33"/>
        <v>0.14227235818037623</v>
      </c>
      <c r="I105" s="72">
        <v>185.04</v>
      </c>
      <c r="J105" s="185">
        <f t="shared" si="36"/>
        <v>-1.0316117236641475E-2</v>
      </c>
      <c r="K105" s="185">
        <f t="shared" si="34"/>
        <v>-9.1566265060241386E-3</v>
      </c>
      <c r="L105" s="9"/>
      <c r="M105" s="303"/>
      <c r="N105" s="360"/>
      <c r="O105" s="358"/>
      <c r="P105" s="353"/>
      <c r="Q105" s="296"/>
      <c r="R105" s="376"/>
    </row>
    <row r="106" spans="1:18" ht="12.75" customHeight="1">
      <c r="A106" s="423">
        <v>91</v>
      </c>
      <c r="B106" s="418" t="s">
        <v>137</v>
      </c>
      <c r="C106" s="418" t="s">
        <v>200</v>
      </c>
      <c r="D106" s="72">
        <v>5373886678.75</v>
      </c>
      <c r="E106" s="54">
        <f t="shared" si="35"/>
        <v>0.18324110555907833</v>
      </c>
      <c r="F106" s="72">
        <v>115.05</v>
      </c>
      <c r="G106" s="72">
        <v>5391856198.8100004</v>
      </c>
      <c r="H106" s="64">
        <f t="shared" si="33"/>
        <v>0.18610069386818165</v>
      </c>
      <c r="I106" s="72">
        <v>115.05</v>
      </c>
      <c r="J106" s="185">
        <f>((G106-D106)/D106)</f>
        <v>3.3438591347780791E-3</v>
      </c>
      <c r="K106" s="185">
        <f t="shared" si="34"/>
        <v>0</v>
      </c>
      <c r="L106" s="9"/>
      <c r="M106" s="4"/>
      <c r="N106" s="306"/>
      <c r="O106" s="306"/>
      <c r="P106" s="306"/>
      <c r="Q106" s="304"/>
    </row>
    <row r="107" spans="1:18" ht="12.95" customHeight="1" thickBot="1">
      <c r="A107" s="399">
        <v>92</v>
      </c>
      <c r="B107" s="400" t="s">
        <v>11</v>
      </c>
      <c r="C107" s="72" t="s">
        <v>221</v>
      </c>
      <c r="D107" s="72">
        <v>2126630557.1900001</v>
      </c>
      <c r="E107" s="54">
        <f t="shared" si="35"/>
        <v>7.2514765887444765E-2</v>
      </c>
      <c r="F107" s="72">
        <v>3887.06</v>
      </c>
      <c r="G107" s="72">
        <v>1990479125.5</v>
      </c>
      <c r="H107" s="64">
        <f t="shared" si="33"/>
        <v>6.8701673918424674E-2</v>
      </c>
      <c r="I107" s="72">
        <v>3638.52</v>
      </c>
      <c r="J107" s="185">
        <f t="shared" si="36"/>
        <v>-6.4022136440051086E-2</v>
      </c>
      <c r="K107" s="185">
        <f t="shared" si="34"/>
        <v>-6.3940355950255448E-2</v>
      </c>
      <c r="L107" s="9"/>
      <c r="M107" s="4"/>
      <c r="N107" s="296"/>
      <c r="O107" s="296"/>
      <c r="P107" s="296"/>
      <c r="Q107" s="305"/>
    </row>
    <row r="108" spans="1:18" ht="13.5" customHeight="1">
      <c r="A108" s="399">
        <v>93</v>
      </c>
      <c r="B108" s="53" t="s">
        <v>60</v>
      </c>
      <c r="C108" s="72" t="s">
        <v>202</v>
      </c>
      <c r="D108" s="72">
        <v>1849676178.23</v>
      </c>
      <c r="E108" s="54">
        <f t="shared" si="35"/>
        <v>6.3071056032017944E-2</v>
      </c>
      <c r="F108" s="72">
        <v>1.0929</v>
      </c>
      <c r="G108" s="72">
        <v>1844056876.45</v>
      </c>
      <c r="H108" s="64">
        <f t="shared" si="33"/>
        <v>6.364788888759268E-2</v>
      </c>
      <c r="I108" s="72">
        <v>1.0895999999999999</v>
      </c>
      <c r="J108" s="185">
        <f>((G108-D108)/D108)</f>
        <v>-3.0379921881122009E-3</v>
      </c>
      <c r="K108" s="185">
        <f t="shared" si="34"/>
        <v>-3.0194894317870625E-3</v>
      </c>
      <c r="L108" s="9"/>
      <c r="M108" s="4"/>
      <c r="N108" s="306"/>
      <c r="O108" s="306"/>
      <c r="P108" s="306"/>
      <c r="Q108" s="306"/>
    </row>
    <row r="109" spans="1:18" ht="12.95" customHeight="1">
      <c r="A109" s="399">
        <v>94</v>
      </c>
      <c r="B109" s="53" t="s">
        <v>76</v>
      </c>
      <c r="C109" s="400" t="s">
        <v>41</v>
      </c>
      <c r="D109" s="72">
        <v>1113266832.72</v>
      </c>
      <c r="E109" s="54">
        <f t="shared" si="35"/>
        <v>3.7960652578799291E-2</v>
      </c>
      <c r="F109" s="73">
        <v>552.20000000000005</v>
      </c>
      <c r="G109" s="72">
        <v>1127276647.01</v>
      </c>
      <c r="H109" s="64">
        <f t="shared" si="33"/>
        <v>3.8908115953882251E-2</v>
      </c>
      <c r="I109" s="73">
        <v>552.20000000000005</v>
      </c>
      <c r="J109" s="185">
        <f>((G109-D109)/D109)</f>
        <v>1.2584417210894846E-2</v>
      </c>
      <c r="K109" s="185">
        <f t="shared" si="34"/>
        <v>0</v>
      </c>
      <c r="L109" s="9"/>
      <c r="M109" s="292"/>
      <c r="N109" s="254"/>
    </row>
    <row r="110" spans="1:18" ht="12.95" customHeight="1">
      <c r="A110" s="399">
        <v>95</v>
      </c>
      <c r="B110" s="53" t="s">
        <v>65</v>
      </c>
      <c r="C110" s="400" t="s">
        <v>71</v>
      </c>
      <c r="D110" s="72">
        <v>2031203768.5</v>
      </c>
      <c r="E110" s="54">
        <f t="shared" si="35"/>
        <v>6.9260862092142647E-2</v>
      </c>
      <c r="F110" s="73">
        <v>2.83</v>
      </c>
      <c r="G110" s="72">
        <v>2014879411.3599999</v>
      </c>
      <c r="H110" s="64">
        <f t="shared" si="33"/>
        <v>6.9543853301867839E-2</v>
      </c>
      <c r="I110" s="73">
        <v>2.81</v>
      </c>
      <c r="J110" s="185">
        <f>((G110-D110)/D110)</f>
        <v>-8.0367895103184497E-3</v>
      </c>
      <c r="K110" s="185">
        <f t="shared" si="34"/>
        <v>-7.0671378091872851E-3</v>
      </c>
      <c r="L110" s="9"/>
      <c r="M110" s="208"/>
    </row>
    <row r="111" spans="1:18" ht="12.95" customHeight="1" thickBot="1">
      <c r="A111" s="399">
        <v>96</v>
      </c>
      <c r="B111" s="53" t="s">
        <v>115</v>
      </c>
      <c r="C111" s="426" t="s">
        <v>67</v>
      </c>
      <c r="D111" s="72">
        <v>163776904.80000001</v>
      </c>
      <c r="E111" s="54">
        <f t="shared" si="35"/>
        <v>5.58453553166041E-3</v>
      </c>
      <c r="F111" s="73">
        <v>1.655756</v>
      </c>
      <c r="G111" s="72">
        <v>162779221.94999999</v>
      </c>
      <c r="H111" s="64">
        <f t="shared" si="33"/>
        <v>5.618348308121344E-3</v>
      </c>
      <c r="I111" s="73">
        <v>1.64621</v>
      </c>
      <c r="J111" s="185">
        <f>((G111-D111)/D111)</f>
        <v>-6.0917188001468675E-3</v>
      </c>
      <c r="K111" s="185">
        <f t="shared" ref="K111:K120" si="37">((I111-F111)/F111)</f>
        <v>-5.7653422364165093E-3</v>
      </c>
      <c r="L111" s="9"/>
      <c r="M111" s="292"/>
      <c r="N111" s="397"/>
      <c r="O111" s="254"/>
    </row>
    <row r="112" spans="1:18" ht="12.95" customHeight="1">
      <c r="A112" s="423">
        <v>97</v>
      </c>
      <c r="B112" s="400" t="s">
        <v>55</v>
      </c>
      <c r="C112" s="400" t="s">
        <v>131</v>
      </c>
      <c r="D112" s="72">
        <v>550306248.26999998</v>
      </c>
      <c r="E112" s="54">
        <f t="shared" si="35"/>
        <v>1.8764579783159693E-2</v>
      </c>
      <c r="F112" s="73">
        <v>1.1052</v>
      </c>
      <c r="G112" s="72">
        <v>545421610.08000004</v>
      </c>
      <c r="H112" s="64">
        <f t="shared" si="33"/>
        <v>1.8825305487373892E-2</v>
      </c>
      <c r="I112" s="73">
        <v>1.0953999999999999</v>
      </c>
      <c r="J112" s="185">
        <f t="shared" ref="J112:J120" si="38">((G112-D112)/D112)</f>
        <v>-8.8762179338428282E-3</v>
      </c>
      <c r="K112" s="185">
        <f t="shared" si="37"/>
        <v>-8.867173362287397E-3</v>
      </c>
      <c r="L112" s="9"/>
      <c r="M112" s="4"/>
      <c r="N112" s="398"/>
      <c r="Q112" s="306"/>
    </row>
    <row r="113" spans="1:16" ht="12.95" customHeight="1">
      <c r="A113" s="399">
        <v>98</v>
      </c>
      <c r="B113" s="400" t="s">
        <v>138</v>
      </c>
      <c r="C113" s="400" t="s">
        <v>140</v>
      </c>
      <c r="D113" s="72">
        <v>315481397.41000003</v>
      </c>
      <c r="E113" s="54">
        <f t="shared" si="35"/>
        <v>1.0757420746017319E-2</v>
      </c>
      <c r="F113" s="73">
        <v>1.1777</v>
      </c>
      <c r="G113" s="72">
        <v>312232583.43000001</v>
      </c>
      <c r="H113" s="64">
        <f t="shared" si="33"/>
        <v>1.0776752621370402E-2</v>
      </c>
      <c r="I113" s="73">
        <v>1.1655</v>
      </c>
      <c r="J113" s="185">
        <f t="shared" si="38"/>
        <v>-1.0297957365067254E-2</v>
      </c>
      <c r="K113" s="185">
        <f t="shared" si="37"/>
        <v>-1.0359174662477702E-2</v>
      </c>
      <c r="L113" s="9"/>
      <c r="M113" s="4"/>
    </row>
    <row r="114" spans="1:16" ht="12.95" customHeight="1">
      <c r="A114" s="399">
        <v>99</v>
      </c>
      <c r="B114" s="400" t="s">
        <v>112</v>
      </c>
      <c r="C114" s="400" t="s">
        <v>142</v>
      </c>
      <c r="D114" s="72">
        <v>234959011.74000001</v>
      </c>
      <c r="E114" s="54">
        <f t="shared" si="35"/>
        <v>8.0117337126879521E-3</v>
      </c>
      <c r="F114" s="73">
        <v>129.82</v>
      </c>
      <c r="G114" s="72">
        <v>236441773.28</v>
      </c>
      <c r="H114" s="64">
        <f t="shared" si="33"/>
        <v>8.1608218847792468E-3</v>
      </c>
      <c r="I114" s="73">
        <v>129.82</v>
      </c>
      <c r="J114" s="185">
        <f t="shared" si="38"/>
        <v>6.3107242791809997E-3</v>
      </c>
      <c r="K114" s="185">
        <f t="shared" si="37"/>
        <v>0</v>
      </c>
      <c r="L114" s="9"/>
      <c r="N114" s="371"/>
    </row>
    <row r="115" spans="1:16" ht="12.95" customHeight="1">
      <c r="A115" s="399">
        <v>100</v>
      </c>
      <c r="B115" s="400" t="s">
        <v>50</v>
      </c>
      <c r="C115" s="400" t="s">
        <v>148</v>
      </c>
      <c r="D115" s="72">
        <v>159268085.99000001</v>
      </c>
      <c r="E115" s="54">
        <f t="shared" si="35"/>
        <v>5.4307918833663323E-3</v>
      </c>
      <c r="F115" s="73">
        <v>3.5301</v>
      </c>
      <c r="G115" s="72">
        <v>149816855.47</v>
      </c>
      <c r="H115" s="64">
        <f t="shared" si="33"/>
        <v>5.170950360706859E-3</v>
      </c>
      <c r="I115" s="73">
        <v>3.4826000000000001</v>
      </c>
      <c r="J115" s="185">
        <f t="shared" si="38"/>
        <v>-5.9341646892105096E-2</v>
      </c>
      <c r="K115" s="185">
        <f t="shared" si="37"/>
        <v>-1.345570946998665E-2</v>
      </c>
      <c r="L115" s="9"/>
      <c r="M115" s="4"/>
    </row>
    <row r="116" spans="1:16" ht="12.95" customHeight="1">
      <c r="A116" s="423">
        <v>101</v>
      </c>
      <c r="B116" s="400" t="s">
        <v>113</v>
      </c>
      <c r="C116" s="400" t="s">
        <v>198</v>
      </c>
      <c r="D116" s="72">
        <v>328266838.60000002</v>
      </c>
      <c r="E116" s="54">
        <f t="shared" si="35"/>
        <v>1.1193384233669636E-2</v>
      </c>
      <c r="F116" s="73">
        <v>115.04</v>
      </c>
      <c r="G116" s="72">
        <v>314070169.14999998</v>
      </c>
      <c r="H116" s="64">
        <f t="shared" si="33"/>
        <v>1.0840177157360388E-2</v>
      </c>
      <c r="I116" s="73">
        <v>114.42</v>
      </c>
      <c r="J116" s="185">
        <f>((G116-D116)/D116)</f>
        <v>-4.3247345697623098E-2</v>
      </c>
      <c r="K116" s="185">
        <f t="shared" si="37"/>
        <v>-5.3894297635605397E-3</v>
      </c>
      <c r="L116" s="9"/>
      <c r="M116" s="4"/>
    </row>
    <row r="117" spans="1:16" ht="12.95" customHeight="1">
      <c r="A117" s="399">
        <v>102</v>
      </c>
      <c r="B117" s="400" t="s">
        <v>134</v>
      </c>
      <c r="C117" s="400" t="s">
        <v>166</v>
      </c>
      <c r="D117" s="72">
        <v>141289524.09999999</v>
      </c>
      <c r="E117" s="54">
        <f t="shared" si="35"/>
        <v>4.8177511264569928E-3</v>
      </c>
      <c r="F117" s="73">
        <v>128.719776</v>
      </c>
      <c r="G117" s="72">
        <v>108063700.91</v>
      </c>
      <c r="H117" s="64">
        <f t="shared" si="33"/>
        <v>3.7298342128918708E-3</v>
      </c>
      <c r="I117" s="73">
        <v>128.23833300000001</v>
      </c>
      <c r="J117" s="185">
        <f>((G117-D117)/D117)</f>
        <v>-0.23516126479755053</v>
      </c>
      <c r="K117" s="185">
        <f>((I117-F117)/F117)</f>
        <v>-3.7402411265848113E-3</v>
      </c>
      <c r="L117" s="9"/>
      <c r="M117" s="4"/>
    </row>
    <row r="118" spans="1:16" ht="12.95" customHeight="1">
      <c r="A118" s="399">
        <v>103</v>
      </c>
      <c r="B118" s="400" t="s">
        <v>133</v>
      </c>
      <c r="C118" s="400" t="s">
        <v>184</v>
      </c>
      <c r="D118" s="72">
        <v>1314294737.78</v>
      </c>
      <c r="E118" s="54">
        <f t="shared" ref="E118:E119" si="39">(D118/$D$121)</f>
        <v>4.4815388782501346E-2</v>
      </c>
      <c r="F118" s="73">
        <v>2.3159999999999998</v>
      </c>
      <c r="G118" s="72">
        <v>1026153050.4</v>
      </c>
      <c r="H118" s="64">
        <f t="shared" ref="H118:H119" si="40">(G118/$G$121)</f>
        <v>3.5417820441231047E-2</v>
      </c>
      <c r="I118" s="73">
        <v>2.0110999999999999</v>
      </c>
      <c r="J118" s="185">
        <f t="shared" ref="J118:J119" si="41">((G118-D118)/D118)</f>
        <v>-0.21923673518369674</v>
      </c>
      <c r="K118" s="185">
        <f t="shared" ref="K118:K119" si="42">((I118-F118)/F118)</f>
        <v>-0.13164939550949911</v>
      </c>
      <c r="L118" s="9"/>
      <c r="M118" s="4"/>
    </row>
    <row r="119" spans="1:16" ht="12.95" customHeight="1">
      <c r="A119" s="399">
        <v>104</v>
      </c>
      <c r="B119" s="400" t="s">
        <v>204</v>
      </c>
      <c r="C119" s="400" t="s">
        <v>205</v>
      </c>
      <c r="D119" s="72">
        <v>15153646.189999999</v>
      </c>
      <c r="E119" s="54">
        <f t="shared" si="39"/>
        <v>5.1671556307410075E-4</v>
      </c>
      <c r="F119" s="73">
        <v>1.0119</v>
      </c>
      <c r="G119" s="72">
        <v>15121345.779999999</v>
      </c>
      <c r="H119" s="64">
        <f t="shared" si="40"/>
        <v>5.2191542914289512E-4</v>
      </c>
      <c r="I119" s="73">
        <v>1.0098</v>
      </c>
      <c r="J119" s="185">
        <f t="shared" si="41"/>
        <v>-2.131527263802386E-3</v>
      </c>
      <c r="K119" s="185">
        <f t="shared" si="42"/>
        <v>-2.0753038837829732E-3</v>
      </c>
      <c r="L119" s="9"/>
      <c r="M119" s="4"/>
    </row>
    <row r="120" spans="1:16" ht="12.95" customHeight="1">
      <c r="A120" s="423">
        <v>105</v>
      </c>
      <c r="B120" s="400" t="s">
        <v>230</v>
      </c>
      <c r="C120" s="400" t="s">
        <v>234</v>
      </c>
      <c r="D120" s="72">
        <v>0</v>
      </c>
      <c r="E120" s="54">
        <f t="shared" si="35"/>
        <v>0</v>
      </c>
      <c r="F120" s="73">
        <v>0</v>
      </c>
      <c r="G120" s="72">
        <v>241553458.34</v>
      </c>
      <c r="H120" s="64">
        <f t="shared" si="33"/>
        <v>8.3372524314083603E-3</v>
      </c>
      <c r="I120" s="73">
        <v>1.0254000000000001</v>
      </c>
      <c r="J120" s="185" t="e">
        <f t="shared" si="38"/>
        <v>#DIV/0!</v>
      </c>
      <c r="K120" s="185" t="e">
        <f t="shared" si="37"/>
        <v>#DIV/0!</v>
      </c>
      <c r="L120" s="9"/>
      <c r="M120" s="272"/>
      <c r="N120" s="297"/>
    </row>
    <row r="121" spans="1:16" ht="12.95" customHeight="1">
      <c r="A121" s="241"/>
      <c r="B121" s="67"/>
      <c r="C121" s="42" t="s">
        <v>56</v>
      </c>
      <c r="D121" s="68">
        <f>SUM(D100:D120)</f>
        <v>29326862345.399994</v>
      </c>
      <c r="E121" s="65">
        <f>(D121/$D$131)</f>
        <v>2.1871674124955609E-2</v>
      </c>
      <c r="F121" s="67"/>
      <c r="G121" s="68">
        <f>SUM(G100:G120)</f>
        <v>28972789336.450005</v>
      </c>
      <c r="H121" s="65">
        <f>(G121/$G$131)</f>
        <v>2.1708240494578802E-2</v>
      </c>
      <c r="I121" s="67"/>
      <c r="J121" s="185">
        <f>((G121-D121)/D121)</f>
        <v>-1.2073334159647212E-2</v>
      </c>
      <c r="K121" s="209"/>
      <c r="L121" s="9"/>
      <c r="M121" s="273"/>
      <c r="N121" s="10"/>
    </row>
    <row r="122" spans="1:16" s="13" customFormat="1" ht="12.95" customHeight="1">
      <c r="A122" s="235"/>
      <c r="B122" s="235"/>
      <c r="C122" s="79" t="s">
        <v>90</v>
      </c>
      <c r="D122" s="388"/>
      <c r="E122" s="81"/>
      <c r="F122" s="82"/>
      <c r="G122" s="80"/>
      <c r="H122" s="81"/>
      <c r="I122" s="82"/>
      <c r="J122" s="185"/>
      <c r="K122" s="185"/>
      <c r="L122" s="9"/>
      <c r="M122" s="273"/>
      <c r="N122" s="10"/>
    </row>
    <row r="123" spans="1:16" ht="16.5" customHeight="1" thickBot="1">
      <c r="A123" s="399">
        <v>106</v>
      </c>
      <c r="B123" s="400" t="s">
        <v>18</v>
      </c>
      <c r="C123" s="53" t="s">
        <v>36</v>
      </c>
      <c r="D123" s="83">
        <v>589745313.63</v>
      </c>
      <c r="E123" s="54">
        <f>(D123/$D$130)</f>
        <v>4.3631902061197499E-2</v>
      </c>
      <c r="F123" s="363">
        <v>13.6632</v>
      </c>
      <c r="G123" s="83">
        <v>584215486.29999995</v>
      </c>
      <c r="H123" s="54">
        <f t="shared" ref="H123:H129" si="43">(G123/$G$130)</f>
        <v>4.564886380780328E-2</v>
      </c>
      <c r="I123" s="363">
        <v>13.537699999999999</v>
      </c>
      <c r="J123" s="185">
        <f t="shared" ref="J123:J130" si="44">((G123-D123)/D123)</f>
        <v>-9.3766363245226195E-3</v>
      </c>
      <c r="K123" s="229">
        <f t="shared" ref="K123:K129" si="45">((I123-F123)/F123)</f>
        <v>-9.1852567480532089E-3</v>
      </c>
      <c r="L123" s="9"/>
      <c r="M123" s="362"/>
      <c r="N123" s="360"/>
      <c r="O123" s="300"/>
      <c r="P123" s="451"/>
    </row>
    <row r="124" spans="1:16" ht="12" customHeight="1" thickBot="1">
      <c r="A124" s="399">
        <v>107</v>
      </c>
      <c r="B124" s="400" t="s">
        <v>37</v>
      </c>
      <c r="C124" s="53" t="s">
        <v>165</v>
      </c>
      <c r="D124" s="83">
        <v>2726511140.8899999</v>
      </c>
      <c r="E124" s="54">
        <f t="shared" ref="E124:E129" si="46">(D124/$D$130)</f>
        <v>0.20171905451157579</v>
      </c>
      <c r="F124" s="363">
        <v>1.38</v>
      </c>
      <c r="G124" s="83">
        <v>2712671023.4400001</v>
      </c>
      <c r="H124" s="54">
        <f t="shared" si="43"/>
        <v>0.21196006098475606</v>
      </c>
      <c r="I124" s="363">
        <v>1.38</v>
      </c>
      <c r="J124" s="229">
        <f t="shared" si="44"/>
        <v>-5.07612723177139E-3</v>
      </c>
      <c r="K124" s="229">
        <f t="shared" si="45"/>
        <v>0</v>
      </c>
      <c r="L124" s="9"/>
      <c r="M124" s="312"/>
      <c r="N124" s="310"/>
      <c r="O124" s="301"/>
      <c r="P124" s="452"/>
    </row>
    <row r="125" spans="1:16" ht="12" customHeight="1" thickBot="1">
      <c r="A125" s="399">
        <v>108</v>
      </c>
      <c r="B125" s="400" t="s">
        <v>7</v>
      </c>
      <c r="C125" s="53" t="s">
        <v>39</v>
      </c>
      <c r="D125" s="75">
        <v>1503512589.79</v>
      </c>
      <c r="E125" s="54">
        <f t="shared" si="46"/>
        <v>0.11123634652000328</v>
      </c>
      <c r="F125" s="75">
        <v>1.2</v>
      </c>
      <c r="G125" s="75">
        <v>1490124291.47</v>
      </c>
      <c r="H125" s="54">
        <f t="shared" si="43"/>
        <v>0.1164338885790563</v>
      </c>
      <c r="I125" s="75">
        <v>1.19</v>
      </c>
      <c r="J125" s="185">
        <f t="shared" si="44"/>
        <v>-8.904679888227551E-3</v>
      </c>
      <c r="K125" s="185">
        <f t="shared" si="45"/>
        <v>-8.3333333333333419E-3</v>
      </c>
      <c r="L125" s="9"/>
      <c r="M125" s="449"/>
      <c r="N125" s="295"/>
      <c r="O125" s="296"/>
    </row>
    <row r="126" spans="1:16" ht="12" customHeight="1" thickBot="1">
      <c r="A126" s="399">
        <v>109</v>
      </c>
      <c r="B126" s="424" t="s">
        <v>9</v>
      </c>
      <c r="C126" s="400" t="s">
        <v>40</v>
      </c>
      <c r="D126" s="75">
        <v>402400974.25</v>
      </c>
      <c r="E126" s="54">
        <f t="shared" si="46"/>
        <v>2.9771359758225837E-2</v>
      </c>
      <c r="F126" s="95">
        <v>38.0334</v>
      </c>
      <c r="G126" s="75">
        <v>405577436.07999998</v>
      </c>
      <c r="H126" s="54">
        <f t="shared" si="43"/>
        <v>3.1690616865344058E-2</v>
      </c>
      <c r="I126" s="75">
        <v>37.909500000000001</v>
      </c>
      <c r="J126" s="185">
        <f t="shared" si="44"/>
        <v>7.8937727124550657E-3</v>
      </c>
      <c r="K126" s="185">
        <f t="shared" si="45"/>
        <v>-3.2576630014671056E-3</v>
      </c>
      <c r="L126" s="9"/>
      <c r="M126" s="450"/>
      <c r="P126" s="298"/>
    </row>
    <row r="127" spans="1:16" ht="12" customHeight="1">
      <c r="A127" s="399">
        <v>110</v>
      </c>
      <c r="B127" s="400" t="s">
        <v>7</v>
      </c>
      <c r="C127" s="400" t="s">
        <v>89</v>
      </c>
      <c r="D127" s="72">
        <v>255179954.28</v>
      </c>
      <c r="E127" s="54">
        <f t="shared" si="46"/>
        <v>1.8879313689826389E-2</v>
      </c>
      <c r="F127" s="95">
        <v>220.06</v>
      </c>
      <c r="G127" s="72">
        <v>246556540.49000001</v>
      </c>
      <c r="H127" s="54">
        <f t="shared" si="43"/>
        <v>1.9265196150537487E-2</v>
      </c>
      <c r="I127" s="95">
        <v>217.51</v>
      </c>
      <c r="J127" s="185">
        <f>((G127-D127)/D127)</f>
        <v>-3.3793460831714951E-2</v>
      </c>
      <c r="K127" s="185">
        <f t="shared" si="45"/>
        <v>-1.1587748795783019E-2</v>
      </c>
      <c r="L127" s="9"/>
      <c r="M127" s="350"/>
      <c r="N127" s="10"/>
      <c r="P127" s="348"/>
    </row>
    <row r="128" spans="1:16" ht="12" customHeight="1">
      <c r="A128" s="399">
        <v>111</v>
      </c>
      <c r="B128" s="53" t="s">
        <v>34</v>
      </c>
      <c r="C128" s="53" t="s">
        <v>183</v>
      </c>
      <c r="D128" s="72">
        <v>6609367288.3900003</v>
      </c>
      <c r="E128" s="54">
        <f t="shared" ref="E128" si="47">(D128/$D$130)</f>
        <v>0.48898950029544636</v>
      </c>
      <c r="F128" s="95">
        <v>109.32</v>
      </c>
      <c r="G128" s="72">
        <v>5806412199.0500002</v>
      </c>
      <c r="H128" s="54">
        <f t="shared" ref="H128" si="48">(G128/$G$130)</f>
        <v>0.4536958124220149</v>
      </c>
      <c r="I128" s="95">
        <v>109.43</v>
      </c>
      <c r="J128" s="185">
        <f t="shared" ref="J128" si="49">((G128-D128)/D128)</f>
        <v>-0.12148743658874417</v>
      </c>
      <c r="K128" s="185">
        <f t="shared" ref="K128" si="50">((I128-F128)/F128)</f>
        <v>1.0062202707648523E-3</v>
      </c>
      <c r="L128" s="9"/>
      <c r="M128" s="350"/>
      <c r="N128" s="10"/>
      <c r="P128" s="393"/>
    </row>
    <row r="129" spans="1:16" ht="12" customHeight="1" thickBot="1">
      <c r="A129" s="399">
        <v>112</v>
      </c>
      <c r="B129" s="400" t="s">
        <v>55</v>
      </c>
      <c r="C129" s="400" t="s">
        <v>209</v>
      </c>
      <c r="D129" s="72">
        <v>1429661483.9100001</v>
      </c>
      <c r="E129" s="54">
        <f t="shared" si="46"/>
        <v>0.10577252316372494</v>
      </c>
      <c r="F129" s="95">
        <v>1.0427999999999999</v>
      </c>
      <c r="G129" s="72">
        <v>1552472099.2</v>
      </c>
      <c r="H129" s="54">
        <f t="shared" si="43"/>
        <v>0.12130556119048785</v>
      </c>
      <c r="I129" s="95">
        <v>1.0489999999999999</v>
      </c>
      <c r="J129" s="185">
        <f t="shared" si="44"/>
        <v>8.590188423774528E-2</v>
      </c>
      <c r="K129" s="185">
        <f t="shared" si="45"/>
        <v>5.9455312619869421E-3</v>
      </c>
      <c r="L129" s="9"/>
      <c r="M129" s="4"/>
      <c r="N129" s="10"/>
      <c r="P129" s="299"/>
    </row>
    <row r="130" spans="1:16" ht="12" customHeight="1">
      <c r="A130" s="242"/>
      <c r="B130" s="243"/>
      <c r="C130" s="238" t="s">
        <v>56</v>
      </c>
      <c r="D130" s="90">
        <f>SUM(D123:D129)</f>
        <v>13516378745.139999</v>
      </c>
      <c r="E130" s="65">
        <f>(D130/$D$131)</f>
        <v>1.0080377088466414E-2</v>
      </c>
      <c r="F130" s="87"/>
      <c r="G130" s="90">
        <f>SUM(G123:G129)</f>
        <v>12798029076.030001</v>
      </c>
      <c r="H130" s="65">
        <f>(G130/$G$131)</f>
        <v>9.5890902947873575E-3</v>
      </c>
      <c r="I130" s="87"/>
      <c r="J130" s="185">
        <f t="shared" si="44"/>
        <v>-5.3146606991039756E-2</v>
      </c>
      <c r="K130" s="185"/>
      <c r="L130" s="9"/>
      <c r="M130" s="411" t="s">
        <v>219</v>
      </c>
      <c r="N130" s="10"/>
    </row>
    <row r="131" spans="1:16" ht="15" customHeight="1">
      <c r="A131" s="244"/>
      <c r="B131" s="245"/>
      <c r="C131" s="246" t="s">
        <v>42</v>
      </c>
      <c r="D131" s="41">
        <f>SUM(D19,D48,D62,D92,D98,D121,D130)</f>
        <v>1340860428783.4558</v>
      </c>
      <c r="E131" s="55"/>
      <c r="F131" s="40"/>
      <c r="G131" s="41">
        <f>SUM(G19,G48,G62,G92,G98,G121,G130)</f>
        <v>1334644755925.0774</v>
      </c>
      <c r="H131" s="55"/>
      <c r="I131" s="40"/>
      <c r="J131" s="185">
        <f>((G131-D131)/D131)</f>
        <v>-4.63558527416445E-3</v>
      </c>
      <c r="K131" s="185"/>
      <c r="L131" s="9"/>
      <c r="M131" s="410">
        <f>((G131-D131)/D131)</f>
        <v>-4.63558527416445E-3</v>
      </c>
      <c r="N131" s="193"/>
    </row>
    <row r="132" spans="1:16" ht="11.25" customHeight="1">
      <c r="A132" s="338"/>
      <c r="B132" s="161"/>
      <c r="C132" s="161"/>
      <c r="D132" s="161"/>
      <c r="E132" s="161"/>
      <c r="F132" s="161"/>
      <c r="G132" s="161"/>
      <c r="H132" s="161"/>
      <c r="I132" s="161"/>
      <c r="J132" s="161"/>
      <c r="K132" s="161"/>
      <c r="L132" s="9"/>
      <c r="M132" s="4"/>
    </row>
    <row r="133" spans="1:16" ht="12" customHeight="1">
      <c r="A133" s="457" t="s">
        <v>229</v>
      </c>
      <c r="B133" s="458"/>
      <c r="C133" s="458"/>
      <c r="D133" s="458"/>
      <c r="E133" s="458"/>
      <c r="F133" s="458"/>
      <c r="G133" s="458"/>
      <c r="H133" s="458"/>
      <c r="I133" s="458"/>
      <c r="J133" s="458"/>
      <c r="K133" s="459"/>
      <c r="L133" s="9"/>
      <c r="M133" s="4"/>
    </row>
    <row r="134" spans="1:16" ht="27" customHeight="1">
      <c r="A134" s="266"/>
      <c r="B134" s="267"/>
      <c r="C134" s="266" t="s">
        <v>63</v>
      </c>
      <c r="D134" s="431" t="s">
        <v>225</v>
      </c>
      <c r="E134" s="432"/>
      <c r="F134" s="433"/>
      <c r="G134" s="431" t="s">
        <v>228</v>
      </c>
      <c r="H134" s="432"/>
      <c r="I134" s="433"/>
      <c r="J134" s="455" t="s">
        <v>84</v>
      </c>
      <c r="K134" s="456"/>
      <c r="M134" s="4"/>
    </row>
    <row r="135" spans="1:16" ht="27" customHeight="1">
      <c r="A135" s="247"/>
      <c r="B135" s="370"/>
      <c r="C135" s="248"/>
      <c r="D135" s="91" t="s">
        <v>97</v>
      </c>
      <c r="E135" s="92" t="s">
        <v>83</v>
      </c>
      <c r="F135" s="92" t="s">
        <v>98</v>
      </c>
      <c r="G135" s="91" t="s">
        <v>97</v>
      </c>
      <c r="H135" s="92" t="s">
        <v>83</v>
      </c>
      <c r="I135" s="92" t="s">
        <v>98</v>
      </c>
      <c r="J135" s="389" t="s">
        <v>155</v>
      </c>
      <c r="K135" s="210" t="s">
        <v>154</v>
      </c>
      <c r="M135" s="4"/>
    </row>
    <row r="136" spans="1:16" ht="12" customHeight="1">
      <c r="A136" s="399">
        <v>1</v>
      </c>
      <c r="B136" s="53" t="s">
        <v>43</v>
      </c>
      <c r="C136" s="53" t="s">
        <v>44</v>
      </c>
      <c r="D136" s="89">
        <v>2507869000</v>
      </c>
      <c r="E136" s="76">
        <f>(D136/$D$146)</f>
        <v>0.15266719441719681</v>
      </c>
      <c r="F136" s="88">
        <v>16.510000000000002</v>
      </c>
      <c r="G136" s="89">
        <v>2495717000</v>
      </c>
      <c r="H136" s="76">
        <f t="shared" ref="H136:H145" si="51">(G136/$G$146)</f>
        <v>0.15248363097104431</v>
      </c>
      <c r="I136" s="88">
        <v>16.43</v>
      </c>
      <c r="J136" s="185">
        <f t="shared" ref="J136:J145" si="52">((G136-D136)/D136)</f>
        <v>-4.8455481526347667E-3</v>
      </c>
      <c r="K136" s="185">
        <f t="shared" ref="K136:K142" si="53">((I136-F136)/F136)</f>
        <v>-4.8455481526348786E-3</v>
      </c>
      <c r="M136" s="4"/>
    </row>
    <row r="137" spans="1:16" ht="12" customHeight="1">
      <c r="A137" s="399">
        <v>2</v>
      </c>
      <c r="B137" s="53" t="s">
        <v>43</v>
      </c>
      <c r="C137" s="426" t="s">
        <v>80</v>
      </c>
      <c r="D137" s="89">
        <v>312699388.31</v>
      </c>
      <c r="E137" s="76">
        <f t="shared" ref="E137:E145" si="54">(D137/$D$146)</f>
        <v>1.9035658684429406E-2</v>
      </c>
      <c r="F137" s="88">
        <v>3.67</v>
      </c>
      <c r="G137" s="89">
        <v>308439178.66000003</v>
      </c>
      <c r="H137" s="76">
        <f t="shared" si="51"/>
        <v>1.8845055707759913E-2</v>
      </c>
      <c r="I137" s="88">
        <v>3.62</v>
      </c>
      <c r="J137" s="185">
        <f t="shared" si="52"/>
        <v>-1.3623978201634801E-2</v>
      </c>
      <c r="K137" s="185">
        <f t="shared" si="53"/>
        <v>-1.3623978201634829E-2</v>
      </c>
      <c r="M137" s="4"/>
    </row>
    <row r="138" spans="1:16" ht="12" customHeight="1">
      <c r="A138" s="399">
        <v>3</v>
      </c>
      <c r="B138" s="53" t="s">
        <v>43</v>
      </c>
      <c r="C138" s="53" t="s">
        <v>69</v>
      </c>
      <c r="D138" s="89">
        <v>144328433.91999999</v>
      </c>
      <c r="E138" s="76">
        <f t="shared" si="54"/>
        <v>8.7860319184112808E-3</v>
      </c>
      <c r="F138" s="88">
        <v>5.62</v>
      </c>
      <c r="G138" s="89">
        <v>144328433.91999999</v>
      </c>
      <c r="H138" s="76">
        <f t="shared" si="51"/>
        <v>8.8181967973476293E-3</v>
      </c>
      <c r="I138" s="88">
        <v>5.62</v>
      </c>
      <c r="J138" s="185">
        <f t="shared" si="52"/>
        <v>0</v>
      </c>
      <c r="K138" s="185">
        <f t="shared" si="53"/>
        <v>0</v>
      </c>
      <c r="M138" s="4"/>
      <c r="O138" s="193"/>
    </row>
    <row r="139" spans="1:16" ht="12" customHeight="1">
      <c r="A139" s="399">
        <v>4</v>
      </c>
      <c r="B139" s="53" t="s">
        <v>43</v>
      </c>
      <c r="C139" s="53" t="s">
        <v>70</v>
      </c>
      <c r="D139" s="89">
        <v>203372424.36000001</v>
      </c>
      <c r="E139" s="76">
        <f t="shared" si="54"/>
        <v>1.238035058803501E-2</v>
      </c>
      <c r="F139" s="88">
        <v>19.32</v>
      </c>
      <c r="G139" s="89">
        <v>197793367.16999999</v>
      </c>
      <c r="H139" s="76">
        <f t="shared" si="51"/>
        <v>1.2084804009457221E-2</v>
      </c>
      <c r="I139" s="88">
        <v>18.79</v>
      </c>
      <c r="J139" s="185">
        <f t="shared" si="52"/>
        <v>-2.7432712215321044E-2</v>
      </c>
      <c r="K139" s="185">
        <f t="shared" si="53"/>
        <v>-2.7432712215320971E-2</v>
      </c>
      <c r="M139" s="4"/>
      <c r="O139" s="193"/>
    </row>
    <row r="140" spans="1:16" ht="12" customHeight="1">
      <c r="A140" s="399">
        <v>5</v>
      </c>
      <c r="B140" s="53" t="s">
        <v>43</v>
      </c>
      <c r="C140" s="53" t="s">
        <v>117</v>
      </c>
      <c r="D140" s="89">
        <v>687174076.79999995</v>
      </c>
      <c r="E140" s="76">
        <f t="shared" si="54"/>
        <v>4.1831905247556117E-2</v>
      </c>
      <c r="F140" s="88">
        <v>195.2</v>
      </c>
      <c r="G140" s="89">
        <v>659715276.60000002</v>
      </c>
      <c r="H140" s="76">
        <f t="shared" si="51"/>
        <v>4.0307366894177035E-2</v>
      </c>
      <c r="I140" s="88">
        <v>187.4</v>
      </c>
      <c r="J140" s="185">
        <f t="shared" si="52"/>
        <v>-3.9959016393442522E-2</v>
      </c>
      <c r="K140" s="185">
        <f t="shared" si="53"/>
        <v>-3.9959016393442535E-2</v>
      </c>
      <c r="M140" s="4"/>
    </row>
    <row r="141" spans="1:16" ht="12" customHeight="1">
      <c r="A141" s="399">
        <v>6</v>
      </c>
      <c r="B141" s="53" t="s">
        <v>45</v>
      </c>
      <c r="C141" s="53" t="s">
        <v>46</v>
      </c>
      <c r="D141" s="89">
        <v>9972376800</v>
      </c>
      <c r="E141" s="76">
        <f t="shared" si="54"/>
        <v>0.60707109810246984</v>
      </c>
      <c r="F141" s="88">
        <v>9200</v>
      </c>
      <c r="G141" s="89">
        <v>9972376800</v>
      </c>
      <c r="H141" s="76">
        <f t="shared" si="51"/>
        <v>0.60929353122786101</v>
      </c>
      <c r="I141" s="88">
        <v>9200</v>
      </c>
      <c r="J141" s="185">
        <f t="shared" si="52"/>
        <v>0</v>
      </c>
      <c r="K141" s="185">
        <f t="shared" si="53"/>
        <v>0</v>
      </c>
      <c r="M141" s="193"/>
      <c r="O141" s="194"/>
    </row>
    <row r="142" spans="1:16" ht="12" customHeight="1">
      <c r="A142" s="399">
        <v>7</v>
      </c>
      <c r="B142" s="53" t="s">
        <v>37</v>
      </c>
      <c r="C142" s="53" t="s">
        <v>121</v>
      </c>
      <c r="D142" s="89">
        <v>593824000</v>
      </c>
      <c r="E142" s="76">
        <f t="shared" si="54"/>
        <v>3.6149194418686734E-2</v>
      </c>
      <c r="F142" s="88">
        <v>12.32</v>
      </c>
      <c r="G142" s="89">
        <v>593824000</v>
      </c>
      <c r="H142" s="76">
        <f t="shared" si="51"/>
        <v>3.6281533394110554E-2</v>
      </c>
      <c r="I142" s="88">
        <v>12.32</v>
      </c>
      <c r="J142" s="185">
        <f t="shared" si="52"/>
        <v>0</v>
      </c>
      <c r="K142" s="185">
        <f t="shared" si="53"/>
        <v>0</v>
      </c>
      <c r="M142" s="193"/>
      <c r="O142" s="194"/>
    </row>
    <row r="143" spans="1:16" ht="12" customHeight="1">
      <c r="A143" s="399">
        <v>8</v>
      </c>
      <c r="B143" s="53" t="s">
        <v>53</v>
      </c>
      <c r="C143" s="53" t="s">
        <v>54</v>
      </c>
      <c r="D143" s="89">
        <v>558760854.82000005</v>
      </c>
      <c r="E143" s="76">
        <f t="shared" si="54"/>
        <v>3.4014716101807563E-2</v>
      </c>
      <c r="F143" s="95">
        <v>75</v>
      </c>
      <c r="G143" s="89">
        <v>554407443.38</v>
      </c>
      <c r="H143" s="76">
        <f t="shared" si="51"/>
        <v>3.3873255663184589E-2</v>
      </c>
      <c r="I143" s="95">
        <v>75</v>
      </c>
      <c r="J143" s="185">
        <f t="shared" si="52"/>
        <v>-7.7911890255849634E-3</v>
      </c>
      <c r="K143" s="185">
        <f>((I143-F143)/F143)</f>
        <v>0</v>
      </c>
      <c r="M143" s="193"/>
      <c r="O143" s="194"/>
    </row>
    <row r="144" spans="1:16" ht="12" customHeight="1">
      <c r="A144" s="399">
        <v>9</v>
      </c>
      <c r="B144" s="53" t="s">
        <v>53</v>
      </c>
      <c r="C144" s="53" t="s">
        <v>119</v>
      </c>
      <c r="D144" s="89">
        <v>792277755.13999999</v>
      </c>
      <c r="E144" s="76">
        <f t="shared" si="54"/>
        <v>4.823011970576558E-2</v>
      </c>
      <c r="F144" s="53">
        <v>118.21</v>
      </c>
      <c r="G144" s="89">
        <v>786162688.89999998</v>
      </c>
      <c r="H144" s="76">
        <f>(G144/$G$146)</f>
        <v>4.8033066784988643E-2</v>
      </c>
      <c r="I144" s="53">
        <v>118.21</v>
      </c>
      <c r="J144" s="185">
        <f>((G144-D144)/D144)</f>
        <v>-7.7183364045345969E-3</v>
      </c>
      <c r="K144" s="185">
        <f>((I144-F144)/F144)</f>
        <v>0</v>
      </c>
      <c r="M144" s="193"/>
      <c r="O144" s="194"/>
    </row>
    <row r="145" spans="1:21" ht="12" customHeight="1">
      <c r="A145" s="399">
        <v>10</v>
      </c>
      <c r="B145" s="400" t="s">
        <v>112</v>
      </c>
      <c r="C145" s="53" t="s">
        <v>179</v>
      </c>
      <c r="D145" s="89">
        <v>654350000</v>
      </c>
      <c r="E145" s="76">
        <f t="shared" si="54"/>
        <v>3.9833730815641774E-2</v>
      </c>
      <c r="F145" s="53">
        <v>100</v>
      </c>
      <c r="G145" s="89">
        <v>654350000</v>
      </c>
      <c r="H145" s="76">
        <f t="shared" si="51"/>
        <v>3.9979558550069114E-2</v>
      </c>
      <c r="I145" s="53">
        <v>100</v>
      </c>
      <c r="J145" s="185">
        <f t="shared" si="52"/>
        <v>0</v>
      </c>
      <c r="K145" s="185">
        <f>((I145-F145)/F145)</f>
        <v>0</v>
      </c>
      <c r="M145" s="411" t="s">
        <v>218</v>
      </c>
      <c r="N145" s="10"/>
      <c r="O145" s="194"/>
    </row>
    <row r="146" spans="1:21" ht="12" customHeight="1">
      <c r="A146" s="42"/>
      <c r="B146" s="42"/>
      <c r="C146" s="42" t="s">
        <v>47</v>
      </c>
      <c r="D146" s="43">
        <f>SUM(D136:D145)</f>
        <v>16427032733.349998</v>
      </c>
      <c r="E146" s="43"/>
      <c r="F146" s="44"/>
      <c r="G146" s="43">
        <f>SUM(G136:G145)</f>
        <v>16367114188.629999</v>
      </c>
      <c r="H146" s="43"/>
      <c r="I146" s="44"/>
      <c r="J146" s="185">
        <f>((G146-D146)/D146)</f>
        <v>-3.6475573947298027E-3</v>
      </c>
      <c r="K146" s="211"/>
      <c r="M146" s="410">
        <f>((G146-D146)/D146)</f>
        <v>-3.6475573947298027E-3</v>
      </c>
      <c r="N146" s="10"/>
      <c r="O146" s="194"/>
    </row>
    <row r="147" spans="1:21" ht="12" customHeight="1" thickBot="1">
      <c r="A147" s="45"/>
      <c r="B147" s="45"/>
      <c r="C147" s="45" t="s">
        <v>57</v>
      </c>
      <c r="D147" s="46">
        <f>SUM(D131,D146)</f>
        <v>1357287461516.8059</v>
      </c>
      <c r="E147" s="51"/>
      <c r="F147" s="56"/>
      <c r="G147" s="46">
        <f>SUM(G131,G146)</f>
        <v>1351011870113.7073</v>
      </c>
      <c r="H147" s="51"/>
      <c r="I147" s="56"/>
      <c r="J147" s="192">
        <f>((G147-D147)/D147)</f>
        <v>-4.6236273310043602E-3</v>
      </c>
      <c r="K147" s="66"/>
      <c r="M147" s="193"/>
    </row>
    <row r="148" spans="1:21" ht="7.5" customHeight="1" thickBot="1">
      <c r="A148" s="318"/>
      <c r="B148" s="319"/>
      <c r="C148" s="319"/>
      <c r="D148" s="320"/>
      <c r="E148" s="320"/>
      <c r="F148" s="321"/>
      <c r="G148" s="320"/>
      <c r="H148" s="320"/>
      <c r="I148" s="321"/>
      <c r="J148" s="322"/>
      <c r="K148" s="323"/>
      <c r="M148" s="4"/>
    </row>
    <row r="149" spans="1:21" ht="12" customHeight="1" thickBot="1">
      <c r="A149" s="460" t="s">
        <v>149</v>
      </c>
      <c r="B149" s="461"/>
      <c r="C149" s="461"/>
      <c r="D149" s="461"/>
      <c r="E149" s="461"/>
      <c r="F149" s="461"/>
      <c r="G149" s="461"/>
      <c r="H149" s="461"/>
      <c r="I149" s="461"/>
      <c r="J149" s="461"/>
      <c r="K149" s="462"/>
      <c r="M149" s="4"/>
      <c r="P149" s="69"/>
      <c r="Q149" s="52"/>
      <c r="R149" s="9"/>
    </row>
    <row r="150" spans="1:21" ht="25.5" customHeight="1" thickBot="1">
      <c r="A150" s="186"/>
      <c r="B150" s="189"/>
      <c r="C150" s="187"/>
      <c r="D150" s="431" t="s">
        <v>225</v>
      </c>
      <c r="E150" s="432"/>
      <c r="F150" s="433"/>
      <c r="G150" s="431" t="s">
        <v>228</v>
      </c>
      <c r="H150" s="432"/>
      <c r="I150" s="433"/>
      <c r="J150" s="446" t="s">
        <v>84</v>
      </c>
      <c r="K150" s="447"/>
      <c r="L150" s="9"/>
      <c r="M150" s="4"/>
      <c r="N150" s="10"/>
      <c r="P150" s="184"/>
      <c r="Q150" s="57"/>
      <c r="T150" s="193"/>
      <c r="U150" s="194"/>
    </row>
    <row r="151" spans="1:21" ht="12.75" customHeight="1">
      <c r="A151" s="190" t="s">
        <v>2</v>
      </c>
      <c r="B151" s="188" t="s">
        <v>3</v>
      </c>
      <c r="C151" s="36" t="s">
        <v>4</v>
      </c>
      <c r="D151" s="453" t="s">
        <v>153</v>
      </c>
      <c r="E151" s="454"/>
      <c r="F151" s="37" t="s">
        <v>167</v>
      </c>
      <c r="G151" s="453" t="s">
        <v>153</v>
      </c>
      <c r="H151" s="454"/>
      <c r="I151" s="37" t="s">
        <v>167</v>
      </c>
      <c r="J151" s="69" t="s">
        <v>79</v>
      </c>
      <c r="K151" s="52" t="s">
        <v>5</v>
      </c>
    </row>
    <row r="152" spans="1:21" ht="12.75" customHeight="1">
      <c r="A152" s="191"/>
      <c r="B152" s="38"/>
      <c r="C152" s="38" t="s">
        <v>150</v>
      </c>
      <c r="D152" s="436" t="s">
        <v>6</v>
      </c>
      <c r="E152" s="437"/>
      <c r="F152" s="265" t="s">
        <v>6</v>
      </c>
      <c r="G152" s="436" t="s">
        <v>6</v>
      </c>
      <c r="H152" s="437"/>
      <c r="I152" s="265" t="s">
        <v>6</v>
      </c>
      <c r="J152" s="184" t="s">
        <v>102</v>
      </c>
      <c r="K152" s="57" t="s">
        <v>102</v>
      </c>
    </row>
    <row r="153" spans="1:21" ht="12.75" customHeight="1" thickBot="1">
      <c r="A153" s="293">
        <v>1</v>
      </c>
      <c r="B153" s="372" t="s">
        <v>151</v>
      </c>
      <c r="C153" s="372" t="s">
        <v>152</v>
      </c>
      <c r="D153" s="434">
        <v>77731276660</v>
      </c>
      <c r="E153" s="435"/>
      <c r="F153" s="324">
        <v>107.52</v>
      </c>
      <c r="G153" s="434">
        <v>77731276660</v>
      </c>
      <c r="H153" s="435"/>
      <c r="I153" s="324">
        <v>107.52</v>
      </c>
      <c r="J153" s="192">
        <f>((G153-D153)/D153)</f>
        <v>0</v>
      </c>
      <c r="K153" s="269">
        <f>((I153-F153)/F153)</f>
        <v>0</v>
      </c>
      <c r="M153" s="4"/>
      <c r="O153" s="193"/>
    </row>
    <row r="154" spans="1:21" ht="12" customHeight="1">
      <c r="A154" s="19"/>
      <c r="B154" s="19"/>
      <c r="C154" s="22"/>
      <c r="D154" s="430"/>
      <c r="E154" s="430"/>
      <c r="F154" s="430"/>
      <c r="G154" s="23"/>
      <c r="H154" s="23"/>
      <c r="I154" s="24"/>
      <c r="K154" s="9"/>
      <c r="M154" s="4"/>
      <c r="O154" s="193"/>
    </row>
    <row r="155" spans="1:21" ht="12" customHeight="1">
      <c r="A155" s="19"/>
      <c r="B155" s="390"/>
      <c r="C155" s="349"/>
      <c r="D155" s="230"/>
      <c r="E155" s="22"/>
      <c r="F155" s="22"/>
      <c r="G155" s="283"/>
      <c r="H155" s="22"/>
      <c r="I155" s="12"/>
      <c r="M155" s="33"/>
    </row>
    <row r="156" spans="1:21" ht="10.5" customHeight="1">
      <c r="A156" s="19"/>
      <c r="B156" s="392"/>
      <c r="C156" s="351"/>
      <c r="D156" s="268"/>
      <c r="E156" s="160"/>
      <c r="F156" s="282"/>
      <c r="G156" s="233"/>
      <c r="H156"/>
      <c r="I156" s="282"/>
      <c r="M156" s="34"/>
      <c r="O156" s="277"/>
    </row>
    <row r="157" spans="1:21" ht="9.75" customHeight="1">
      <c r="A157" s="20"/>
      <c r="B157" s="391"/>
      <c r="C157" s="373"/>
      <c r="D157" s="160"/>
      <c r="E157" s="160"/>
      <c r="F157" s="28"/>
      <c r="G157" s="274"/>
      <c r="H157"/>
      <c r="I157" s="12"/>
      <c r="L157" s="32"/>
      <c r="M157" s="277"/>
    </row>
    <row r="158" spans="1:21" ht="10.5" customHeight="1">
      <c r="A158" s="21"/>
      <c r="B158" s="391"/>
      <c r="C158" s="282"/>
      <c r="D158"/>
      <c r="E158"/>
      <c r="F158" s="28"/>
      <c r="G158" s="29"/>
      <c r="H158" s="29"/>
      <c r="I158" s="30"/>
      <c r="J158" s="31"/>
      <c r="K158" s="31"/>
      <c r="L158" s="35"/>
      <c r="M158" s="14"/>
    </row>
    <row r="159" spans="1:21" ht="9.75" customHeight="1">
      <c r="A159" s="21"/>
      <c r="B159" s="391"/>
      <c r="C159" s="282"/>
      <c r="D159" s="274"/>
      <c r="E159"/>
      <c r="F159" s="29"/>
      <c r="G159" s="29"/>
      <c r="H159" s="29"/>
      <c r="I159" s="30"/>
      <c r="J159" s="34"/>
      <c r="K159" s="34"/>
      <c r="M159" s="14"/>
    </row>
    <row r="160" spans="1:21" ht="12" customHeight="1">
      <c r="A160" s="21"/>
      <c r="B160" s="12"/>
      <c r="C160" s="396"/>
      <c r="D160" s="333"/>
      <c r="E160" s="25"/>
      <c r="F160" s="12"/>
      <c r="G160" s="12"/>
      <c r="H160" s="12"/>
      <c r="I160" s="12"/>
      <c r="J160" s="13"/>
      <c r="M160" s="14"/>
    </row>
    <row r="161" spans="1:13" ht="12" customHeight="1">
      <c r="A161" s="21"/>
      <c r="B161" s="12"/>
      <c r="C161" s="396"/>
      <c r="D161" s="25"/>
      <c r="E161" s="25"/>
      <c r="F161" s="12"/>
      <c r="G161" s="12"/>
      <c r="H161" s="12"/>
      <c r="I161" s="12"/>
      <c r="J161" s="13"/>
      <c r="M161" s="14"/>
    </row>
    <row r="162" spans="1:13" ht="12" customHeight="1">
      <c r="A162" s="21"/>
      <c r="B162" s="12"/>
      <c r="C162" s="12"/>
      <c r="D162" s="12"/>
      <c r="E162" s="12"/>
      <c r="F162" s="12"/>
      <c r="G162" s="12"/>
      <c r="H162" s="12"/>
      <c r="I162" s="12"/>
      <c r="J162" s="13"/>
      <c r="M162" s="14"/>
    </row>
    <row r="163" spans="1:13" ht="12" customHeight="1">
      <c r="A163" s="21"/>
      <c r="B163" s="12"/>
      <c r="C163" s="12"/>
      <c r="D163" s="12"/>
      <c r="E163" s="12"/>
      <c r="F163" s="12"/>
      <c r="G163" s="12"/>
      <c r="H163" s="12"/>
      <c r="I163" s="12"/>
      <c r="J163" s="13"/>
      <c r="M163" s="14"/>
    </row>
    <row r="164" spans="1:13" ht="12" customHeight="1">
      <c r="A164" s="21"/>
      <c r="B164" s="11"/>
      <c r="C164" s="26"/>
      <c r="D164" s="12"/>
      <c r="E164" s="12"/>
      <c r="F164" s="12"/>
      <c r="G164" s="12"/>
      <c r="H164" s="12"/>
      <c r="I164" s="12"/>
      <c r="J164" s="13"/>
      <c r="M164" s="14"/>
    </row>
    <row r="165" spans="1:13" ht="12" customHeight="1">
      <c r="A165" s="21"/>
      <c r="B165" s="11"/>
      <c r="C165" s="11"/>
      <c r="D165" s="12"/>
      <c r="E165" s="12"/>
      <c r="F165" s="12"/>
      <c r="G165" s="12"/>
      <c r="H165" s="12"/>
      <c r="I165" s="12"/>
      <c r="J165" s="13"/>
      <c r="M165" s="14"/>
    </row>
    <row r="166" spans="1:13" ht="12" customHeight="1">
      <c r="A166" s="21"/>
      <c r="B166" s="11"/>
      <c r="C166" s="11"/>
      <c r="D166" s="12"/>
      <c r="E166" s="12"/>
      <c r="F166" s="12"/>
      <c r="G166" s="12"/>
      <c r="H166" s="12"/>
      <c r="I166" s="12"/>
      <c r="J166" s="13"/>
      <c r="M166" s="14"/>
    </row>
    <row r="167" spans="1:13" ht="12" customHeight="1">
      <c r="A167" s="21"/>
      <c r="B167" s="11"/>
      <c r="C167" s="11"/>
      <c r="D167" s="12"/>
      <c r="E167" s="12"/>
      <c r="F167" s="12"/>
      <c r="G167" s="12"/>
      <c r="H167" s="12"/>
      <c r="I167" s="12"/>
      <c r="J167" s="13"/>
      <c r="M167" s="14"/>
    </row>
    <row r="168" spans="1:13" ht="12" customHeight="1">
      <c r="A168" s="21"/>
      <c r="B168" s="11"/>
      <c r="C168" s="26"/>
      <c r="D168" s="12"/>
      <c r="E168" s="12"/>
      <c r="F168" s="12"/>
      <c r="G168" s="12"/>
      <c r="H168" s="12"/>
      <c r="I168" s="12"/>
      <c r="J168" s="13"/>
      <c r="M168" s="14"/>
    </row>
    <row r="169" spans="1:13" ht="12" customHeight="1">
      <c r="A169" s="6"/>
      <c r="B169" s="11"/>
      <c r="C169" s="11"/>
      <c r="D169" s="12"/>
      <c r="E169" s="12"/>
      <c r="F169" s="12"/>
      <c r="G169" s="12"/>
      <c r="H169" s="12"/>
      <c r="I169" s="12"/>
      <c r="M169" s="14"/>
    </row>
    <row r="170" spans="1:13" ht="12" customHeight="1">
      <c r="B170" s="16"/>
      <c r="C170" s="16"/>
      <c r="D170" s="13"/>
      <c r="E170" s="13"/>
      <c r="F170" s="13"/>
      <c r="G170" s="13"/>
      <c r="H170" s="13"/>
      <c r="I170" s="13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2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4"/>
    </row>
    <row r="192" spans="2:13" ht="12" customHeight="1">
      <c r="B192" s="17"/>
      <c r="C192" s="17"/>
      <c r="M192" s="14"/>
    </row>
    <row r="193" spans="2:13" ht="12" customHeight="1">
      <c r="B193" s="17"/>
      <c r="C193" s="17"/>
      <c r="M193" s="14"/>
    </row>
    <row r="194" spans="2:13" ht="12" customHeight="1">
      <c r="B194" s="17"/>
      <c r="C194" s="17"/>
      <c r="M194" s="14"/>
    </row>
    <row r="195" spans="2:13" ht="12" customHeight="1">
      <c r="B195" s="17"/>
      <c r="C195" s="17"/>
      <c r="M195" s="14"/>
    </row>
    <row r="196" spans="2:13" ht="12" customHeight="1">
      <c r="B196" s="17"/>
      <c r="C196" s="17"/>
      <c r="M196" s="14"/>
    </row>
    <row r="197" spans="2:13" ht="12" customHeight="1">
      <c r="B197" s="17"/>
      <c r="C197" s="17"/>
      <c r="M197" s="15"/>
    </row>
    <row r="198" spans="2:13" ht="12" customHeight="1">
      <c r="B198" s="17"/>
      <c r="C198" s="17"/>
      <c r="M198" s="15"/>
    </row>
    <row r="199" spans="2:13" ht="12" customHeight="1">
      <c r="B199" s="17"/>
      <c r="C199" s="17"/>
      <c r="M199" s="15"/>
    </row>
    <row r="200" spans="2:13" ht="12" customHeight="1">
      <c r="B200" s="17"/>
      <c r="C200" s="17"/>
    </row>
    <row r="201" spans="2:13" ht="12" customHeight="1">
      <c r="B201" s="17"/>
      <c r="C201" s="17"/>
    </row>
    <row r="202" spans="2:13" ht="12" customHeight="1">
      <c r="B202" s="17"/>
      <c r="C202" s="17"/>
    </row>
    <row r="203" spans="2:13" ht="12" customHeight="1">
      <c r="B203" s="17"/>
      <c r="C203" s="17"/>
    </row>
    <row r="204" spans="2:13" ht="12" customHeight="1">
      <c r="B204" s="17"/>
      <c r="C204" s="17"/>
    </row>
    <row r="205" spans="2:13" ht="12" customHeight="1">
      <c r="B205" s="18"/>
      <c r="C205" s="18"/>
    </row>
    <row r="206" spans="2:13" ht="12" customHeight="1">
      <c r="B206" s="18"/>
      <c r="C206" s="18"/>
    </row>
    <row r="207" spans="2:13" ht="12" customHeight="1">
      <c r="B207" s="18"/>
      <c r="C207" s="18"/>
    </row>
  </sheetData>
  <protectedRanges>
    <protectedRange password="CADF" sqref="G44:G47 D44:D47" name="Yield_2_1_2"/>
    <protectedRange password="CADF" sqref="F84" name="Fund Name_2_2"/>
    <protectedRange password="CADF" sqref="F81" name="BidOffer Prices_2_1_1_1_1_1_1_1_1"/>
    <protectedRange password="CADF" sqref="D18" name="Fund Name_1_1_1"/>
    <protectedRange password="CADF" sqref="F18" name="Fund Name_1_1_1_1"/>
    <protectedRange password="CADF" sqref="D43" name="Yield_2_1_2_1"/>
    <protectedRange password="CADF" sqref="D84" name="Yield_2_1_2_1_1"/>
    <protectedRange password="CADF" sqref="I81" name="BidOffer Prices_2_1_1_1_1_1_1_1_1_1"/>
    <protectedRange password="CADF" sqref="G84" name="Yield_2_1_2_2"/>
    <protectedRange password="CADF" sqref="I84" name="Fund Name_2_2_1"/>
    <protectedRange password="CADF" sqref="G43" name="Yield_2_1_2_2_1"/>
    <protectedRange password="CADF" sqref="G18" name="Fund Name_1_1_1_1_1"/>
    <protectedRange password="CADF" sqref="I18" name="Fund Name_1_1_1_1_2"/>
  </protectedRanges>
  <mergeCells count="29">
    <mergeCell ref="O74:O91"/>
    <mergeCell ref="M125:M126"/>
    <mergeCell ref="P123:P124"/>
    <mergeCell ref="D151:E151"/>
    <mergeCell ref="J134:K134"/>
    <mergeCell ref="A133:K133"/>
    <mergeCell ref="J150:K150"/>
    <mergeCell ref="G151:H151"/>
    <mergeCell ref="A149:K149"/>
    <mergeCell ref="N102:N103"/>
    <mergeCell ref="A1:K1"/>
    <mergeCell ref="N73:O73"/>
    <mergeCell ref="O27:P27"/>
    <mergeCell ref="O28:P28"/>
    <mergeCell ref="O26:P26"/>
    <mergeCell ref="O31:P31"/>
    <mergeCell ref="N36:N37"/>
    <mergeCell ref="D2:F2"/>
    <mergeCell ref="G2:I2"/>
    <mergeCell ref="J2:K2"/>
    <mergeCell ref="D154:F154"/>
    <mergeCell ref="D134:F134"/>
    <mergeCell ref="G134:I134"/>
    <mergeCell ref="D150:F150"/>
    <mergeCell ref="G150:I150"/>
    <mergeCell ref="D153:E153"/>
    <mergeCell ref="G153:H153"/>
    <mergeCell ref="G152:H152"/>
    <mergeCell ref="D152:E152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zoomScale="80" zoomScaleNormal="80" workbookViewId="0">
      <selection activeCell="B27" sqref="B27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87"/>
      <c r="F5" s="387"/>
      <c r="G5" s="387"/>
    </row>
    <row r="6" spans="1:7">
      <c r="E6" s="382" t="s">
        <v>88</v>
      </c>
      <c r="F6" s="383" t="s">
        <v>194</v>
      </c>
      <c r="G6" s="387"/>
    </row>
    <row r="7" spans="1:7">
      <c r="E7" s="384" t="s">
        <v>90</v>
      </c>
      <c r="F7" s="385">
        <f>'NAV Trend'!J2</f>
        <v>12798029076.030001</v>
      </c>
      <c r="G7" s="387"/>
    </row>
    <row r="8" spans="1:7">
      <c r="E8" s="384" t="s">
        <v>82</v>
      </c>
      <c r="F8" s="386">
        <f>'NAV Trend'!J3</f>
        <v>28972789336.450005</v>
      </c>
      <c r="G8" s="387"/>
    </row>
    <row r="9" spans="1:7">
      <c r="A9" s="387"/>
      <c r="B9" s="387"/>
      <c r="E9" s="384" t="s">
        <v>62</v>
      </c>
      <c r="F9" s="385">
        <f>'NAV Trend'!J4</f>
        <v>466270217450.1004</v>
      </c>
      <c r="G9" s="387"/>
    </row>
    <row r="10" spans="1:7">
      <c r="A10" s="464"/>
      <c r="B10" s="464"/>
      <c r="E10" s="384" t="s">
        <v>0</v>
      </c>
      <c r="F10" s="385">
        <f>'NAV Trend'!J5</f>
        <v>14707102914.749998</v>
      </c>
      <c r="G10" s="387"/>
    </row>
    <row r="11" spans="1:7">
      <c r="A11" s="378"/>
      <c r="B11" s="378"/>
      <c r="E11" s="384" t="s">
        <v>58</v>
      </c>
      <c r="F11" s="385">
        <f>'NAV Trend'!J6</f>
        <v>49723645730.911072</v>
      </c>
      <c r="G11" s="387"/>
    </row>
    <row r="12" spans="1:7">
      <c r="A12" s="379"/>
      <c r="B12" s="380"/>
      <c r="E12" s="384" t="s">
        <v>59</v>
      </c>
      <c r="F12" s="385">
        <f>'NAV Trend'!J7</f>
        <v>507903798812.73596</v>
      </c>
      <c r="G12" s="387"/>
    </row>
    <row r="13" spans="1:7">
      <c r="A13" s="379"/>
      <c r="B13" s="380"/>
      <c r="E13" s="384" t="s">
        <v>81</v>
      </c>
      <c r="F13" s="385">
        <f>'NAV Trend'!J8</f>
        <v>254269172604.10001</v>
      </c>
      <c r="G13" s="387"/>
    </row>
    <row r="14" spans="1:7">
      <c r="A14" s="379"/>
      <c r="B14" s="380"/>
    </row>
    <row r="15" spans="1:7">
      <c r="A15" s="379"/>
      <c r="B15" s="380"/>
    </row>
    <row r="16" spans="1:7">
      <c r="A16" s="379"/>
      <c r="B16" s="380"/>
    </row>
    <row r="17" spans="1:13">
      <c r="A17" s="379"/>
      <c r="B17" s="380"/>
    </row>
    <row r="18" spans="1:13">
      <c r="A18" s="379"/>
      <c r="B18" s="380"/>
    </row>
    <row r="19" spans="1:13">
      <c r="A19" s="379"/>
      <c r="B19" s="380"/>
    </row>
    <row r="24" spans="1:13" s="374" customFormat="1"/>
    <row r="25" spans="1:13" ht="18">
      <c r="B25" s="394" t="s">
        <v>196</v>
      </c>
      <c r="M25" s="377"/>
    </row>
    <row r="26" spans="1:13" ht="39.75" customHeight="1">
      <c r="B26" s="465" t="s">
        <v>237</v>
      </c>
      <c r="C26" s="465"/>
      <c r="D26" s="465"/>
      <c r="E26" s="465"/>
      <c r="F26" s="465"/>
      <c r="G26" s="465"/>
      <c r="H26" s="465"/>
      <c r="I26" s="465"/>
      <c r="J26" s="465"/>
      <c r="K26" s="465"/>
      <c r="L26" s="465"/>
      <c r="M26" s="381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4" t="s">
        <v>88</v>
      </c>
      <c r="C1" s="285">
        <v>44287</v>
      </c>
      <c r="D1" s="285">
        <v>44295</v>
      </c>
      <c r="E1" s="285">
        <v>44302</v>
      </c>
      <c r="F1" s="285">
        <v>44309</v>
      </c>
      <c r="G1" s="285">
        <v>44316</v>
      </c>
      <c r="H1" s="285">
        <v>44323</v>
      </c>
      <c r="I1" s="285">
        <v>44330</v>
      </c>
      <c r="J1" s="285">
        <v>44337</v>
      </c>
    </row>
    <row r="2" spans="2:11">
      <c r="B2" s="286" t="s">
        <v>90</v>
      </c>
      <c r="C2" s="287">
        <v>14834615310.5</v>
      </c>
      <c r="D2" s="287">
        <v>14729799044.210001</v>
      </c>
      <c r="E2" s="287">
        <v>14875899238.33</v>
      </c>
      <c r="F2" s="287">
        <v>14943058143.940001</v>
      </c>
      <c r="G2" s="287">
        <v>15008031417.639999</v>
      </c>
      <c r="H2" s="287">
        <v>13646829854.68</v>
      </c>
      <c r="I2" s="287">
        <v>13516378745.139999</v>
      </c>
      <c r="J2" s="287">
        <v>12798029076.030001</v>
      </c>
      <c r="K2" s="340"/>
    </row>
    <row r="3" spans="2:11">
      <c r="B3" s="286" t="s">
        <v>203</v>
      </c>
      <c r="C3" s="288">
        <v>28995805087.060005</v>
      </c>
      <c r="D3" s="288">
        <v>29070858606.970005</v>
      </c>
      <c r="E3" s="288">
        <v>28776493345.829994</v>
      </c>
      <c r="F3" s="288">
        <v>29095842052.560001</v>
      </c>
      <c r="G3" s="288">
        <v>29090050086.420002</v>
      </c>
      <c r="H3" s="288">
        <v>29033055017.510002</v>
      </c>
      <c r="I3" s="288">
        <v>29326862345.399994</v>
      </c>
      <c r="J3" s="288">
        <v>28972789336.450005</v>
      </c>
      <c r="K3" s="340"/>
    </row>
    <row r="4" spans="2:11">
      <c r="B4" s="286" t="s">
        <v>62</v>
      </c>
      <c r="C4" s="287">
        <v>491915046087.46216</v>
      </c>
      <c r="D4" s="287">
        <v>492164680304.93445</v>
      </c>
      <c r="E4" s="287">
        <v>488805150444.31128</v>
      </c>
      <c r="F4" s="287">
        <v>486223115672.3429</v>
      </c>
      <c r="G4" s="287">
        <v>480897497961.73639</v>
      </c>
      <c r="H4" s="287">
        <v>474844459808.276</v>
      </c>
      <c r="I4" s="287">
        <v>468365164870.2569</v>
      </c>
      <c r="J4" s="287">
        <v>466270217450.1004</v>
      </c>
      <c r="K4" s="340"/>
    </row>
    <row r="5" spans="2:11">
      <c r="B5" s="286" t="s">
        <v>0</v>
      </c>
      <c r="C5" s="287">
        <v>14379261362.233032</v>
      </c>
      <c r="D5" s="287">
        <v>14429392495.120001</v>
      </c>
      <c r="E5" s="287">
        <v>14345654667.159998</v>
      </c>
      <c r="F5" s="287">
        <v>14610319452.280001</v>
      </c>
      <c r="G5" s="287">
        <v>14795950615</v>
      </c>
      <c r="H5" s="287">
        <v>14742884483.059998</v>
      </c>
      <c r="I5" s="287">
        <v>14912581688.419998</v>
      </c>
      <c r="J5" s="287">
        <v>14707102914.749998</v>
      </c>
      <c r="K5" s="340"/>
    </row>
    <row r="6" spans="2:11">
      <c r="B6" s="286" t="s">
        <v>58</v>
      </c>
      <c r="C6" s="287">
        <v>49998344212.991074</v>
      </c>
      <c r="D6" s="287">
        <v>50017163271.771072</v>
      </c>
      <c r="E6" s="287">
        <v>50020910716.831078</v>
      </c>
      <c r="F6" s="287">
        <v>50022974148.161079</v>
      </c>
      <c r="G6" s="287">
        <v>50037899459.361076</v>
      </c>
      <c r="H6" s="287">
        <v>49697217654.141075</v>
      </c>
      <c r="I6" s="287">
        <v>49726283121.581078</v>
      </c>
      <c r="J6" s="287">
        <v>49723645730.911072</v>
      </c>
      <c r="K6" s="340"/>
    </row>
    <row r="7" spans="2:11">
      <c r="B7" s="286" t="s">
        <v>59</v>
      </c>
      <c r="C7" s="289">
        <v>583592770615.6687</v>
      </c>
      <c r="D7" s="289">
        <v>566601011388.17749</v>
      </c>
      <c r="E7" s="289">
        <v>543483754460.617</v>
      </c>
      <c r="F7" s="289">
        <v>534974149193.49335</v>
      </c>
      <c r="G7" s="289">
        <v>525097087567.59589</v>
      </c>
      <c r="H7" s="289">
        <v>519273063122.22992</v>
      </c>
      <c r="I7" s="289">
        <v>514215866715.94806</v>
      </c>
      <c r="J7" s="289">
        <v>507903798812.73596</v>
      </c>
      <c r="K7" s="340"/>
    </row>
    <row r="8" spans="2:11">
      <c r="B8" s="286" t="s">
        <v>81</v>
      </c>
      <c r="C8" s="289">
        <v>257115725078.94</v>
      </c>
      <c r="D8" s="289">
        <v>259291107527.38</v>
      </c>
      <c r="E8" s="289">
        <v>261045508850.16998</v>
      </c>
      <c r="F8" s="289">
        <v>259825348004.12997</v>
      </c>
      <c r="G8" s="289">
        <v>255073172344.26996</v>
      </c>
      <c r="H8" s="289">
        <v>252843228540.84</v>
      </c>
      <c r="I8" s="289">
        <v>250797291296.70999</v>
      </c>
      <c r="J8" s="289">
        <v>254269172604.10001</v>
      </c>
      <c r="K8" s="340"/>
    </row>
    <row r="9" spans="2:11" s="2" customFormat="1">
      <c r="B9" s="290" t="s">
        <v>1</v>
      </c>
      <c r="C9" s="291">
        <f t="shared" ref="C9:G9" si="0">SUM(C2:C8)</f>
        <v>1440831567754.855</v>
      </c>
      <c r="D9" s="291">
        <f t="shared" si="0"/>
        <v>1426304012638.563</v>
      </c>
      <c r="E9" s="291">
        <f t="shared" si="0"/>
        <v>1401353371723.2493</v>
      </c>
      <c r="F9" s="291">
        <f t="shared" si="0"/>
        <v>1389694806666.9072</v>
      </c>
      <c r="G9" s="291">
        <f t="shared" si="0"/>
        <v>1369999689452.0234</v>
      </c>
      <c r="H9" s="291">
        <f t="shared" ref="H9:I9" si="1">SUM(H2:H8)</f>
        <v>1354080738480.7371</v>
      </c>
      <c r="I9" s="291">
        <f t="shared" si="1"/>
        <v>1340860428783.4561</v>
      </c>
      <c r="J9" s="291">
        <f t="shared" ref="J9" si="2">SUM(J2:J8)</f>
        <v>1334644755925.0774</v>
      </c>
      <c r="K9" s="340"/>
    </row>
    <row r="10" spans="2:11">
      <c r="C10" s="50"/>
      <c r="D10" s="50"/>
      <c r="E10" s="50"/>
      <c r="F10" s="50"/>
      <c r="G10" s="50"/>
      <c r="H10" s="50"/>
      <c r="I10" s="50"/>
    </row>
    <row r="11" spans="2:11">
      <c r="B11" s="257" t="s">
        <v>146</v>
      </c>
      <c r="C11" s="258" t="s">
        <v>145</v>
      </c>
      <c r="D11" s="259">
        <f t="shared" ref="D11:J11" si="3">(C9+D9)/2</f>
        <v>1433567790196.709</v>
      </c>
      <c r="E11" s="260">
        <f t="shared" si="3"/>
        <v>1413828692180.9063</v>
      </c>
      <c r="F11" s="260">
        <f t="shared" si="3"/>
        <v>1395524089195.0781</v>
      </c>
      <c r="G11" s="260">
        <f t="shared" si="3"/>
        <v>1379847248059.4653</v>
      </c>
      <c r="H11" s="260">
        <f>(G9+H9)/2</f>
        <v>1362040213966.3804</v>
      </c>
      <c r="I11" s="260">
        <f t="shared" si="3"/>
        <v>1347470583632.0967</v>
      </c>
      <c r="J11" s="260">
        <f t="shared" si="3"/>
        <v>1337752592354.2666</v>
      </c>
    </row>
    <row r="12" spans="2:11">
      <c r="B12" s="60"/>
      <c r="C12" s="63"/>
      <c r="D12" s="63"/>
      <c r="E12" s="63"/>
      <c r="F12" s="63"/>
      <c r="G12" s="63"/>
      <c r="H12" s="63"/>
      <c r="I12" s="63"/>
    </row>
    <row r="13" spans="2:11">
      <c r="B13" s="60"/>
      <c r="C13" s="63"/>
      <c r="D13" s="63"/>
      <c r="E13" s="63"/>
      <c r="F13" s="63"/>
      <c r="G13" s="63"/>
      <c r="H13" s="339"/>
      <c r="I13" s="340"/>
      <c r="J13" s="339"/>
    </row>
    <row r="14" spans="2:11">
      <c r="B14" s="60"/>
      <c r="C14" s="63"/>
      <c r="D14" s="63"/>
      <c r="E14" s="63"/>
      <c r="F14" s="63"/>
      <c r="G14" s="63"/>
      <c r="H14" s="63"/>
      <c r="I14" s="63"/>
    </row>
    <row r="15" spans="2:11">
      <c r="B15" s="60"/>
      <c r="C15" s="63"/>
      <c r="D15" s="63"/>
      <c r="E15" s="63"/>
      <c r="F15" s="63"/>
      <c r="G15" s="63"/>
      <c r="H15" s="63"/>
      <c r="I15" s="63"/>
      <c r="J15" s="340"/>
    </row>
    <row r="16" spans="2:11">
      <c r="B16" s="60"/>
      <c r="C16" s="63"/>
      <c r="D16" s="63"/>
      <c r="E16" s="63"/>
      <c r="F16" s="63"/>
      <c r="G16" s="63"/>
      <c r="H16" s="63"/>
      <c r="I16" s="63"/>
    </row>
    <row r="17" spans="2:10">
      <c r="B17" s="60"/>
      <c r="C17" s="61"/>
      <c r="D17" s="61"/>
      <c r="E17" s="61"/>
      <c r="F17" s="61"/>
      <c r="G17" s="61"/>
      <c r="H17" s="61"/>
      <c r="I17" s="61"/>
    </row>
    <row r="18" spans="2:10">
      <c r="B18" s="60"/>
      <c r="C18" s="62"/>
      <c r="D18" s="62"/>
      <c r="E18" s="60"/>
      <c r="F18" s="60"/>
      <c r="G18" s="60"/>
      <c r="H18" s="60"/>
      <c r="I18" s="60"/>
    </row>
    <row r="19" spans="2:10">
      <c r="B19" s="60"/>
      <c r="C19" s="62"/>
      <c r="D19" s="62"/>
      <c r="E19" s="60"/>
      <c r="F19" s="60"/>
      <c r="G19" s="60"/>
      <c r="H19" s="60"/>
      <c r="I19" s="60"/>
      <c r="J19" s="369"/>
    </row>
    <row r="20" spans="2:10">
      <c r="B20" s="60"/>
      <c r="C20" s="62"/>
      <c r="D20" s="62"/>
      <c r="E20" s="60"/>
      <c r="F20" s="60"/>
      <c r="G20" s="60"/>
      <c r="H20" s="60"/>
      <c r="I20" s="60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46"/>
  <sheetViews>
    <sheetView zoomScale="120" zoomScaleNormal="120" workbookViewId="0">
      <pane xSplit="1" topLeftCell="AG1" activePane="topRight" state="frozen"/>
      <selection pane="topRight" activeCell="AS96" sqref="AS96"/>
    </sheetView>
  </sheetViews>
  <sheetFormatPr defaultRowHeight="15"/>
  <cols>
    <col min="1" max="1" width="33.85546875" customWidth="1"/>
    <col min="2" max="2" width="18.42578125" style="374" customWidth="1"/>
    <col min="3" max="3" width="9" style="374" customWidth="1"/>
    <col min="4" max="4" width="17.85546875" style="374" customWidth="1"/>
    <col min="5" max="5" width="10.42578125" style="374" customWidth="1"/>
    <col min="6" max="7" width="7.140625" style="374" customWidth="1"/>
    <col min="8" max="8" width="18.85546875" style="374" customWidth="1"/>
    <col min="9" max="9" width="9.5703125" style="374" customWidth="1"/>
    <col min="10" max="11" width="7.140625" style="374" customWidth="1"/>
    <col min="12" max="12" width="18.7109375" style="374" customWidth="1"/>
    <col min="13" max="13" width="9.7109375" style="374" customWidth="1"/>
    <col min="14" max="15" width="7.140625" style="374" customWidth="1"/>
    <col min="16" max="16" width="18" style="374" customWidth="1"/>
    <col min="17" max="17" width="9" style="374" customWidth="1"/>
    <col min="18" max="19" width="7.140625" style="374" customWidth="1"/>
    <col min="20" max="20" width="17.42578125" style="374" customWidth="1"/>
    <col min="21" max="21" width="10.5703125" style="374" customWidth="1"/>
    <col min="22" max="23" width="7.140625" style="374" customWidth="1"/>
    <col min="24" max="24" width="18.140625" style="374" customWidth="1"/>
    <col min="25" max="25" width="9.85546875" style="374" customWidth="1"/>
    <col min="26" max="27" width="7.140625" style="374" customWidth="1"/>
    <col min="28" max="28" width="18.28515625" style="374" customWidth="1"/>
    <col min="29" max="29" width="9.5703125" style="374" customWidth="1"/>
    <col min="30" max="30" width="7.140625" style="374" customWidth="1"/>
    <col min="31" max="31" width="6.7109375" style="374" customWidth="1"/>
    <col min="32" max="32" width="17.28515625" style="422" customWidth="1"/>
    <col min="33" max="33" width="9.28515625" style="422" customWidth="1"/>
    <col min="34" max="35" width="6.7109375" style="422" customWidth="1"/>
    <col min="36" max="36" width="17.140625" style="422" customWidth="1"/>
    <col min="37" max="37" width="8.7109375" style="422" customWidth="1"/>
    <col min="38" max="39" width="6.7109375" style="422" customWidth="1"/>
    <col min="40" max="40" width="8.28515625" customWidth="1"/>
    <col min="41" max="42" width="7.28515625" customWidth="1"/>
    <col min="43" max="43" width="7.140625" customWidth="1"/>
    <col min="44" max="44" width="6.85546875" customWidth="1"/>
    <col min="45" max="45" width="7" customWidth="1"/>
    <col min="47" max="47" width="13.5703125" hidden="1" customWidth="1"/>
    <col min="48" max="48" width="9.7109375" hidden="1" customWidth="1"/>
    <col min="49" max="50" width="6.42578125" hidden="1" customWidth="1"/>
    <col min="51" max="51" width="10.7109375" customWidth="1"/>
  </cols>
  <sheetData>
    <row r="1" spans="1:53" ht="50.25" customHeight="1" thickBot="1">
      <c r="A1" s="473" t="s">
        <v>95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  <c r="W1" s="474"/>
      <c r="X1" s="474"/>
      <c r="Y1" s="474"/>
      <c r="Z1" s="474"/>
      <c r="AA1" s="474"/>
      <c r="AB1" s="474"/>
      <c r="AC1" s="474"/>
      <c r="AD1" s="474"/>
      <c r="AE1" s="474"/>
      <c r="AF1" s="474"/>
      <c r="AG1" s="474"/>
      <c r="AH1" s="474"/>
      <c r="AI1" s="474"/>
      <c r="AJ1" s="474"/>
      <c r="AK1" s="474"/>
      <c r="AL1" s="474"/>
      <c r="AM1" s="474"/>
      <c r="AN1" s="474"/>
      <c r="AO1" s="474"/>
      <c r="AP1" s="474"/>
      <c r="AQ1" s="474"/>
      <c r="AR1" s="474"/>
      <c r="AS1" s="475"/>
    </row>
    <row r="2" spans="1:53" ht="30.75" customHeight="1" thickBot="1">
      <c r="A2" s="99"/>
      <c r="B2" s="466" t="s">
        <v>212</v>
      </c>
      <c r="C2" s="467"/>
      <c r="D2" s="466" t="s">
        <v>213</v>
      </c>
      <c r="E2" s="467"/>
      <c r="F2" s="466" t="s">
        <v>84</v>
      </c>
      <c r="G2" s="467"/>
      <c r="H2" s="466" t="s">
        <v>214</v>
      </c>
      <c r="I2" s="467"/>
      <c r="J2" s="466" t="s">
        <v>84</v>
      </c>
      <c r="K2" s="467"/>
      <c r="L2" s="466" t="s">
        <v>215</v>
      </c>
      <c r="M2" s="467"/>
      <c r="N2" s="466" t="s">
        <v>84</v>
      </c>
      <c r="O2" s="467"/>
      <c r="P2" s="466" t="s">
        <v>216</v>
      </c>
      <c r="Q2" s="467"/>
      <c r="R2" s="466" t="s">
        <v>84</v>
      </c>
      <c r="S2" s="467"/>
      <c r="T2" s="466" t="s">
        <v>220</v>
      </c>
      <c r="U2" s="467"/>
      <c r="V2" s="466" t="s">
        <v>84</v>
      </c>
      <c r="W2" s="467"/>
      <c r="X2" s="466" t="s">
        <v>222</v>
      </c>
      <c r="Y2" s="467"/>
      <c r="Z2" s="466" t="s">
        <v>84</v>
      </c>
      <c r="AA2" s="467"/>
      <c r="AB2" s="466" t="s">
        <v>223</v>
      </c>
      <c r="AC2" s="467"/>
      <c r="AD2" s="466" t="s">
        <v>84</v>
      </c>
      <c r="AE2" s="467"/>
      <c r="AF2" s="466" t="s">
        <v>225</v>
      </c>
      <c r="AG2" s="467"/>
      <c r="AH2" s="466" t="s">
        <v>84</v>
      </c>
      <c r="AI2" s="467"/>
      <c r="AJ2" s="466" t="s">
        <v>228</v>
      </c>
      <c r="AK2" s="467"/>
      <c r="AL2" s="466" t="s">
        <v>84</v>
      </c>
      <c r="AM2" s="467"/>
      <c r="AN2" s="466" t="s">
        <v>103</v>
      </c>
      <c r="AO2" s="467"/>
      <c r="AP2" s="466" t="s">
        <v>104</v>
      </c>
      <c r="AQ2" s="467"/>
      <c r="AR2" s="466" t="s">
        <v>94</v>
      </c>
      <c r="AS2" s="467"/>
      <c r="AT2" s="100"/>
      <c r="AU2" s="468" t="s">
        <v>108</v>
      </c>
      <c r="AV2" s="469"/>
      <c r="AW2" s="100"/>
      <c r="AX2" s="100"/>
    </row>
    <row r="3" spans="1:53" ht="14.25" customHeight="1">
      <c r="A3" s="195" t="s">
        <v>4</v>
      </c>
      <c r="B3" s="162" t="s">
        <v>79</v>
      </c>
      <c r="C3" s="249" t="s">
        <v>5</v>
      </c>
      <c r="D3" s="162" t="s">
        <v>79</v>
      </c>
      <c r="E3" s="249" t="s">
        <v>5</v>
      </c>
      <c r="F3" s="101" t="s">
        <v>79</v>
      </c>
      <c r="G3" s="102" t="s">
        <v>5</v>
      </c>
      <c r="H3" s="162" t="s">
        <v>79</v>
      </c>
      <c r="I3" s="249" t="s">
        <v>5</v>
      </c>
      <c r="J3" s="101" t="s">
        <v>79</v>
      </c>
      <c r="K3" s="102" t="s">
        <v>5</v>
      </c>
      <c r="L3" s="162" t="s">
        <v>79</v>
      </c>
      <c r="M3" s="249" t="s">
        <v>5</v>
      </c>
      <c r="N3" s="101" t="s">
        <v>79</v>
      </c>
      <c r="O3" s="102" t="s">
        <v>5</v>
      </c>
      <c r="P3" s="413" t="s">
        <v>79</v>
      </c>
      <c r="Q3" s="414" t="s">
        <v>5</v>
      </c>
      <c r="R3" s="101" t="s">
        <v>79</v>
      </c>
      <c r="S3" s="102" t="s">
        <v>5</v>
      </c>
      <c r="T3" s="413" t="s">
        <v>79</v>
      </c>
      <c r="U3" s="414" t="s">
        <v>5</v>
      </c>
      <c r="V3" s="101" t="s">
        <v>79</v>
      </c>
      <c r="W3" s="102" t="s">
        <v>5</v>
      </c>
      <c r="X3" s="413" t="s">
        <v>79</v>
      </c>
      <c r="Y3" s="414" t="s">
        <v>5</v>
      </c>
      <c r="Z3" s="101" t="s">
        <v>79</v>
      </c>
      <c r="AA3" s="102" t="s">
        <v>5</v>
      </c>
      <c r="AB3" s="413" t="s">
        <v>79</v>
      </c>
      <c r="AC3" s="414" t="s">
        <v>5</v>
      </c>
      <c r="AD3" s="101" t="s">
        <v>79</v>
      </c>
      <c r="AE3" s="102" t="s">
        <v>5</v>
      </c>
      <c r="AF3" s="413" t="s">
        <v>79</v>
      </c>
      <c r="AG3" s="414" t="s">
        <v>5</v>
      </c>
      <c r="AH3" s="101" t="s">
        <v>79</v>
      </c>
      <c r="AI3" s="102" t="s">
        <v>5</v>
      </c>
      <c r="AJ3" s="413" t="s">
        <v>79</v>
      </c>
      <c r="AK3" s="414" t="s">
        <v>5</v>
      </c>
      <c r="AL3" s="101" t="s">
        <v>79</v>
      </c>
      <c r="AM3" s="102" t="s">
        <v>5</v>
      </c>
      <c r="AN3" s="103" t="s">
        <v>79</v>
      </c>
      <c r="AO3" s="104" t="s">
        <v>5</v>
      </c>
      <c r="AP3" s="105" t="s">
        <v>79</v>
      </c>
      <c r="AQ3" s="106" t="s">
        <v>5</v>
      </c>
      <c r="AR3" s="107" t="s">
        <v>79</v>
      </c>
      <c r="AS3" s="108" t="s">
        <v>5</v>
      </c>
      <c r="AT3" s="100"/>
      <c r="AU3" s="109" t="s">
        <v>79</v>
      </c>
      <c r="AV3" s="110" t="s">
        <v>5</v>
      </c>
      <c r="AW3" s="100"/>
      <c r="AX3" s="100"/>
    </row>
    <row r="4" spans="1:53">
      <c r="A4" s="196" t="s">
        <v>0</v>
      </c>
      <c r="B4" s="163" t="s">
        <v>6</v>
      </c>
      <c r="C4" s="163" t="s">
        <v>6</v>
      </c>
      <c r="D4" s="163" t="s">
        <v>6</v>
      </c>
      <c r="E4" s="163" t="s">
        <v>6</v>
      </c>
      <c r="F4" s="111" t="s">
        <v>102</v>
      </c>
      <c r="G4" s="111" t="s">
        <v>102</v>
      </c>
      <c r="H4" s="163" t="s">
        <v>6</v>
      </c>
      <c r="I4" s="163" t="s">
        <v>6</v>
      </c>
      <c r="J4" s="111" t="s">
        <v>102</v>
      </c>
      <c r="K4" s="111" t="s">
        <v>102</v>
      </c>
      <c r="L4" s="163" t="s">
        <v>6</v>
      </c>
      <c r="M4" s="163" t="s">
        <v>6</v>
      </c>
      <c r="N4" s="111" t="s">
        <v>102</v>
      </c>
      <c r="O4" s="111" t="s">
        <v>102</v>
      </c>
      <c r="P4" s="163" t="s">
        <v>6</v>
      </c>
      <c r="Q4" s="163" t="s">
        <v>6</v>
      </c>
      <c r="R4" s="111" t="s">
        <v>102</v>
      </c>
      <c r="S4" s="111" t="s">
        <v>102</v>
      </c>
      <c r="T4" s="163" t="s">
        <v>6</v>
      </c>
      <c r="U4" s="163" t="s">
        <v>6</v>
      </c>
      <c r="V4" s="111" t="s">
        <v>102</v>
      </c>
      <c r="W4" s="111" t="s">
        <v>102</v>
      </c>
      <c r="X4" s="163" t="s">
        <v>6</v>
      </c>
      <c r="Y4" s="163" t="s">
        <v>6</v>
      </c>
      <c r="Z4" s="111" t="s">
        <v>102</v>
      </c>
      <c r="AA4" s="111" t="s">
        <v>102</v>
      </c>
      <c r="AB4" s="163" t="s">
        <v>6</v>
      </c>
      <c r="AC4" s="163" t="s">
        <v>6</v>
      </c>
      <c r="AD4" s="111" t="s">
        <v>102</v>
      </c>
      <c r="AE4" s="111" t="s">
        <v>102</v>
      </c>
      <c r="AF4" s="163" t="s">
        <v>6</v>
      </c>
      <c r="AG4" s="163" t="s">
        <v>6</v>
      </c>
      <c r="AH4" s="111" t="s">
        <v>102</v>
      </c>
      <c r="AI4" s="111" t="s">
        <v>102</v>
      </c>
      <c r="AJ4" s="163" t="s">
        <v>6</v>
      </c>
      <c r="AK4" s="163" t="s">
        <v>6</v>
      </c>
      <c r="AL4" s="111" t="s">
        <v>102</v>
      </c>
      <c r="AM4" s="111" t="s">
        <v>102</v>
      </c>
      <c r="AN4" s="112" t="s">
        <v>102</v>
      </c>
      <c r="AO4" s="112" t="s">
        <v>102</v>
      </c>
      <c r="AP4" s="113" t="s">
        <v>102</v>
      </c>
      <c r="AQ4" s="113" t="s">
        <v>102</v>
      </c>
      <c r="AR4" s="107" t="s">
        <v>102</v>
      </c>
      <c r="AS4" s="108" t="s">
        <v>102</v>
      </c>
      <c r="AT4" s="100"/>
      <c r="AU4" s="114" t="s">
        <v>6</v>
      </c>
      <c r="AV4" s="114" t="s">
        <v>6</v>
      </c>
      <c r="AW4" s="100"/>
      <c r="AX4" s="100"/>
    </row>
    <row r="5" spans="1:53">
      <c r="A5" s="197" t="s">
        <v>8</v>
      </c>
      <c r="B5" s="164">
        <v>5962890652.6400003</v>
      </c>
      <c r="C5" s="164">
        <v>9731.49</v>
      </c>
      <c r="D5" s="164">
        <v>6030903901.3800001</v>
      </c>
      <c r="E5" s="164">
        <v>9823.02</v>
      </c>
      <c r="F5" s="115">
        <f t="shared" ref="F5:F18" si="0">((D5-B5)/B5)</f>
        <v>1.1406086863237665E-2</v>
      </c>
      <c r="G5" s="115">
        <f t="shared" ref="G5:G18" si="1">((E5-C5)/C5)</f>
        <v>9.40554837953907E-3</v>
      </c>
      <c r="H5" s="164">
        <v>6079553377.8199997</v>
      </c>
      <c r="I5" s="164">
        <v>9888.31</v>
      </c>
      <c r="J5" s="115">
        <f t="shared" ref="J5:J18" si="2">((H5-D5)/D5)</f>
        <v>8.0666973368399286E-3</v>
      </c>
      <c r="K5" s="115">
        <f t="shared" ref="K5:K18" si="3">((I5-E5)/E5)</f>
        <v>6.6466320948139219E-3</v>
      </c>
      <c r="L5" s="164">
        <v>6146538041.7399998</v>
      </c>
      <c r="M5" s="164">
        <v>9997.7800000000007</v>
      </c>
      <c r="N5" s="115">
        <f t="shared" ref="N5:N18" si="4">((L5-H5)/H5)</f>
        <v>1.1018023818062005E-2</v>
      </c>
      <c r="O5" s="115">
        <f t="shared" ref="O5:O18" si="5">((M5-I5)/I5)</f>
        <v>1.1070648068274676E-2</v>
      </c>
      <c r="P5" s="164">
        <v>6107045587.71</v>
      </c>
      <c r="Q5" s="164">
        <v>9937.26</v>
      </c>
      <c r="R5" s="115">
        <f t="shared" ref="R5:R18" si="6">((P5-L5)/L5)</f>
        <v>-6.4251540886615856E-3</v>
      </c>
      <c r="S5" s="115">
        <f t="shared" ref="S5:S18" si="7">((Q5-M5)/M5)</f>
        <v>-6.0533438423330411E-3</v>
      </c>
      <c r="T5" s="164">
        <v>6167793380.8199997</v>
      </c>
      <c r="U5" s="164">
        <v>10032.11</v>
      </c>
      <c r="V5" s="115">
        <f t="shared" ref="V5:V18" si="8">((T5-P5)/P5)</f>
        <v>9.9471654890296423E-3</v>
      </c>
      <c r="W5" s="115">
        <f t="shared" ref="W5:W18" si="9">((U5-Q5)/Q5)</f>
        <v>9.544884606018194E-3</v>
      </c>
      <c r="X5" s="164">
        <v>6297058711.0699997</v>
      </c>
      <c r="Y5" s="164">
        <v>10242.49</v>
      </c>
      <c r="Z5" s="115">
        <f t="shared" ref="Z5:Z18" si="10">((X5-T5)/T5)</f>
        <v>2.0958116180087465E-2</v>
      </c>
      <c r="AA5" s="115">
        <f t="shared" ref="AA5:AA18" si="11">((Y5-U5)/U5)</f>
        <v>2.097066320046323E-2</v>
      </c>
      <c r="AB5" s="164">
        <v>6315891415.8100004</v>
      </c>
      <c r="AC5" s="164">
        <v>10269.11</v>
      </c>
      <c r="AD5" s="115">
        <f t="shared" ref="AD5:AD18" si="12">((AB5-X5)/X5)</f>
        <v>2.990714491337601E-3</v>
      </c>
      <c r="AE5" s="115">
        <f t="shared" ref="AE5:AE18" si="13">((AC5-Y5)/Y5)</f>
        <v>2.5989773970978543E-3</v>
      </c>
      <c r="AF5" s="164">
        <v>6402687700.3100004</v>
      </c>
      <c r="AG5" s="164">
        <v>10402.709999999999</v>
      </c>
      <c r="AH5" s="115">
        <f t="shared" ref="AH5:AH18" si="14">((AF5-AB5)/AB5)</f>
        <v>1.3742523230011634E-2</v>
      </c>
      <c r="AI5" s="115">
        <f t="shared" ref="AI5:AI18" si="15">((AG5-AC5)/AC5)</f>
        <v>1.3009890827929445E-2</v>
      </c>
      <c r="AJ5" s="164">
        <v>6301127733.3999996</v>
      </c>
      <c r="AK5" s="164">
        <v>10246.1</v>
      </c>
      <c r="AL5" s="115">
        <f t="shared" ref="AL5:AL18" si="16">((AJ5-AF5)/AF5)</f>
        <v>-1.5862083497385566E-2</v>
      </c>
      <c r="AM5" s="115">
        <f t="shared" ref="AM5:AM18" si="17">((AK5-AG5)/AG5)</f>
        <v>-1.5054730930690059E-2</v>
      </c>
      <c r="AN5" s="116">
        <f>AVERAGE(F5,J5,N5,R5,V5,Z5,AD5,AH5)</f>
        <v>8.9630216649930448E-3</v>
      </c>
      <c r="AO5" s="116">
        <f>AVERAGE(G5,K5,O5,S5,W5,AA5,AE5,AI5)</f>
        <v>8.3992375914754194E-3</v>
      </c>
      <c r="AP5" s="117">
        <f>((AF5-D5)/D5)</f>
        <v>6.1646447200879494E-2</v>
      </c>
      <c r="AQ5" s="117">
        <f>((AG5-E5)/E5)</f>
        <v>5.9013419498280435E-2</v>
      </c>
      <c r="AR5" s="118">
        <f>STDEV(F5,J5,N5,R5,V5,Z5,AD5,AH5)</f>
        <v>8.0281101798399118E-3</v>
      </c>
      <c r="AS5" s="202">
        <f>STDEV(G5,K5,O5,S5,W5,AA5,AE5,AI5)</f>
        <v>7.8772023857192688E-3</v>
      </c>
      <c r="AT5" s="119"/>
      <c r="AU5" s="120">
        <v>7877662528.1199999</v>
      </c>
      <c r="AV5" s="120">
        <v>7704.04</v>
      </c>
      <c r="AW5" s="121" t="e">
        <f>(#REF!/AU5)-1</f>
        <v>#REF!</v>
      </c>
      <c r="AX5" s="121" t="e">
        <f>(#REF!/AV5)-1</f>
        <v>#REF!</v>
      </c>
    </row>
    <row r="6" spans="1:53">
      <c r="A6" s="197" t="s">
        <v>61</v>
      </c>
      <c r="B6" s="165">
        <v>796641587.83000004</v>
      </c>
      <c r="C6" s="164">
        <v>1.56</v>
      </c>
      <c r="D6" s="165">
        <v>806187720.88</v>
      </c>
      <c r="E6" s="164">
        <v>1.58</v>
      </c>
      <c r="F6" s="115">
        <f t="shared" si="0"/>
        <v>1.1982971007078602E-2</v>
      </c>
      <c r="G6" s="115">
        <f t="shared" si="1"/>
        <v>1.2820512820512832E-2</v>
      </c>
      <c r="H6" s="165">
        <v>804195433.61000001</v>
      </c>
      <c r="I6" s="164">
        <v>1.57</v>
      </c>
      <c r="J6" s="115">
        <f t="shared" si="2"/>
        <v>-2.471244870642889E-3</v>
      </c>
      <c r="K6" s="115">
        <f t="shared" si="3"/>
        <v>-6.329113924050638E-3</v>
      </c>
      <c r="L6" s="165">
        <v>804571927.94000006</v>
      </c>
      <c r="M6" s="164">
        <v>1.57</v>
      </c>
      <c r="N6" s="115">
        <f t="shared" si="4"/>
        <v>4.6816273043229732E-4</v>
      </c>
      <c r="O6" s="115">
        <f t="shared" si="5"/>
        <v>0</v>
      </c>
      <c r="P6" s="165">
        <v>801498077.35000002</v>
      </c>
      <c r="Q6" s="164">
        <v>1.57</v>
      </c>
      <c r="R6" s="115">
        <f t="shared" si="6"/>
        <v>-3.8204795410526206E-3</v>
      </c>
      <c r="S6" s="115">
        <f t="shared" si="7"/>
        <v>0</v>
      </c>
      <c r="T6" s="165">
        <v>812255000.33000004</v>
      </c>
      <c r="U6" s="164">
        <v>1.59</v>
      </c>
      <c r="V6" s="115">
        <f t="shared" si="8"/>
        <v>1.342102156447552E-2</v>
      </c>
      <c r="W6" s="115">
        <f t="shared" si="9"/>
        <v>1.2738853503184724E-2</v>
      </c>
      <c r="X6" s="165">
        <v>824267547.60000002</v>
      </c>
      <c r="Y6" s="164">
        <v>1.61</v>
      </c>
      <c r="Z6" s="115">
        <f t="shared" si="10"/>
        <v>1.4789133049497468E-2</v>
      </c>
      <c r="AA6" s="115">
        <f t="shared" si="11"/>
        <v>1.2578616352201269E-2</v>
      </c>
      <c r="AB6" s="165">
        <v>813722062.90999997</v>
      </c>
      <c r="AC6" s="164">
        <v>1.6</v>
      </c>
      <c r="AD6" s="115">
        <f t="shared" si="12"/>
        <v>-1.2793764258589448E-2</v>
      </c>
      <c r="AE6" s="115">
        <f t="shared" si="13"/>
        <v>-6.2111801242236073E-3</v>
      </c>
      <c r="AF6" s="165">
        <v>816935481.72000003</v>
      </c>
      <c r="AG6" s="164">
        <v>1.6</v>
      </c>
      <c r="AH6" s="115">
        <f t="shared" si="14"/>
        <v>3.9490373390004491E-3</v>
      </c>
      <c r="AI6" s="115">
        <f t="shared" si="15"/>
        <v>0</v>
      </c>
      <c r="AJ6" s="165">
        <v>801521521.52999997</v>
      </c>
      <c r="AK6" s="164">
        <v>1.57</v>
      </c>
      <c r="AL6" s="115">
        <f t="shared" si="16"/>
        <v>-1.8868026343459892E-2</v>
      </c>
      <c r="AM6" s="115">
        <f t="shared" si="17"/>
        <v>-1.8750000000000017E-2</v>
      </c>
      <c r="AN6" s="116">
        <f t="shared" ref="AN6:AN72" si="18">AVERAGE(F6,J6,N6,R6,V6,Z6,AD6,AH6)</f>
        <v>3.1906046275249223E-3</v>
      </c>
      <c r="AO6" s="116">
        <f t="shared" ref="AO6:AO72" si="19">AVERAGE(G6,K6,O6,S6,W6,AA6,AE6,AI6)</f>
        <v>3.1997110784530722E-3</v>
      </c>
      <c r="AP6" s="117">
        <f t="shared" ref="AP6:AP72" si="20">((AF6-D6)/D6)</f>
        <v>1.3331585884573184E-2</v>
      </c>
      <c r="AQ6" s="117">
        <f t="shared" ref="AQ6:AQ72" si="21">((AG6-E6)/E6)</f>
        <v>1.2658227848101276E-2</v>
      </c>
      <c r="AR6" s="118">
        <f t="shared" ref="AR6:AR72" si="22">STDEV(F6,J6,N6,R6,V6,Z6,AD6,AH6)</f>
        <v>9.718846187533204E-3</v>
      </c>
      <c r="AS6" s="202">
        <f t="shared" ref="AS6:AS72" si="23">STDEV(G6,K6,O6,S6,W6,AA6,AE6,AI6)</f>
        <v>8.2945486453191511E-3</v>
      </c>
      <c r="AT6" s="122"/>
      <c r="AU6" s="123">
        <v>486981928.81999999</v>
      </c>
      <c r="AV6" s="124">
        <v>0.95</v>
      </c>
      <c r="AW6" s="121" t="e">
        <f>(#REF!/AU6)-1</f>
        <v>#REF!</v>
      </c>
      <c r="AX6" s="121" t="e">
        <f>(#REF!/AV6)-1</f>
        <v>#REF!</v>
      </c>
    </row>
    <row r="7" spans="1:53">
      <c r="A7" s="197" t="s">
        <v>13</v>
      </c>
      <c r="B7" s="165">
        <v>249977111.88999999</v>
      </c>
      <c r="C7" s="164">
        <v>127.81</v>
      </c>
      <c r="D7" s="165">
        <v>255954350.77000001</v>
      </c>
      <c r="E7" s="164">
        <v>130.93</v>
      </c>
      <c r="F7" s="115">
        <f t="shared" si="0"/>
        <v>2.3911144643635418E-2</v>
      </c>
      <c r="G7" s="115">
        <f t="shared" si="1"/>
        <v>2.4411235427587861E-2</v>
      </c>
      <c r="H7" s="165">
        <v>257547110.09</v>
      </c>
      <c r="I7" s="164">
        <v>131.63999999999999</v>
      </c>
      <c r="J7" s="115">
        <f t="shared" si="2"/>
        <v>6.2228257312619108E-3</v>
      </c>
      <c r="K7" s="115">
        <f t="shared" si="3"/>
        <v>5.4227449782324865E-3</v>
      </c>
      <c r="L7" s="165">
        <v>255878852.66999999</v>
      </c>
      <c r="M7" s="164">
        <v>130.4</v>
      </c>
      <c r="N7" s="115">
        <f t="shared" si="4"/>
        <v>-6.4774845247420679E-3</v>
      </c>
      <c r="O7" s="115">
        <f t="shared" si="5"/>
        <v>-9.4196292920083625E-3</v>
      </c>
      <c r="P7" s="165">
        <v>255729577.69999999</v>
      </c>
      <c r="Q7" s="164">
        <v>130.28</v>
      </c>
      <c r="R7" s="115">
        <f t="shared" si="6"/>
        <v>-5.8338142618028182E-4</v>
      </c>
      <c r="S7" s="115">
        <f t="shared" si="7"/>
        <v>-9.2024539877304094E-4</v>
      </c>
      <c r="T7" s="165">
        <v>260550314.43000001</v>
      </c>
      <c r="U7" s="164">
        <v>132.87</v>
      </c>
      <c r="V7" s="115">
        <f t="shared" si="8"/>
        <v>1.8850915773439763E-2</v>
      </c>
      <c r="W7" s="115">
        <f t="shared" si="9"/>
        <v>1.9880257906048537E-2</v>
      </c>
      <c r="X7" s="165">
        <v>254342897.37</v>
      </c>
      <c r="Y7" s="164">
        <v>129.71</v>
      </c>
      <c r="Z7" s="115">
        <f t="shared" si="10"/>
        <v>-2.3824254726308152E-2</v>
      </c>
      <c r="AA7" s="115">
        <f t="shared" si="11"/>
        <v>-2.3782644690298761E-2</v>
      </c>
      <c r="AB7" s="165">
        <v>257794285.78</v>
      </c>
      <c r="AC7" s="164">
        <v>131.51</v>
      </c>
      <c r="AD7" s="115">
        <f t="shared" si="12"/>
        <v>1.3569824224260375E-2</v>
      </c>
      <c r="AE7" s="115">
        <f t="shared" si="13"/>
        <v>1.3877110477218279E-2</v>
      </c>
      <c r="AF7" s="165">
        <v>259393112.31999999</v>
      </c>
      <c r="AG7" s="164">
        <v>132.35</v>
      </c>
      <c r="AH7" s="115">
        <f t="shared" si="14"/>
        <v>6.2019471655955167E-3</v>
      </c>
      <c r="AI7" s="115">
        <f t="shared" si="15"/>
        <v>6.3873469698122083E-3</v>
      </c>
      <c r="AJ7" s="165">
        <v>257845831.66</v>
      </c>
      <c r="AK7" s="164">
        <v>131.66999999999999</v>
      </c>
      <c r="AL7" s="115">
        <f t="shared" si="16"/>
        <v>-5.9650028721317605E-3</v>
      </c>
      <c r="AM7" s="115">
        <f t="shared" si="17"/>
        <v>-5.137891953154566E-3</v>
      </c>
      <c r="AN7" s="116">
        <f t="shared" si="18"/>
        <v>4.7339421076203108E-3</v>
      </c>
      <c r="AO7" s="116">
        <f t="shared" si="19"/>
        <v>4.4820220472274012E-3</v>
      </c>
      <c r="AP7" s="117">
        <f t="shared" si="20"/>
        <v>1.3435058008019739E-2</v>
      </c>
      <c r="AQ7" s="117">
        <f t="shared" si="21"/>
        <v>1.084548995646519E-2</v>
      </c>
      <c r="AR7" s="118">
        <f t="shared" si="22"/>
        <v>1.5208265101414374E-2</v>
      </c>
      <c r="AS7" s="202">
        <f t="shared" si="23"/>
        <v>1.5804131069908467E-2</v>
      </c>
      <c r="AT7" s="122"/>
      <c r="AU7" s="120">
        <v>204065067.03999999</v>
      </c>
      <c r="AV7" s="124">
        <v>105.02</v>
      </c>
      <c r="AW7" s="121" t="e">
        <f>(#REF!/AU7)-1</f>
        <v>#REF!</v>
      </c>
      <c r="AX7" s="121" t="e">
        <f>(#REF!/AV7)-1</f>
        <v>#REF!</v>
      </c>
    </row>
    <row r="8" spans="1:53">
      <c r="A8" s="197" t="s">
        <v>15</v>
      </c>
      <c r="B8" s="165">
        <v>546920130</v>
      </c>
      <c r="C8" s="176">
        <v>15.65</v>
      </c>
      <c r="D8" s="165">
        <v>553011574</v>
      </c>
      <c r="E8" s="176">
        <v>15.83</v>
      </c>
      <c r="F8" s="115">
        <f t="shared" si="0"/>
        <v>1.1137721334191886E-2</v>
      </c>
      <c r="G8" s="115">
        <f t="shared" si="1"/>
        <v>1.1501597444089438E-2</v>
      </c>
      <c r="H8" s="165">
        <v>552913538</v>
      </c>
      <c r="I8" s="176">
        <v>15.83</v>
      </c>
      <c r="J8" s="115">
        <f t="shared" si="2"/>
        <v>-1.7727657902508927E-4</v>
      </c>
      <c r="K8" s="115">
        <f t="shared" si="3"/>
        <v>0</v>
      </c>
      <c r="L8" s="165">
        <v>547035158</v>
      </c>
      <c r="M8" s="176">
        <v>15.55</v>
      </c>
      <c r="N8" s="115">
        <f t="shared" si="4"/>
        <v>-1.0631644183036805E-2</v>
      </c>
      <c r="O8" s="115">
        <f t="shared" si="5"/>
        <v>-1.7687934301958266E-2</v>
      </c>
      <c r="P8" s="165">
        <v>555766833</v>
      </c>
      <c r="Q8" s="176">
        <v>15.85</v>
      </c>
      <c r="R8" s="115">
        <f t="shared" si="6"/>
        <v>1.5961816845417455E-2</v>
      </c>
      <c r="S8" s="115">
        <f t="shared" si="7"/>
        <v>1.9292604501607649E-2</v>
      </c>
      <c r="T8" s="165">
        <v>565140206</v>
      </c>
      <c r="U8" s="176">
        <v>15.96</v>
      </c>
      <c r="V8" s="115">
        <f t="shared" si="8"/>
        <v>1.6865657400609944E-2</v>
      </c>
      <c r="W8" s="115">
        <f t="shared" si="9"/>
        <v>6.9400630914827266E-3</v>
      </c>
      <c r="X8" s="165">
        <v>559535962</v>
      </c>
      <c r="Y8" s="176">
        <v>16.010000000000002</v>
      </c>
      <c r="Z8" s="115">
        <f t="shared" si="10"/>
        <v>-9.916555114112692E-3</v>
      </c>
      <c r="AA8" s="115">
        <f t="shared" si="11"/>
        <v>3.1328320802005457E-3</v>
      </c>
      <c r="AB8" s="165">
        <v>556576695</v>
      </c>
      <c r="AC8" s="176">
        <v>15.93</v>
      </c>
      <c r="AD8" s="115">
        <f t="shared" si="12"/>
        <v>-5.2887878545329319E-3</v>
      </c>
      <c r="AE8" s="115">
        <f t="shared" si="13"/>
        <v>-4.9968769519051744E-3</v>
      </c>
      <c r="AF8" s="165">
        <v>567026812</v>
      </c>
      <c r="AG8" s="176">
        <v>16.23</v>
      </c>
      <c r="AH8" s="115">
        <f t="shared" si="14"/>
        <v>1.8775699906012053E-2</v>
      </c>
      <c r="AI8" s="115">
        <f t="shared" si="15"/>
        <v>1.883239171374769E-2</v>
      </c>
      <c r="AJ8" s="165">
        <v>557572323</v>
      </c>
      <c r="AK8" s="176">
        <v>15.95</v>
      </c>
      <c r="AL8" s="115">
        <f t="shared" si="16"/>
        <v>-1.6673795312522187E-2</v>
      </c>
      <c r="AM8" s="115">
        <f t="shared" si="17"/>
        <v>-1.7252002464571849E-2</v>
      </c>
      <c r="AN8" s="116">
        <f t="shared" si="18"/>
        <v>4.5908289694404775E-3</v>
      </c>
      <c r="AO8" s="116">
        <f t="shared" si="19"/>
        <v>4.6268346971580759E-3</v>
      </c>
      <c r="AP8" s="117">
        <f t="shared" si="20"/>
        <v>2.5343480424154741E-2</v>
      </c>
      <c r="AQ8" s="117">
        <f t="shared" si="21"/>
        <v>2.5268477574226175E-2</v>
      </c>
      <c r="AR8" s="118">
        <f t="shared" si="22"/>
        <v>1.2458919251160506E-2</v>
      </c>
      <c r="AS8" s="202">
        <f t="shared" si="23"/>
        <v>1.2442441348994231E-2</v>
      </c>
      <c r="AT8" s="122"/>
      <c r="AU8" s="125">
        <v>166618649</v>
      </c>
      <c r="AV8" s="126">
        <v>9.4</v>
      </c>
      <c r="AW8" s="121" t="e">
        <f>(#REF!/AU8)-1</f>
        <v>#REF!</v>
      </c>
      <c r="AX8" s="121" t="e">
        <f>(#REF!/AV8)-1</f>
        <v>#REF!</v>
      </c>
    </row>
    <row r="9" spans="1:53" s="278" customFormat="1">
      <c r="A9" s="197" t="s">
        <v>20</v>
      </c>
      <c r="B9" s="164">
        <v>326207398.17000002</v>
      </c>
      <c r="C9" s="164">
        <v>153.05449999999999</v>
      </c>
      <c r="D9" s="164">
        <v>328390502.81999999</v>
      </c>
      <c r="E9" s="164">
        <v>154.14250000000001</v>
      </c>
      <c r="F9" s="115">
        <f t="shared" si="0"/>
        <v>6.6923823991946099E-3</v>
      </c>
      <c r="G9" s="115">
        <f t="shared" si="1"/>
        <v>7.1085789702362385E-3</v>
      </c>
      <c r="H9" s="164">
        <v>329091789.19999999</v>
      </c>
      <c r="I9" s="164">
        <v>154.5394</v>
      </c>
      <c r="J9" s="115">
        <f t="shared" si="2"/>
        <v>2.1355257657508747E-3</v>
      </c>
      <c r="K9" s="115">
        <f t="shared" si="3"/>
        <v>2.5748901179102972E-3</v>
      </c>
      <c r="L9" s="164">
        <v>330991497.69999999</v>
      </c>
      <c r="M9" s="164">
        <v>155.49709999999999</v>
      </c>
      <c r="N9" s="115">
        <f t="shared" si="4"/>
        <v>5.7725794515203904E-3</v>
      </c>
      <c r="O9" s="115">
        <f t="shared" si="5"/>
        <v>6.1971251344316624E-3</v>
      </c>
      <c r="P9" s="164">
        <v>328321359.24000001</v>
      </c>
      <c r="Q9" s="164">
        <v>154.6053</v>
      </c>
      <c r="R9" s="115">
        <f t="shared" si="6"/>
        <v>-8.0670907819514626E-3</v>
      </c>
      <c r="S9" s="115">
        <f t="shared" si="7"/>
        <v>-5.7351551893893155E-3</v>
      </c>
      <c r="T9" s="164">
        <v>335681887.38999999</v>
      </c>
      <c r="U9" s="164">
        <v>158.11429999999999</v>
      </c>
      <c r="V9" s="115">
        <f t="shared" si="8"/>
        <v>2.2418669827141812E-2</v>
      </c>
      <c r="W9" s="115">
        <f t="shared" si="9"/>
        <v>2.2696505229768876E-2</v>
      </c>
      <c r="X9" s="164">
        <v>335311948.76999998</v>
      </c>
      <c r="Y9" s="164">
        <v>158.2929</v>
      </c>
      <c r="Z9" s="115">
        <f t="shared" si="10"/>
        <v>-1.1020511796938416E-3</v>
      </c>
      <c r="AA9" s="115">
        <f t="shared" si="11"/>
        <v>1.1295626012322554E-3</v>
      </c>
      <c r="AB9" s="164">
        <v>328057254.38</v>
      </c>
      <c r="AC9" s="164">
        <v>154.99700000000001</v>
      </c>
      <c r="AD9" s="115">
        <f t="shared" si="12"/>
        <v>-2.163565723384402E-2</v>
      </c>
      <c r="AE9" s="115">
        <f t="shared" si="13"/>
        <v>-2.0821527686965043E-2</v>
      </c>
      <c r="AF9" s="164">
        <v>333059214.57999998</v>
      </c>
      <c r="AG9" s="164">
        <v>157.40870000000001</v>
      </c>
      <c r="AH9" s="115">
        <f t="shared" si="14"/>
        <v>1.5247217164739316E-2</v>
      </c>
      <c r="AI9" s="115">
        <f t="shared" si="15"/>
        <v>1.5559655993341781E-2</v>
      </c>
      <c r="AJ9" s="164">
        <v>327895379.22000003</v>
      </c>
      <c r="AK9" s="164">
        <v>155.20609999999999</v>
      </c>
      <c r="AL9" s="115">
        <f t="shared" si="16"/>
        <v>-1.5504256102062039E-2</v>
      </c>
      <c r="AM9" s="115">
        <f t="shared" si="17"/>
        <v>-1.3992873329110894E-2</v>
      </c>
      <c r="AN9" s="116">
        <f t="shared" si="18"/>
        <v>2.6826969266072098E-3</v>
      </c>
      <c r="AO9" s="116">
        <f t="shared" si="19"/>
        <v>3.5887043963208432E-3</v>
      </c>
      <c r="AP9" s="117">
        <f t="shared" si="20"/>
        <v>1.4216951220903735E-2</v>
      </c>
      <c r="AQ9" s="117">
        <f t="shared" si="21"/>
        <v>2.1189483756913229E-2</v>
      </c>
      <c r="AR9" s="118">
        <f t="shared" si="22"/>
        <v>1.3599184566475967E-2</v>
      </c>
      <c r="AS9" s="202">
        <f t="shared" si="23"/>
        <v>1.3188057889542221E-2</v>
      </c>
      <c r="AT9" s="122"/>
      <c r="AU9" s="125"/>
      <c r="AV9" s="126"/>
      <c r="AW9" s="121"/>
      <c r="AX9" s="121"/>
    </row>
    <row r="10" spans="1:53">
      <c r="A10" s="197" t="s">
        <v>100</v>
      </c>
      <c r="B10" s="164">
        <v>1721334559.1400001</v>
      </c>
      <c r="C10" s="164">
        <v>0.89329999999999998</v>
      </c>
      <c r="D10" s="164">
        <v>1746210030.79</v>
      </c>
      <c r="E10" s="164">
        <v>0.90600000000000003</v>
      </c>
      <c r="F10" s="115">
        <f t="shared" si="0"/>
        <v>1.4451270682921714E-2</v>
      </c>
      <c r="G10" s="115">
        <f t="shared" si="1"/>
        <v>1.4216948393596825E-2</v>
      </c>
      <c r="H10" s="164">
        <v>1741705640.24</v>
      </c>
      <c r="I10" s="164">
        <v>0.90310000000000001</v>
      </c>
      <c r="J10" s="115">
        <f t="shared" si="2"/>
        <v>-2.5795239235695652E-3</v>
      </c>
      <c r="K10" s="115">
        <f t="shared" si="3"/>
        <v>-3.2008830022075205E-3</v>
      </c>
      <c r="L10" s="164">
        <v>1733692487.05</v>
      </c>
      <c r="M10" s="164">
        <v>0.89980000000000004</v>
      </c>
      <c r="N10" s="115">
        <f t="shared" si="4"/>
        <v>-4.6007505544369007E-3</v>
      </c>
      <c r="O10" s="115">
        <f t="shared" si="5"/>
        <v>-3.6540803897685413E-3</v>
      </c>
      <c r="P10" s="164">
        <v>1720249451.6500001</v>
      </c>
      <c r="Q10" s="164">
        <v>0.8921</v>
      </c>
      <c r="R10" s="115">
        <f t="shared" si="6"/>
        <v>-7.7539906877453968E-3</v>
      </c>
      <c r="S10" s="115">
        <f t="shared" si="7"/>
        <v>-8.5574572127139811E-3</v>
      </c>
      <c r="T10" s="164">
        <v>1758300727.51</v>
      </c>
      <c r="U10" s="164">
        <v>0.91200000000000003</v>
      </c>
      <c r="V10" s="115">
        <f t="shared" si="8"/>
        <v>2.2119626792208833E-2</v>
      </c>
      <c r="W10" s="115">
        <f t="shared" si="9"/>
        <v>2.2306916264992746E-2</v>
      </c>
      <c r="X10" s="164">
        <v>1768709184.3800001</v>
      </c>
      <c r="Y10" s="164">
        <v>0.91759999999999997</v>
      </c>
      <c r="Z10" s="115">
        <f t="shared" si="10"/>
        <v>5.9196113083226417E-3</v>
      </c>
      <c r="AA10" s="115">
        <f t="shared" si="11"/>
        <v>6.1403508771929148E-3</v>
      </c>
      <c r="AB10" s="164">
        <v>1746084813.1900001</v>
      </c>
      <c r="AC10" s="164">
        <v>0.90590000000000004</v>
      </c>
      <c r="AD10" s="115">
        <f t="shared" si="12"/>
        <v>-1.2791459098987356E-2</v>
      </c>
      <c r="AE10" s="115">
        <f t="shared" si="13"/>
        <v>-1.2750653879686064E-2</v>
      </c>
      <c r="AF10" s="164">
        <v>1761082658.21</v>
      </c>
      <c r="AG10" s="164">
        <v>0.91369999999999996</v>
      </c>
      <c r="AH10" s="115">
        <f t="shared" si="14"/>
        <v>8.5894138169610168E-3</v>
      </c>
      <c r="AI10" s="115">
        <f t="shared" si="15"/>
        <v>8.6102218787944777E-3</v>
      </c>
      <c r="AJ10" s="164">
        <v>1741391671.0599999</v>
      </c>
      <c r="AK10" s="164">
        <v>0.90349999999999997</v>
      </c>
      <c r="AL10" s="115">
        <f t="shared" si="16"/>
        <v>-1.1181182812858093E-2</v>
      </c>
      <c r="AM10" s="115">
        <f t="shared" si="17"/>
        <v>-1.1163401554120595E-2</v>
      </c>
      <c r="AN10" s="116">
        <f t="shared" si="18"/>
        <v>2.9192747919593734E-3</v>
      </c>
      <c r="AO10" s="116">
        <f t="shared" si="19"/>
        <v>2.8889203662751071E-3</v>
      </c>
      <c r="AP10" s="117">
        <f t="shared" si="20"/>
        <v>8.5170896729252991E-3</v>
      </c>
      <c r="AQ10" s="117">
        <f t="shared" si="21"/>
        <v>8.4988962472405394E-3</v>
      </c>
      <c r="AR10" s="118">
        <f t="shared" si="22"/>
        <v>1.189433398035546E-2</v>
      </c>
      <c r="AS10" s="202">
        <f t="shared" si="23"/>
        <v>1.1977361272184472E-2</v>
      </c>
      <c r="AT10" s="122"/>
      <c r="AU10" s="120">
        <v>1147996444.8800001</v>
      </c>
      <c r="AV10" s="124">
        <v>0.69840000000000002</v>
      </c>
      <c r="AW10" s="121" t="e">
        <f>(#REF!/AU10)-1</f>
        <v>#REF!</v>
      </c>
      <c r="AX10" s="121" t="e">
        <f>(#REF!/AV10)-1</f>
        <v>#REF!</v>
      </c>
    </row>
    <row r="11" spans="1:53">
      <c r="A11" s="197" t="s">
        <v>16</v>
      </c>
      <c r="B11" s="164">
        <v>2484604577.9000001</v>
      </c>
      <c r="C11" s="164">
        <v>18.6433</v>
      </c>
      <c r="D11" s="164">
        <v>2508754044.9200001</v>
      </c>
      <c r="E11" s="164">
        <v>18.838200000000001</v>
      </c>
      <c r="F11" s="115">
        <f t="shared" si="0"/>
        <v>9.7196420045282325E-3</v>
      </c>
      <c r="G11" s="115">
        <f t="shared" si="1"/>
        <v>1.0454157793952815E-2</v>
      </c>
      <c r="H11" s="164">
        <v>2529620322.04</v>
      </c>
      <c r="I11" s="164">
        <v>18.9072</v>
      </c>
      <c r="J11" s="115">
        <f t="shared" si="2"/>
        <v>8.3173865378522102E-3</v>
      </c>
      <c r="K11" s="115">
        <f t="shared" si="3"/>
        <v>3.6627703283752728E-3</v>
      </c>
      <c r="L11" s="164">
        <v>2524552092.5700002</v>
      </c>
      <c r="M11" s="164">
        <v>18.9817</v>
      </c>
      <c r="N11" s="115">
        <f t="shared" si="4"/>
        <v>-2.003553428884751E-3</v>
      </c>
      <c r="O11" s="115">
        <f t="shared" si="5"/>
        <v>3.9402978759414641E-3</v>
      </c>
      <c r="P11" s="164">
        <v>2499159784.5</v>
      </c>
      <c r="Q11" s="164">
        <v>18.850000000000001</v>
      </c>
      <c r="R11" s="115">
        <f t="shared" si="6"/>
        <v>-1.0058143836576864E-2</v>
      </c>
      <c r="S11" s="115">
        <f t="shared" si="7"/>
        <v>-6.9382615887933425E-3</v>
      </c>
      <c r="T11" s="164">
        <v>2589431204.0100002</v>
      </c>
      <c r="U11" s="164">
        <v>19.181999999999999</v>
      </c>
      <c r="V11" s="115">
        <f t="shared" si="8"/>
        <v>3.6120707475316781E-2</v>
      </c>
      <c r="W11" s="115">
        <f t="shared" si="9"/>
        <v>1.7612732095490566E-2</v>
      </c>
      <c r="X11" s="164">
        <v>2620578483.8200002</v>
      </c>
      <c r="Y11" s="164">
        <v>19.501999999999999</v>
      </c>
      <c r="Z11" s="115">
        <f t="shared" si="10"/>
        <v>1.2028618393786704E-2</v>
      </c>
      <c r="AA11" s="115">
        <f t="shared" si="11"/>
        <v>1.6682306328849979E-2</v>
      </c>
      <c r="AB11" s="164">
        <v>2612038808.0500002</v>
      </c>
      <c r="AC11" s="164">
        <v>19.424099999999999</v>
      </c>
      <c r="AD11" s="115">
        <f t="shared" si="12"/>
        <v>-3.2586987272946511E-3</v>
      </c>
      <c r="AE11" s="115">
        <f t="shared" si="13"/>
        <v>-3.9944621064506016E-3</v>
      </c>
      <c r="AF11" s="164">
        <v>2631310764.8400002</v>
      </c>
      <c r="AG11" s="164">
        <v>19.5852</v>
      </c>
      <c r="AH11" s="115">
        <f t="shared" si="14"/>
        <v>7.3781280471813928E-3</v>
      </c>
      <c r="AI11" s="115">
        <f t="shared" si="15"/>
        <v>8.2938205631149526E-3</v>
      </c>
      <c r="AJ11" s="164">
        <v>2603210404.6700001</v>
      </c>
      <c r="AK11" s="164">
        <v>19.432300000000001</v>
      </c>
      <c r="AL11" s="115">
        <f t="shared" si="16"/>
        <v>-1.0679225177611718E-2</v>
      </c>
      <c r="AM11" s="115">
        <f t="shared" si="17"/>
        <v>-7.8069154259338136E-3</v>
      </c>
      <c r="AN11" s="116">
        <f t="shared" si="18"/>
        <v>7.2805108082386319E-3</v>
      </c>
      <c r="AO11" s="116">
        <f t="shared" si="19"/>
        <v>6.2141701613101386E-3</v>
      </c>
      <c r="AP11" s="117">
        <f t="shared" si="20"/>
        <v>4.8851628228827909E-2</v>
      </c>
      <c r="AQ11" s="117">
        <f t="shared" si="21"/>
        <v>3.9653470076758922E-2</v>
      </c>
      <c r="AR11" s="118">
        <f t="shared" si="22"/>
        <v>1.3934711038684705E-2</v>
      </c>
      <c r="AS11" s="202">
        <f t="shared" si="23"/>
        <v>8.8696456677926968E-3</v>
      </c>
      <c r="AT11" s="122"/>
      <c r="AU11" s="120">
        <v>2845469436.1399999</v>
      </c>
      <c r="AV11" s="124">
        <v>13.0688</v>
      </c>
      <c r="AW11" s="121" t="e">
        <f>(#REF!/AU11)-1</f>
        <v>#REF!</v>
      </c>
      <c r="AX11" s="121" t="e">
        <f>(#REF!/AV11)-1</f>
        <v>#REF!</v>
      </c>
    </row>
    <row r="12" spans="1:53" ht="12.75" customHeight="1">
      <c r="A12" s="197" t="s">
        <v>72</v>
      </c>
      <c r="B12" s="164">
        <v>328621934.26999998</v>
      </c>
      <c r="C12" s="164">
        <v>148.71</v>
      </c>
      <c r="D12" s="164">
        <v>331149020.37</v>
      </c>
      <c r="E12" s="164">
        <v>149.80000000000001</v>
      </c>
      <c r="F12" s="115">
        <f t="shared" si="0"/>
        <v>7.6899495635119035E-3</v>
      </c>
      <c r="G12" s="115">
        <f t="shared" si="1"/>
        <v>7.3297021047676915E-3</v>
      </c>
      <c r="H12" s="164">
        <v>330908496.98000002</v>
      </c>
      <c r="I12" s="164">
        <v>149.72999999999999</v>
      </c>
      <c r="J12" s="115">
        <f t="shared" si="2"/>
        <v>-7.2632976456111413E-4</v>
      </c>
      <c r="K12" s="115">
        <f t="shared" si="3"/>
        <v>-4.6728971962631239E-4</v>
      </c>
      <c r="L12" s="164">
        <v>329608501.17000002</v>
      </c>
      <c r="M12" s="164">
        <v>150.05000000000001</v>
      </c>
      <c r="N12" s="115">
        <f t="shared" si="4"/>
        <v>-3.9285658176331862E-3</v>
      </c>
      <c r="O12" s="115">
        <f t="shared" si="5"/>
        <v>2.1371802577975132E-3</v>
      </c>
      <c r="P12" s="164">
        <v>328045909.14999998</v>
      </c>
      <c r="Q12" s="164">
        <v>148.55000000000001</v>
      </c>
      <c r="R12" s="115">
        <f t="shared" si="6"/>
        <v>-4.7407515717991528E-3</v>
      </c>
      <c r="S12" s="115">
        <f t="shared" si="7"/>
        <v>-9.9966677774075297E-3</v>
      </c>
      <c r="T12" s="164">
        <v>321254217.02999997</v>
      </c>
      <c r="U12" s="164">
        <v>151.33000000000001</v>
      </c>
      <c r="V12" s="115">
        <f t="shared" si="8"/>
        <v>-2.0703480612204443E-2</v>
      </c>
      <c r="W12" s="115">
        <f t="shared" si="9"/>
        <v>1.8714237630427472E-2</v>
      </c>
      <c r="X12" s="164">
        <v>322089006.31999999</v>
      </c>
      <c r="Y12" s="164">
        <v>151.61000000000001</v>
      </c>
      <c r="Z12" s="115">
        <f t="shared" si="10"/>
        <v>2.5985317724936375E-3</v>
      </c>
      <c r="AA12" s="115">
        <f t="shared" si="11"/>
        <v>1.8502610189651829E-3</v>
      </c>
      <c r="AB12" s="164">
        <v>316534697.57999998</v>
      </c>
      <c r="AC12" s="164">
        <v>152.84</v>
      </c>
      <c r="AD12" s="115">
        <f t="shared" si="12"/>
        <v>-1.7244639310916826E-2</v>
      </c>
      <c r="AE12" s="115">
        <f t="shared" si="13"/>
        <v>8.1129213112590831E-3</v>
      </c>
      <c r="AF12" s="164">
        <v>319135938.93000001</v>
      </c>
      <c r="AG12" s="164">
        <v>154.1</v>
      </c>
      <c r="AH12" s="115">
        <f t="shared" si="14"/>
        <v>8.2178711208827099E-3</v>
      </c>
      <c r="AI12" s="115">
        <f t="shared" si="15"/>
        <v>8.2439152054435416E-3</v>
      </c>
      <c r="AJ12" s="164">
        <v>318769042.70999998</v>
      </c>
      <c r="AK12" s="164">
        <v>153.96</v>
      </c>
      <c r="AL12" s="115">
        <f t="shared" si="16"/>
        <v>-1.1496549753379685E-3</v>
      </c>
      <c r="AM12" s="115">
        <f t="shared" si="17"/>
        <v>-9.0850097339381154E-4</v>
      </c>
      <c r="AN12" s="116">
        <f t="shared" si="18"/>
        <v>-3.6046768275283091E-3</v>
      </c>
      <c r="AO12" s="116">
        <f t="shared" si="19"/>
        <v>4.4905325039533307E-3</v>
      </c>
      <c r="AP12" s="117">
        <f t="shared" si="20"/>
        <v>-3.6276965055120867E-2</v>
      </c>
      <c r="AQ12" s="117">
        <f t="shared" si="21"/>
        <v>2.8704939919893074E-2</v>
      </c>
      <c r="AR12" s="118">
        <f t="shared" si="22"/>
        <v>1.0649742729109336E-2</v>
      </c>
      <c r="AS12" s="202">
        <f t="shared" si="23"/>
        <v>8.3199633191501313E-3</v>
      </c>
      <c r="AT12" s="122"/>
      <c r="AU12" s="125">
        <v>155057555.75</v>
      </c>
      <c r="AV12" s="125">
        <v>111.51</v>
      </c>
      <c r="AW12" s="121" t="e">
        <f>(#REF!/AU12)-1</f>
        <v>#REF!</v>
      </c>
      <c r="AX12" s="121" t="e">
        <f>(#REF!/AV12)-1</f>
        <v>#REF!</v>
      </c>
      <c r="AY12" s="226"/>
      <c r="AZ12" s="227"/>
      <c r="BA12" s="279"/>
    </row>
    <row r="13" spans="1:53" ht="12.75" customHeight="1">
      <c r="A13" s="197" t="s">
        <v>73</v>
      </c>
      <c r="B13" s="164">
        <v>289722287.63</v>
      </c>
      <c r="C13" s="164">
        <v>10.458600000000001</v>
      </c>
      <c r="D13" s="164">
        <v>199875209.96000001</v>
      </c>
      <c r="E13" s="164">
        <v>10.5672</v>
      </c>
      <c r="F13" s="115">
        <f t="shared" si="0"/>
        <v>-0.31011448378711665</v>
      </c>
      <c r="G13" s="115">
        <f t="shared" si="1"/>
        <v>1.0383798978830737E-2</v>
      </c>
      <c r="H13" s="164">
        <v>198398497.94</v>
      </c>
      <c r="I13" s="164">
        <v>10.602964999999999</v>
      </c>
      <c r="J13" s="115">
        <f t="shared" si="2"/>
        <v>-7.3881699501180632E-3</v>
      </c>
      <c r="K13" s="115">
        <f t="shared" si="3"/>
        <v>3.3845294874706266E-3</v>
      </c>
      <c r="L13" s="164">
        <v>198198115.38999999</v>
      </c>
      <c r="M13" s="164">
        <v>10.998200000000001</v>
      </c>
      <c r="N13" s="115">
        <f t="shared" si="4"/>
        <v>-1.0100003381104828E-3</v>
      </c>
      <c r="O13" s="115">
        <f t="shared" si="5"/>
        <v>3.7275894054163282E-2</v>
      </c>
      <c r="P13" s="164">
        <v>196612285.22</v>
      </c>
      <c r="Q13" s="164">
        <v>10.317500000000001</v>
      </c>
      <c r="R13" s="115">
        <f t="shared" si="6"/>
        <v>-8.0012373825023731E-3</v>
      </c>
      <c r="S13" s="115">
        <f t="shared" si="7"/>
        <v>-6.1891945954792589E-2</v>
      </c>
      <c r="T13" s="164">
        <v>200112836.86000001</v>
      </c>
      <c r="U13" s="164">
        <v>10.5015</v>
      </c>
      <c r="V13" s="115">
        <f t="shared" si="8"/>
        <v>1.7804338300035836E-2</v>
      </c>
      <c r="W13" s="115">
        <f t="shared" si="9"/>
        <v>1.7833777562393918E-2</v>
      </c>
      <c r="X13" s="164">
        <v>211487227.94999999</v>
      </c>
      <c r="Y13" s="164">
        <v>10.5662</v>
      </c>
      <c r="Z13" s="115">
        <f t="shared" si="10"/>
        <v>5.6839887277983857E-2</v>
      </c>
      <c r="AA13" s="115">
        <f t="shared" si="11"/>
        <v>6.1610246155311341E-3</v>
      </c>
      <c r="AB13" s="164">
        <v>212852458.09999999</v>
      </c>
      <c r="AC13" s="164">
        <v>10.7255</v>
      </c>
      <c r="AD13" s="115">
        <f t="shared" si="12"/>
        <v>6.4553787159325523E-3</v>
      </c>
      <c r="AE13" s="115">
        <f t="shared" si="13"/>
        <v>1.5076375612803089E-2</v>
      </c>
      <c r="AF13" s="164">
        <v>215527262.28999999</v>
      </c>
      <c r="AG13" s="164">
        <v>10.7736</v>
      </c>
      <c r="AH13" s="115">
        <f t="shared" si="14"/>
        <v>1.2566470755735179E-2</v>
      </c>
      <c r="AI13" s="115">
        <f t="shared" si="15"/>
        <v>4.4846394107500636E-3</v>
      </c>
      <c r="AJ13" s="164">
        <v>215482795.03999999</v>
      </c>
      <c r="AK13" s="164">
        <v>10.776199999999999</v>
      </c>
      <c r="AL13" s="115">
        <f t="shared" si="16"/>
        <v>-2.0631844680589712E-4</v>
      </c>
      <c r="AM13" s="115">
        <f t="shared" si="17"/>
        <v>2.4133066013210715E-4</v>
      </c>
      <c r="AN13" s="116">
        <f t="shared" si="18"/>
        <v>-2.9105977051020013E-2</v>
      </c>
      <c r="AO13" s="116">
        <f t="shared" si="19"/>
        <v>4.0885117208937826E-3</v>
      </c>
      <c r="AP13" s="117">
        <f t="shared" si="20"/>
        <v>7.8309122642734666E-2</v>
      </c>
      <c r="AQ13" s="117">
        <f t="shared" si="21"/>
        <v>1.9532137179196038E-2</v>
      </c>
      <c r="AR13" s="118">
        <f t="shared" si="22"/>
        <v>0.11542512115717313</v>
      </c>
      <c r="AS13" s="202">
        <f t="shared" si="23"/>
        <v>2.8807407496481356E-2</v>
      </c>
      <c r="AT13" s="122"/>
      <c r="AU13" s="130">
        <v>212579164.06</v>
      </c>
      <c r="AV13" s="130">
        <v>9.9</v>
      </c>
      <c r="AW13" s="121" t="e">
        <f>(#REF!/AU13)-1</f>
        <v>#REF!</v>
      </c>
      <c r="AX13" s="121" t="e">
        <f>(#REF!/AV13)-1</f>
        <v>#REF!</v>
      </c>
    </row>
    <row r="14" spans="1:53" ht="12.75" customHeight="1">
      <c r="A14" s="198" t="s">
        <v>91</v>
      </c>
      <c r="B14" s="164">
        <v>296910512.43000001</v>
      </c>
      <c r="C14" s="164">
        <v>2443.83</v>
      </c>
      <c r="D14" s="164">
        <v>289887269.29000002</v>
      </c>
      <c r="E14" s="164">
        <v>2713.93</v>
      </c>
      <c r="F14" s="115">
        <f t="shared" si="0"/>
        <v>-2.3654410490621461E-2</v>
      </c>
      <c r="G14" s="115">
        <f t="shared" si="1"/>
        <v>0.11052323606797523</v>
      </c>
      <c r="H14" s="164">
        <v>295831383.19</v>
      </c>
      <c r="I14" s="164">
        <v>2532.88</v>
      </c>
      <c r="J14" s="115">
        <f t="shared" si="2"/>
        <v>2.050491528847909E-2</v>
      </c>
      <c r="K14" s="115">
        <f t="shared" si="3"/>
        <v>-6.6711374280102931E-2</v>
      </c>
      <c r="L14" s="164">
        <v>296296838.26999998</v>
      </c>
      <c r="M14" s="164">
        <v>2539.96</v>
      </c>
      <c r="N14" s="115">
        <f t="shared" si="4"/>
        <v>1.5733796562788648E-3</v>
      </c>
      <c r="O14" s="115">
        <f t="shared" si="5"/>
        <v>2.795237042418088E-3</v>
      </c>
      <c r="P14" s="164">
        <v>291557790.57999998</v>
      </c>
      <c r="Q14" s="164">
        <v>2499.12</v>
      </c>
      <c r="R14" s="115">
        <f t="shared" si="6"/>
        <v>-1.5994256697675419E-2</v>
      </c>
      <c r="S14" s="115">
        <f t="shared" si="7"/>
        <v>-1.6078993369974388E-2</v>
      </c>
      <c r="T14" s="164">
        <v>295112247.41000003</v>
      </c>
      <c r="U14" s="164">
        <v>2529.62</v>
      </c>
      <c r="V14" s="115">
        <f t="shared" si="8"/>
        <v>1.2191260000047031E-2</v>
      </c>
      <c r="W14" s="115">
        <f t="shared" si="9"/>
        <v>1.2204295912161081E-2</v>
      </c>
      <c r="X14" s="164">
        <v>295274593.69</v>
      </c>
      <c r="Y14" s="164">
        <v>2530.2399999999998</v>
      </c>
      <c r="Z14" s="115">
        <f t="shared" si="10"/>
        <v>5.5011705351023057E-4</v>
      </c>
      <c r="AA14" s="115">
        <f t="shared" si="11"/>
        <v>2.4509610139067958E-4</v>
      </c>
      <c r="AB14" s="164">
        <v>299339319.31</v>
      </c>
      <c r="AC14" s="164">
        <v>2565.12</v>
      </c>
      <c r="AD14" s="115">
        <f t="shared" si="12"/>
        <v>1.3765917240639535E-2</v>
      </c>
      <c r="AE14" s="115">
        <f t="shared" si="13"/>
        <v>1.3785253572783655E-2</v>
      </c>
      <c r="AF14" s="164">
        <v>302127773.13</v>
      </c>
      <c r="AG14" s="164">
        <v>2589.0300000000002</v>
      </c>
      <c r="AH14" s="115">
        <f t="shared" si="14"/>
        <v>9.3153609971038612E-3</v>
      </c>
      <c r="AI14" s="115">
        <f t="shared" si="15"/>
        <v>9.3212013473055102E-3</v>
      </c>
      <c r="AJ14" s="164">
        <v>300521836.19</v>
      </c>
      <c r="AK14" s="164">
        <v>2575.2399999999998</v>
      </c>
      <c r="AL14" s="115">
        <f t="shared" si="16"/>
        <v>-5.3154230852818438E-3</v>
      </c>
      <c r="AM14" s="115">
        <f t="shared" si="17"/>
        <v>-5.3263191233784146E-3</v>
      </c>
      <c r="AN14" s="116">
        <f t="shared" si="18"/>
        <v>2.2815353809702166E-3</v>
      </c>
      <c r="AO14" s="116">
        <f t="shared" si="19"/>
        <v>8.2604940492446155E-3</v>
      </c>
      <c r="AP14" s="117">
        <f t="shared" si="20"/>
        <v>4.2225047929768549E-2</v>
      </c>
      <c r="AQ14" s="117">
        <f t="shared" si="21"/>
        <v>-4.6021820754403996E-2</v>
      </c>
      <c r="AR14" s="118">
        <f t="shared" si="22"/>
        <v>1.5221399903178197E-2</v>
      </c>
      <c r="AS14" s="202">
        <f t="shared" si="23"/>
        <v>4.9007546610008321E-2</v>
      </c>
      <c r="AT14" s="122"/>
      <c r="AU14" s="120">
        <v>305162610.31</v>
      </c>
      <c r="AV14" s="120">
        <v>1481.86</v>
      </c>
      <c r="AW14" s="121" t="e">
        <f>(#REF!/AU14)-1</f>
        <v>#REF!</v>
      </c>
      <c r="AX14" s="121" t="e">
        <f>(#REF!/AV14)-1</f>
        <v>#REF!</v>
      </c>
    </row>
    <row r="15" spans="1:53" s="278" customFormat="1" ht="12.75" customHeight="1">
      <c r="A15" s="197" t="s">
        <v>106</v>
      </c>
      <c r="B15" s="164">
        <v>313114149.87</v>
      </c>
      <c r="C15" s="164">
        <v>122.25</v>
      </c>
      <c r="D15" s="164">
        <v>317979627.11000001</v>
      </c>
      <c r="E15" s="164">
        <v>124.54</v>
      </c>
      <c r="F15" s="115">
        <f t="shared" si="0"/>
        <v>1.5538988710730825E-2</v>
      </c>
      <c r="G15" s="115">
        <f t="shared" si="1"/>
        <v>1.8732106339468355E-2</v>
      </c>
      <c r="H15" s="164">
        <v>291812157.05000001</v>
      </c>
      <c r="I15" s="164">
        <v>125.6</v>
      </c>
      <c r="J15" s="115">
        <f t="shared" si="2"/>
        <v>-8.2292913850571248E-2</v>
      </c>
      <c r="K15" s="115">
        <f t="shared" si="3"/>
        <v>8.5113216637224022E-3</v>
      </c>
      <c r="L15" s="164">
        <v>292139873.01999998</v>
      </c>
      <c r="M15" s="164">
        <v>125.02</v>
      </c>
      <c r="N15" s="115">
        <f t="shared" si="4"/>
        <v>1.1230374132213316E-3</v>
      </c>
      <c r="O15" s="115">
        <f t="shared" si="5"/>
        <v>-4.6178343949044454E-3</v>
      </c>
      <c r="P15" s="164">
        <v>290733843.44999999</v>
      </c>
      <c r="Q15" s="164">
        <v>125.02</v>
      </c>
      <c r="R15" s="115">
        <f t="shared" si="6"/>
        <v>-4.8128643155251035E-3</v>
      </c>
      <c r="S15" s="115">
        <f t="shared" si="7"/>
        <v>0</v>
      </c>
      <c r="T15" s="164">
        <v>311778884.93000001</v>
      </c>
      <c r="U15" s="164">
        <v>124.8</v>
      </c>
      <c r="V15" s="115">
        <f t="shared" si="8"/>
        <v>7.2385936326739744E-2</v>
      </c>
      <c r="W15" s="115">
        <f t="shared" si="9"/>
        <v>-1.7597184450487832E-3</v>
      </c>
      <c r="X15" s="164">
        <v>311400167.93000001</v>
      </c>
      <c r="Y15" s="164">
        <v>124.8</v>
      </c>
      <c r="Z15" s="115">
        <f t="shared" si="10"/>
        <v>-1.2146973971153589E-3</v>
      </c>
      <c r="AA15" s="115">
        <f t="shared" si="11"/>
        <v>0</v>
      </c>
      <c r="AB15" s="164">
        <v>300832131.60000002</v>
      </c>
      <c r="AC15" s="164">
        <v>128.82</v>
      </c>
      <c r="AD15" s="115">
        <f t="shared" si="12"/>
        <v>-3.3937156810960947E-2</v>
      </c>
      <c r="AE15" s="115">
        <f t="shared" si="13"/>
        <v>3.221153846153843E-2</v>
      </c>
      <c r="AF15" s="164">
        <v>306806020.95999998</v>
      </c>
      <c r="AG15" s="164">
        <v>131.79</v>
      </c>
      <c r="AH15" s="115">
        <f t="shared" si="14"/>
        <v>1.9857883292676685E-2</v>
      </c>
      <c r="AI15" s="115">
        <f t="shared" si="15"/>
        <v>2.3055426176059612E-2</v>
      </c>
      <c r="AJ15" s="164">
        <v>295650688.89999998</v>
      </c>
      <c r="AK15" s="164">
        <v>130.07</v>
      </c>
      <c r="AL15" s="115">
        <f t="shared" si="16"/>
        <v>-3.6359560432011162E-2</v>
      </c>
      <c r="AM15" s="115">
        <f t="shared" si="17"/>
        <v>-1.3051066089991646E-2</v>
      </c>
      <c r="AN15" s="116">
        <f t="shared" si="18"/>
        <v>-1.6689733288505104E-3</v>
      </c>
      <c r="AO15" s="116">
        <f t="shared" si="19"/>
        <v>9.5166049751044465E-3</v>
      </c>
      <c r="AP15" s="117">
        <f t="shared" si="20"/>
        <v>-3.513937748639067E-2</v>
      </c>
      <c r="AQ15" s="117">
        <f t="shared" si="21"/>
        <v>5.8214228360366028E-2</v>
      </c>
      <c r="AR15" s="118">
        <f t="shared" si="22"/>
        <v>4.4405582579034715E-2</v>
      </c>
      <c r="AS15" s="202">
        <f t="shared" si="23"/>
        <v>1.3587626367305927E-2</v>
      </c>
      <c r="AT15" s="122"/>
      <c r="AU15" s="120"/>
      <c r="AV15" s="120"/>
      <c r="AW15" s="121"/>
      <c r="AX15" s="121"/>
    </row>
    <row r="16" spans="1:53" s="278" customFormat="1" ht="12.75" customHeight="1">
      <c r="A16" s="197" t="s">
        <v>159</v>
      </c>
      <c r="B16" s="164">
        <v>297657743.22000003</v>
      </c>
      <c r="C16" s="164">
        <v>1.19</v>
      </c>
      <c r="D16" s="164">
        <v>298819284.58999997</v>
      </c>
      <c r="E16" s="164">
        <v>1.19</v>
      </c>
      <c r="F16" s="115">
        <f t="shared" si="0"/>
        <v>3.9022716406925295E-3</v>
      </c>
      <c r="G16" s="115">
        <f t="shared" si="1"/>
        <v>0</v>
      </c>
      <c r="H16" s="164">
        <v>300807784.88999999</v>
      </c>
      <c r="I16" s="164">
        <v>1.2</v>
      </c>
      <c r="J16" s="115">
        <f t="shared" si="2"/>
        <v>6.6545246660648667E-3</v>
      </c>
      <c r="K16" s="115">
        <f t="shared" si="3"/>
        <v>8.4033613445378234E-3</v>
      </c>
      <c r="L16" s="164">
        <v>301938400.85000002</v>
      </c>
      <c r="M16" s="164">
        <v>1.2</v>
      </c>
      <c r="N16" s="115">
        <f t="shared" si="4"/>
        <v>3.7585994006554191E-3</v>
      </c>
      <c r="O16" s="115">
        <f t="shared" si="5"/>
        <v>0</v>
      </c>
      <c r="P16" s="164">
        <v>304190560.88</v>
      </c>
      <c r="Q16" s="164">
        <v>1.21</v>
      </c>
      <c r="R16" s="115">
        <f t="shared" si="6"/>
        <v>7.4590049614749795E-3</v>
      </c>
      <c r="S16" s="115">
        <f t="shared" si="7"/>
        <v>8.3333333333333419E-3</v>
      </c>
      <c r="T16" s="164">
        <v>310816321.50999999</v>
      </c>
      <c r="U16" s="164">
        <v>1.24</v>
      </c>
      <c r="V16" s="115">
        <f t="shared" si="8"/>
        <v>2.1781611535979871E-2</v>
      </c>
      <c r="W16" s="115">
        <f t="shared" si="9"/>
        <v>2.4793388429752088E-2</v>
      </c>
      <c r="X16" s="164">
        <v>311781780.17000002</v>
      </c>
      <c r="Y16" s="164">
        <v>1.24</v>
      </c>
      <c r="Z16" s="115">
        <f t="shared" si="10"/>
        <v>3.106203224173233E-3</v>
      </c>
      <c r="AA16" s="115">
        <f t="shared" si="11"/>
        <v>0</v>
      </c>
      <c r="AB16" s="164">
        <v>311569360.20999998</v>
      </c>
      <c r="AC16" s="164">
        <v>1.24</v>
      </c>
      <c r="AD16" s="115">
        <f t="shared" si="12"/>
        <v>-6.813097285037486E-4</v>
      </c>
      <c r="AE16" s="115">
        <f t="shared" si="13"/>
        <v>0</v>
      </c>
      <c r="AF16" s="164">
        <v>317702148.32999998</v>
      </c>
      <c r="AG16" s="164">
        <v>1.26</v>
      </c>
      <c r="AH16" s="115">
        <f t="shared" si="14"/>
        <v>1.9683540499189207E-2</v>
      </c>
      <c r="AI16" s="115">
        <f t="shared" si="15"/>
        <v>1.612903225806453E-2</v>
      </c>
      <c r="AJ16" s="164">
        <v>314371366.95999998</v>
      </c>
      <c r="AK16" s="164">
        <v>1.25</v>
      </c>
      <c r="AL16" s="115">
        <f t="shared" si="16"/>
        <v>-1.0483974966830546E-2</v>
      </c>
      <c r="AM16" s="115">
        <f t="shared" si="17"/>
        <v>-7.936507936507943E-3</v>
      </c>
      <c r="AN16" s="116">
        <f t="shared" si="18"/>
        <v>8.2080557749657935E-3</v>
      </c>
      <c r="AO16" s="116">
        <f t="shared" si="19"/>
        <v>7.2073894207109728E-3</v>
      </c>
      <c r="AP16" s="117">
        <f t="shared" si="20"/>
        <v>6.319158338762694E-2</v>
      </c>
      <c r="AQ16" s="117">
        <f t="shared" si="21"/>
        <v>5.8823529411764761E-2</v>
      </c>
      <c r="AR16" s="118">
        <f t="shared" si="22"/>
        <v>8.1265865195920897E-3</v>
      </c>
      <c r="AS16" s="202">
        <f t="shared" si="23"/>
        <v>9.2531617735109994E-3</v>
      </c>
      <c r="AT16" s="122"/>
      <c r="AU16" s="120"/>
      <c r="AV16" s="120"/>
      <c r="AW16" s="121"/>
      <c r="AX16" s="121"/>
    </row>
    <row r="17" spans="1:50" s="278" customFormat="1" ht="12.75" customHeight="1">
      <c r="A17" s="197" t="s">
        <v>162</v>
      </c>
      <c r="B17" s="164">
        <v>291595981.69</v>
      </c>
      <c r="C17" s="164">
        <v>1.5890439999999999</v>
      </c>
      <c r="D17" s="164">
        <v>288399133.76999998</v>
      </c>
      <c r="E17" s="164">
        <v>1.572279</v>
      </c>
      <c r="F17" s="115">
        <f t="shared" si="0"/>
        <v>-1.0963278373975101E-2</v>
      </c>
      <c r="G17" s="115">
        <f t="shared" si="1"/>
        <v>-1.0550368649326212E-2</v>
      </c>
      <c r="H17" s="164">
        <v>287748900.97000003</v>
      </c>
      <c r="I17" s="164">
        <v>1.56917</v>
      </c>
      <c r="J17" s="115">
        <f t="shared" si="2"/>
        <v>-2.2546281311597726E-3</v>
      </c>
      <c r="K17" s="115">
        <f t="shared" si="3"/>
        <v>-1.9773844209583849E-3</v>
      </c>
      <c r="L17" s="164">
        <v>289103631.66000003</v>
      </c>
      <c r="M17" s="164">
        <v>1.5769880000000001</v>
      </c>
      <c r="N17" s="115">
        <f t="shared" si="4"/>
        <v>4.7080308054460243E-3</v>
      </c>
      <c r="O17" s="115">
        <f t="shared" si="5"/>
        <v>4.9822517636713059E-3</v>
      </c>
      <c r="P17" s="164">
        <v>287541159.73000002</v>
      </c>
      <c r="Q17" s="164">
        <v>1.5690280000000001</v>
      </c>
      <c r="R17" s="115">
        <f t="shared" si="6"/>
        <v>-5.4045392685953889E-3</v>
      </c>
      <c r="S17" s="115">
        <f t="shared" si="7"/>
        <v>-5.0475970647842388E-3</v>
      </c>
      <c r="T17" s="164">
        <v>295080863.48000002</v>
      </c>
      <c r="U17" s="164">
        <v>1.610109</v>
      </c>
      <c r="V17" s="115">
        <f t="shared" si="8"/>
        <v>2.6221302567881938E-2</v>
      </c>
      <c r="W17" s="115">
        <f t="shared" si="9"/>
        <v>2.6182451810930027E-2</v>
      </c>
      <c r="X17" s="164">
        <v>295612744.02999997</v>
      </c>
      <c r="Y17" s="164">
        <v>1.6134409999999999</v>
      </c>
      <c r="Z17" s="115">
        <f t="shared" si="10"/>
        <v>1.8024908281997151E-3</v>
      </c>
      <c r="AA17" s="115">
        <f t="shared" si="11"/>
        <v>2.0694251134549839E-3</v>
      </c>
      <c r="AB17" s="164">
        <v>290274777.89999998</v>
      </c>
      <c r="AC17" s="164">
        <v>1.573604</v>
      </c>
      <c r="AD17" s="115">
        <f t="shared" si="12"/>
        <v>-1.8057293664776094E-2</v>
      </c>
      <c r="AE17" s="115">
        <f t="shared" si="13"/>
        <v>-2.4690707624263859E-2</v>
      </c>
      <c r="AF17" s="164">
        <v>293673816.73000002</v>
      </c>
      <c r="AG17" s="164">
        <v>1.592376</v>
      </c>
      <c r="AH17" s="115">
        <f t="shared" si="14"/>
        <v>1.170972846690461E-2</v>
      </c>
      <c r="AI17" s="115">
        <f t="shared" si="15"/>
        <v>1.1929303687585956E-2</v>
      </c>
      <c r="AJ17" s="164">
        <v>290223120.16000003</v>
      </c>
      <c r="AK17" s="164">
        <v>1.5742449999999999</v>
      </c>
      <c r="AL17" s="115">
        <f t="shared" si="16"/>
        <v>-1.1750099509799062E-2</v>
      </c>
      <c r="AM17" s="115">
        <f t="shared" si="17"/>
        <v>-1.1386129909016537E-2</v>
      </c>
      <c r="AN17" s="116">
        <f t="shared" si="18"/>
        <v>9.7022665374074148E-4</v>
      </c>
      <c r="AO17" s="116">
        <f t="shared" si="19"/>
        <v>3.6217182703869718E-4</v>
      </c>
      <c r="AP17" s="117">
        <f t="shared" si="20"/>
        <v>1.8289524282020311E-2</v>
      </c>
      <c r="AQ17" s="117">
        <f t="shared" si="21"/>
        <v>1.2782082569315008E-2</v>
      </c>
      <c r="AR17" s="118">
        <f t="shared" si="22"/>
        <v>1.374829848285457E-2</v>
      </c>
      <c r="AS17" s="202">
        <f t="shared" si="23"/>
        <v>1.5147912075270867E-2</v>
      </c>
      <c r="AT17" s="122"/>
      <c r="AU17" s="120"/>
      <c r="AV17" s="120"/>
      <c r="AW17" s="121"/>
      <c r="AX17" s="121"/>
    </row>
    <row r="18" spans="1:50">
      <c r="A18" s="197" t="s">
        <v>174</v>
      </c>
      <c r="B18" s="164">
        <v>378970225.00999999</v>
      </c>
      <c r="C18" s="164">
        <v>127.59</v>
      </c>
      <c r="D18" s="164">
        <v>382040560.82999998</v>
      </c>
      <c r="E18" s="164">
        <v>128.58000000000001</v>
      </c>
      <c r="F18" s="115">
        <f t="shared" si="0"/>
        <v>8.1017864132174894E-3</v>
      </c>
      <c r="G18" s="115">
        <f t="shared" si="1"/>
        <v>7.7592287796849997E-3</v>
      </c>
      <c r="H18" s="164">
        <v>379126930.21303362</v>
      </c>
      <c r="I18" s="164">
        <v>127.18</v>
      </c>
      <c r="J18" s="115">
        <f t="shared" si="2"/>
        <v>-7.6264954973272354E-3</v>
      </c>
      <c r="K18" s="115">
        <f t="shared" si="3"/>
        <v>-1.0888163011354842E-2</v>
      </c>
      <c r="L18" s="164">
        <v>378847077.08999997</v>
      </c>
      <c r="M18" s="164">
        <v>127.51</v>
      </c>
      <c r="N18" s="115">
        <f t="shared" si="4"/>
        <v>-7.3815152850363781E-4</v>
      </c>
      <c r="O18" s="115">
        <f t="shared" si="5"/>
        <v>2.5947476018241726E-3</v>
      </c>
      <c r="P18" s="164">
        <v>379202447</v>
      </c>
      <c r="Q18" s="164">
        <v>127.62569999999999</v>
      </c>
      <c r="R18" s="115">
        <f t="shared" si="6"/>
        <v>9.3802996377771589E-4</v>
      </c>
      <c r="S18" s="115">
        <f t="shared" si="7"/>
        <v>9.073798133478919E-4</v>
      </c>
      <c r="T18" s="164">
        <v>387011360.56999999</v>
      </c>
      <c r="U18" s="164">
        <v>130.22</v>
      </c>
      <c r="V18" s="115">
        <f t="shared" si="8"/>
        <v>2.0592993615360274E-2</v>
      </c>
      <c r="W18" s="115">
        <f t="shared" si="9"/>
        <v>2.0327410545054828E-2</v>
      </c>
      <c r="X18" s="164">
        <v>388500359.89999998</v>
      </c>
      <c r="Y18" s="164">
        <v>130.72</v>
      </c>
      <c r="Z18" s="115">
        <f t="shared" si="10"/>
        <v>3.8474305452091844E-3</v>
      </c>
      <c r="AA18" s="115">
        <f t="shared" si="11"/>
        <v>3.8396559668253723E-3</v>
      </c>
      <c r="AB18" s="164">
        <v>381316403.24000001</v>
      </c>
      <c r="AC18" s="164">
        <v>128.31</v>
      </c>
      <c r="AD18" s="115">
        <f t="shared" si="12"/>
        <v>-1.8491505804136495E-2</v>
      </c>
      <c r="AE18" s="115">
        <f t="shared" si="13"/>
        <v>-1.8436352509179899E-2</v>
      </c>
      <c r="AF18" s="164">
        <v>386112984.06999999</v>
      </c>
      <c r="AG18" s="164">
        <v>129.91999999999999</v>
      </c>
      <c r="AH18" s="115">
        <f t="shared" si="14"/>
        <v>1.2579004703820784E-2</v>
      </c>
      <c r="AI18" s="115">
        <f t="shared" si="15"/>
        <v>1.2547735951991155E-2</v>
      </c>
      <c r="AJ18" s="164">
        <v>381519200.25</v>
      </c>
      <c r="AK18" s="164">
        <v>128.36000000000001</v>
      </c>
      <c r="AL18" s="115">
        <f t="shared" si="16"/>
        <v>-1.1897511892962313E-2</v>
      </c>
      <c r="AM18" s="115">
        <f t="shared" si="17"/>
        <v>-1.2007389162561376E-2</v>
      </c>
      <c r="AN18" s="116">
        <f t="shared" si="18"/>
        <v>2.4003865514272602E-3</v>
      </c>
      <c r="AO18" s="116">
        <f t="shared" si="19"/>
        <v>2.3314553922742093E-3</v>
      </c>
      <c r="AP18" s="117">
        <f t="shared" si="20"/>
        <v>1.0659661977127482E-2</v>
      </c>
      <c r="AQ18" s="117">
        <f t="shared" si="21"/>
        <v>1.0421527453725111E-2</v>
      </c>
      <c r="AR18" s="118">
        <f t="shared" si="22"/>
        <v>1.2060404837220604E-2</v>
      </c>
      <c r="AS18" s="202">
        <f t="shared" si="23"/>
        <v>1.2352672660864442E-2</v>
      </c>
      <c r="AT18" s="122"/>
      <c r="AU18" s="131">
        <v>100020653.31</v>
      </c>
      <c r="AV18" s="120">
        <v>100</v>
      </c>
      <c r="AW18" s="121" t="e">
        <f>(#REF!/AU18)-1</f>
        <v>#REF!</v>
      </c>
      <c r="AX18" s="121" t="e">
        <f>(#REF!/AV18)-1</f>
        <v>#REF!</v>
      </c>
    </row>
    <row r="19" spans="1:50">
      <c r="A19" s="199" t="s">
        <v>56</v>
      </c>
      <c r="B19" s="169">
        <f>SUM(B5:B18)</f>
        <v>14285168851.690001</v>
      </c>
      <c r="C19" s="170"/>
      <c r="D19" s="169">
        <f>SUM(D5:D18)</f>
        <v>14337562231.480001</v>
      </c>
      <c r="E19" s="170"/>
      <c r="F19" s="115">
        <f>((D19-B19)/B19)</f>
        <v>3.6676766185933141E-3</v>
      </c>
      <c r="G19" s="115"/>
      <c r="H19" s="169">
        <f>SUM(H5:H18)</f>
        <v>14379261362.233032</v>
      </c>
      <c r="I19" s="170"/>
      <c r="J19" s="115">
        <f>((H19-D19)/D19)</f>
        <v>2.908383592677621E-3</v>
      </c>
      <c r="K19" s="115"/>
      <c r="L19" s="169">
        <f>SUM(L5:L18)</f>
        <v>14429392495.120001</v>
      </c>
      <c r="M19" s="170"/>
      <c r="N19" s="115">
        <f>((L19-H19)/H19)</f>
        <v>3.486349654832582E-3</v>
      </c>
      <c r="O19" s="115"/>
      <c r="P19" s="169">
        <f>SUM(P5:P18)</f>
        <v>14345654667.159998</v>
      </c>
      <c r="Q19" s="170"/>
      <c r="R19" s="115">
        <f>((P19-L19)/L19)</f>
        <v>-5.803281599576899E-3</v>
      </c>
      <c r="S19" s="115"/>
      <c r="T19" s="169">
        <f>SUM(T5:T18)</f>
        <v>14610319452.280001</v>
      </c>
      <c r="U19" s="170"/>
      <c r="V19" s="115">
        <f>((T19-P19)/P19)</f>
        <v>1.844912562449116E-2</v>
      </c>
      <c r="W19" s="115"/>
      <c r="X19" s="169">
        <f>SUM(X5:X18)</f>
        <v>14795950615</v>
      </c>
      <c r="Y19" s="170"/>
      <c r="Z19" s="115">
        <f>((X19-T19)/T19)</f>
        <v>1.2705482814821738E-2</v>
      </c>
      <c r="AA19" s="115"/>
      <c r="AB19" s="169">
        <f>SUM(AB5:AB18)</f>
        <v>14742884483.059998</v>
      </c>
      <c r="AC19" s="170"/>
      <c r="AD19" s="115">
        <f>((AB19-X19)/X19)</f>
        <v>-3.5865307556653021E-3</v>
      </c>
      <c r="AE19" s="115"/>
      <c r="AF19" s="169">
        <f>SUM(AF5:AF18)</f>
        <v>14912581688.419998</v>
      </c>
      <c r="AG19" s="170"/>
      <c r="AH19" s="115">
        <f>((AF19-AB19)/AB19)</f>
        <v>1.1510448010020538E-2</v>
      </c>
      <c r="AI19" s="115"/>
      <c r="AJ19" s="169">
        <f>SUM(AJ5:AJ18)</f>
        <v>14707102914.749998</v>
      </c>
      <c r="AK19" s="170"/>
      <c r="AL19" s="115">
        <f>((AJ19-AF19)/AF19)</f>
        <v>-1.3778886712121725E-2</v>
      </c>
      <c r="AM19" s="115"/>
      <c r="AN19" s="116">
        <f t="shared" si="18"/>
        <v>5.4172067450243442E-3</v>
      </c>
      <c r="AO19" s="116"/>
      <c r="AP19" s="117">
        <f t="shared" si="20"/>
        <v>4.0105803738202161E-2</v>
      </c>
      <c r="AQ19" s="117"/>
      <c r="AR19" s="118">
        <f t="shared" si="22"/>
        <v>8.2818853349815678E-3</v>
      </c>
      <c r="AS19" s="202"/>
      <c r="AT19" s="122"/>
      <c r="AU19" s="132">
        <f>SUM(AU5:AU18)</f>
        <v>13501614037.429998</v>
      </c>
      <c r="AV19" s="133"/>
      <c r="AW19" s="121" t="e">
        <f>(#REF!/AU19)-1</f>
        <v>#REF!</v>
      </c>
      <c r="AX19" s="121" t="e">
        <f>(#REF!/AV19)-1</f>
        <v>#REF!</v>
      </c>
    </row>
    <row r="20" spans="1:50">
      <c r="A20" s="200" t="s">
        <v>59</v>
      </c>
      <c r="B20" s="169"/>
      <c r="C20" s="171"/>
      <c r="D20" s="169"/>
      <c r="E20" s="171"/>
      <c r="F20" s="115"/>
      <c r="G20" s="115"/>
      <c r="H20" s="169"/>
      <c r="I20" s="171"/>
      <c r="J20" s="115"/>
      <c r="K20" s="115"/>
      <c r="L20" s="169"/>
      <c r="M20" s="171"/>
      <c r="N20" s="115"/>
      <c r="O20" s="115"/>
      <c r="P20" s="169"/>
      <c r="Q20" s="171"/>
      <c r="R20" s="115"/>
      <c r="S20" s="115"/>
      <c r="T20" s="169"/>
      <c r="U20" s="171"/>
      <c r="V20" s="115"/>
      <c r="W20" s="115"/>
      <c r="X20" s="169"/>
      <c r="Y20" s="171"/>
      <c r="Z20" s="115"/>
      <c r="AA20" s="115"/>
      <c r="AB20" s="169"/>
      <c r="AC20" s="171"/>
      <c r="AD20" s="115"/>
      <c r="AE20" s="115"/>
      <c r="AF20" s="169"/>
      <c r="AG20" s="171"/>
      <c r="AH20" s="115"/>
      <c r="AI20" s="115"/>
      <c r="AJ20" s="169"/>
      <c r="AK20" s="171"/>
      <c r="AL20" s="115"/>
      <c r="AM20" s="115"/>
      <c r="AN20" s="116"/>
      <c r="AO20" s="116"/>
      <c r="AP20" s="117"/>
      <c r="AQ20" s="117"/>
      <c r="AR20" s="118"/>
      <c r="AS20" s="202"/>
      <c r="AT20" s="122"/>
      <c r="AU20" s="132"/>
      <c r="AV20" s="98"/>
      <c r="AW20" s="121" t="e">
        <f>(#REF!/AU20)-1</f>
        <v>#REF!</v>
      </c>
      <c r="AX20" s="121" t="e">
        <f>(#REF!/AV20)-1</f>
        <v>#REF!</v>
      </c>
    </row>
    <row r="21" spans="1:50">
      <c r="A21" s="197" t="s">
        <v>48</v>
      </c>
      <c r="B21" s="172">
        <v>258272868274.45999</v>
      </c>
      <c r="C21" s="172">
        <v>100</v>
      </c>
      <c r="D21" s="172">
        <v>249589929594.34</v>
      </c>
      <c r="E21" s="172">
        <v>100</v>
      </c>
      <c r="F21" s="115">
        <f t="shared" ref="F21:F47" si="24">((D21-B21)/B21)</f>
        <v>-3.3619244398884585E-2</v>
      </c>
      <c r="G21" s="115">
        <f t="shared" ref="G21:G47" si="25">((E21-C21)/C21)</f>
        <v>0</v>
      </c>
      <c r="H21" s="172">
        <v>247661515839.82999</v>
      </c>
      <c r="I21" s="172">
        <v>100</v>
      </c>
      <c r="J21" s="115">
        <f t="shared" ref="J21:J47" si="26">((H21-D21)/D21)</f>
        <v>-7.7263283724798995E-3</v>
      </c>
      <c r="K21" s="115">
        <f t="shared" ref="K21:K47" si="27">((I21-E21)/E21)</f>
        <v>0</v>
      </c>
      <c r="L21" s="172">
        <v>237059370278</v>
      </c>
      <c r="M21" s="172">
        <v>100</v>
      </c>
      <c r="N21" s="115">
        <f t="shared" ref="N21:N47" si="28">((L21-H21)/H21)</f>
        <v>-4.2809015061858489E-2</v>
      </c>
      <c r="O21" s="115">
        <f t="shared" ref="O21:O47" si="29">((M21-I21)/I21)</f>
        <v>0</v>
      </c>
      <c r="P21" s="172">
        <v>229811245927.35001</v>
      </c>
      <c r="Q21" s="172">
        <v>100</v>
      </c>
      <c r="R21" s="115">
        <f t="shared" ref="R21:R47" si="30">((P21-L21)/L21)</f>
        <v>-3.0575143864383442E-2</v>
      </c>
      <c r="S21" s="115">
        <f t="shared" ref="S21:S47" si="31">((Q21-M21)/M21)</f>
        <v>0</v>
      </c>
      <c r="T21" s="172">
        <v>225525514793.10999</v>
      </c>
      <c r="U21" s="172">
        <v>100</v>
      </c>
      <c r="V21" s="115">
        <f t="shared" ref="V21:V47" si="32">((T21-P21)/P21)</f>
        <v>-1.8648918232638905E-2</v>
      </c>
      <c r="W21" s="115">
        <f t="shared" ref="W21:W47" si="33">((U21-Q21)/Q21)</f>
        <v>0</v>
      </c>
      <c r="X21" s="172">
        <v>221909005915.54999</v>
      </c>
      <c r="Y21" s="172">
        <v>100</v>
      </c>
      <c r="Z21" s="115">
        <f t="shared" ref="Z21:Z47" si="34">((X21-T21)/T21)</f>
        <v>-1.6035918955235151E-2</v>
      </c>
      <c r="AA21" s="115">
        <f t="shared" ref="AA21:AA47" si="35">((Y21-U21)/U21)</f>
        <v>0</v>
      </c>
      <c r="AB21" s="172">
        <v>221283773416.48999</v>
      </c>
      <c r="AC21" s="172">
        <v>100</v>
      </c>
      <c r="AD21" s="115">
        <f t="shared" ref="AD21:AD47" si="36">((AB21-X21)/X21)</f>
        <v>-2.8175174616299121E-3</v>
      </c>
      <c r="AE21" s="115">
        <f t="shared" ref="AE21:AE47" si="37">((AC21-Y21)/Y21)</f>
        <v>0</v>
      </c>
      <c r="AF21" s="172">
        <v>217968938473.97</v>
      </c>
      <c r="AG21" s="172">
        <v>100</v>
      </c>
      <c r="AH21" s="115">
        <f t="shared" ref="AH21:AH47" si="38">((AF21-AB21)/AB21)</f>
        <v>-1.4980018151990572E-2</v>
      </c>
      <c r="AI21" s="115">
        <f t="shared" ref="AI21:AI47" si="39">((AG21-AC21)/AC21)</f>
        <v>0</v>
      </c>
      <c r="AJ21" s="172">
        <v>217910805917.54999</v>
      </c>
      <c r="AK21" s="172">
        <v>100</v>
      </c>
      <c r="AL21" s="115">
        <f t="shared" ref="AL21:AL47" si="40">((AJ21-AF21)/AF21)</f>
        <v>-2.6670110350129385E-4</v>
      </c>
      <c r="AM21" s="115">
        <f t="shared" ref="AM21:AM47" si="41">((AK21-AG21)/AG21)</f>
        <v>0</v>
      </c>
      <c r="AN21" s="116">
        <f t="shared" si="18"/>
        <v>-2.0901513062387619E-2</v>
      </c>
      <c r="AO21" s="116">
        <f t="shared" si="19"/>
        <v>0</v>
      </c>
      <c r="AP21" s="117">
        <f t="shared" si="20"/>
        <v>-0.12669177467121281</v>
      </c>
      <c r="AQ21" s="117">
        <f t="shared" si="21"/>
        <v>0</v>
      </c>
      <c r="AR21" s="118">
        <f t="shared" si="22"/>
        <v>1.3626062983726069E-2</v>
      </c>
      <c r="AS21" s="202">
        <f t="shared" si="23"/>
        <v>0</v>
      </c>
      <c r="AT21" s="122"/>
      <c r="AU21" s="120">
        <v>58847545464.410004</v>
      </c>
      <c r="AV21" s="134">
        <v>100</v>
      </c>
      <c r="AW21" s="121" t="e">
        <f>(#REF!/AU21)-1</f>
        <v>#REF!</v>
      </c>
      <c r="AX21" s="121" t="e">
        <f>(#REF!/AV21)-1</f>
        <v>#REF!</v>
      </c>
    </row>
    <row r="22" spans="1:50">
      <c r="A22" s="197" t="s">
        <v>22</v>
      </c>
      <c r="B22" s="172">
        <v>172770651412.26001</v>
      </c>
      <c r="C22" s="172">
        <v>100</v>
      </c>
      <c r="D22" s="172">
        <v>163762058542.39999</v>
      </c>
      <c r="E22" s="172">
        <v>100</v>
      </c>
      <c r="F22" s="115">
        <f t="shared" si="24"/>
        <v>-5.2141916443690366E-2</v>
      </c>
      <c r="G22" s="115">
        <f t="shared" si="25"/>
        <v>0</v>
      </c>
      <c r="H22" s="172">
        <v>162703552950.47</v>
      </c>
      <c r="I22" s="172">
        <v>100</v>
      </c>
      <c r="J22" s="115">
        <f t="shared" si="26"/>
        <v>-6.4636803014779679E-3</v>
      </c>
      <c r="K22" s="115">
        <f t="shared" si="27"/>
        <v>0</v>
      </c>
      <c r="L22" s="172">
        <v>161012424867.73001</v>
      </c>
      <c r="M22" s="172">
        <v>100</v>
      </c>
      <c r="N22" s="115">
        <f t="shared" si="28"/>
        <v>-1.0393922271966619E-2</v>
      </c>
      <c r="O22" s="115">
        <f t="shared" si="29"/>
        <v>0</v>
      </c>
      <c r="P22" s="172">
        <v>153567061663.26999</v>
      </c>
      <c r="Q22" s="172">
        <v>100</v>
      </c>
      <c r="R22" s="115">
        <f t="shared" si="30"/>
        <v>-4.6240923398155817E-2</v>
      </c>
      <c r="S22" s="115">
        <f t="shared" si="31"/>
        <v>0</v>
      </c>
      <c r="T22" s="172">
        <v>151781511695.38</v>
      </c>
      <c r="U22" s="172">
        <v>100</v>
      </c>
      <c r="V22" s="115">
        <f t="shared" si="32"/>
        <v>-1.1627167626643795E-2</v>
      </c>
      <c r="W22" s="115">
        <f t="shared" si="33"/>
        <v>0</v>
      </c>
      <c r="X22" s="172">
        <v>149076014236.10999</v>
      </c>
      <c r="Y22" s="172">
        <v>100</v>
      </c>
      <c r="Z22" s="115">
        <f t="shared" si="34"/>
        <v>-1.782494738028341E-2</v>
      </c>
      <c r="AA22" s="115">
        <f t="shared" si="35"/>
        <v>0</v>
      </c>
      <c r="AB22" s="172">
        <v>145009035976.60001</v>
      </c>
      <c r="AC22" s="172">
        <v>100</v>
      </c>
      <c r="AD22" s="115">
        <f t="shared" si="36"/>
        <v>-2.7281238235069838E-2</v>
      </c>
      <c r="AE22" s="115">
        <f t="shared" si="37"/>
        <v>0</v>
      </c>
      <c r="AF22" s="172">
        <v>144030223153.72</v>
      </c>
      <c r="AG22" s="172">
        <v>100</v>
      </c>
      <c r="AH22" s="115">
        <f t="shared" si="38"/>
        <v>-6.7500126201649607E-3</v>
      </c>
      <c r="AI22" s="115">
        <f t="shared" si="39"/>
        <v>0</v>
      </c>
      <c r="AJ22" s="172">
        <v>142431995027.13</v>
      </c>
      <c r="AK22" s="172">
        <v>100</v>
      </c>
      <c r="AL22" s="115">
        <f t="shared" si="40"/>
        <v>-1.1096477472538842E-2</v>
      </c>
      <c r="AM22" s="115">
        <f t="shared" si="41"/>
        <v>0</v>
      </c>
      <c r="AN22" s="116">
        <f t="shared" si="18"/>
        <v>-2.2340476034681596E-2</v>
      </c>
      <c r="AO22" s="116">
        <f t="shared" si="19"/>
        <v>0</v>
      </c>
      <c r="AP22" s="117">
        <f t="shared" si="20"/>
        <v>-0.12049088515561851</v>
      </c>
      <c r="AQ22" s="117">
        <f t="shared" si="21"/>
        <v>0</v>
      </c>
      <c r="AR22" s="118">
        <f t="shared" si="22"/>
        <v>1.7955455521372111E-2</v>
      </c>
      <c r="AS22" s="202">
        <f t="shared" si="23"/>
        <v>0</v>
      </c>
      <c r="AT22" s="122"/>
      <c r="AU22" s="120">
        <v>56630718400</v>
      </c>
      <c r="AV22" s="134">
        <v>100</v>
      </c>
      <c r="AW22" s="121" t="e">
        <f>(#REF!/AU22)-1</f>
        <v>#REF!</v>
      </c>
      <c r="AX22" s="121" t="e">
        <f>(#REF!/AV22)-1</f>
        <v>#REF!</v>
      </c>
    </row>
    <row r="23" spans="1:50">
      <c r="A23" s="197" t="s">
        <v>101</v>
      </c>
      <c r="B23" s="172">
        <v>11360410977.790001</v>
      </c>
      <c r="C23" s="172">
        <v>1</v>
      </c>
      <c r="D23" s="172">
        <v>11115621783.76</v>
      </c>
      <c r="E23" s="172">
        <v>1</v>
      </c>
      <c r="F23" s="115">
        <f t="shared" si="24"/>
        <v>-2.1547565005224905E-2</v>
      </c>
      <c r="G23" s="115">
        <f t="shared" si="25"/>
        <v>0</v>
      </c>
      <c r="H23" s="172">
        <v>11130694749.41</v>
      </c>
      <c r="I23" s="172">
        <v>1</v>
      </c>
      <c r="J23" s="115">
        <f t="shared" si="26"/>
        <v>1.3560164193442894E-3</v>
      </c>
      <c r="K23" s="115">
        <f t="shared" si="27"/>
        <v>0</v>
      </c>
      <c r="L23" s="172">
        <v>10704568902.24</v>
      </c>
      <c r="M23" s="172">
        <v>1</v>
      </c>
      <c r="N23" s="115">
        <f t="shared" si="28"/>
        <v>-3.8283849909062286E-2</v>
      </c>
      <c r="O23" s="115">
        <f t="shared" si="29"/>
        <v>0</v>
      </c>
      <c r="P23" s="172">
        <v>11628025889.58</v>
      </c>
      <c r="Q23" s="172">
        <v>1</v>
      </c>
      <c r="R23" s="115">
        <f t="shared" si="30"/>
        <v>8.6267555076109684E-2</v>
      </c>
      <c r="S23" s="115">
        <f t="shared" si="31"/>
        <v>0</v>
      </c>
      <c r="T23" s="172">
        <v>11945429425.290001</v>
      </c>
      <c r="U23" s="172">
        <v>1</v>
      </c>
      <c r="V23" s="115">
        <f t="shared" si="32"/>
        <v>2.7296424924064689E-2</v>
      </c>
      <c r="W23" s="115">
        <f t="shared" si="33"/>
        <v>0</v>
      </c>
      <c r="X23" s="172">
        <v>10374734263.969999</v>
      </c>
      <c r="Y23" s="172">
        <v>1</v>
      </c>
      <c r="Z23" s="115">
        <f t="shared" si="34"/>
        <v>-0.13148921695478266</v>
      </c>
      <c r="AA23" s="115">
        <f t="shared" si="35"/>
        <v>0</v>
      </c>
      <c r="AB23" s="172">
        <v>10261193259.440001</v>
      </c>
      <c r="AC23" s="172">
        <v>1</v>
      </c>
      <c r="AD23" s="115">
        <f t="shared" si="36"/>
        <v>-1.0943991589674813E-2</v>
      </c>
      <c r="AE23" s="115">
        <f t="shared" si="37"/>
        <v>0</v>
      </c>
      <c r="AF23" s="172">
        <v>9105197698.5200005</v>
      </c>
      <c r="AG23" s="172">
        <v>1</v>
      </c>
      <c r="AH23" s="115">
        <f t="shared" si="38"/>
        <v>-0.11265703039522403</v>
      </c>
      <c r="AI23" s="115">
        <f t="shared" si="39"/>
        <v>0</v>
      </c>
      <c r="AJ23" s="172">
        <v>8669901135.2600002</v>
      </c>
      <c r="AK23" s="172">
        <v>1</v>
      </c>
      <c r="AL23" s="115">
        <f t="shared" si="40"/>
        <v>-4.7807480702012135E-2</v>
      </c>
      <c r="AM23" s="115">
        <f t="shared" si="41"/>
        <v>0</v>
      </c>
      <c r="AN23" s="116">
        <f t="shared" si="18"/>
        <v>-2.5000207179306254E-2</v>
      </c>
      <c r="AO23" s="116">
        <f t="shared" si="19"/>
        <v>0</v>
      </c>
      <c r="AP23" s="117">
        <f t="shared" si="20"/>
        <v>-0.18086474372286065</v>
      </c>
      <c r="AQ23" s="117">
        <f t="shared" si="21"/>
        <v>0</v>
      </c>
      <c r="AR23" s="118">
        <f t="shared" si="22"/>
        <v>7.0932245465242169E-2</v>
      </c>
      <c r="AS23" s="202">
        <f t="shared" si="23"/>
        <v>0</v>
      </c>
      <c r="AT23" s="122"/>
      <c r="AU23" s="120">
        <v>366113097.69999999</v>
      </c>
      <c r="AV23" s="124">
        <v>1.1357999999999999</v>
      </c>
      <c r="AW23" s="121" t="e">
        <f>(#REF!/AU23)-1</f>
        <v>#REF!</v>
      </c>
      <c r="AX23" s="121" t="e">
        <f>(#REF!/AV23)-1</f>
        <v>#REF!</v>
      </c>
    </row>
    <row r="24" spans="1:50">
      <c r="A24" s="197" t="s">
        <v>51</v>
      </c>
      <c r="B24" s="172">
        <v>723215774.59000003</v>
      </c>
      <c r="C24" s="172">
        <v>100</v>
      </c>
      <c r="D24" s="172">
        <v>723785774.59000003</v>
      </c>
      <c r="E24" s="172">
        <v>100</v>
      </c>
      <c r="F24" s="115">
        <f t="shared" si="24"/>
        <v>7.881465255969286E-4</v>
      </c>
      <c r="G24" s="115">
        <f t="shared" si="25"/>
        <v>0</v>
      </c>
      <c r="H24" s="172">
        <v>717887884.77999997</v>
      </c>
      <c r="I24" s="172">
        <v>100</v>
      </c>
      <c r="J24" s="115">
        <f t="shared" si="26"/>
        <v>-8.1486677647692306E-3</v>
      </c>
      <c r="K24" s="115">
        <f t="shared" si="27"/>
        <v>0</v>
      </c>
      <c r="L24" s="172">
        <v>719012188.77999997</v>
      </c>
      <c r="M24" s="172">
        <v>100</v>
      </c>
      <c r="N24" s="115">
        <f t="shared" si="28"/>
        <v>1.5661275581277544E-3</v>
      </c>
      <c r="O24" s="115">
        <f t="shared" si="29"/>
        <v>0</v>
      </c>
      <c r="P24" s="172">
        <v>710180364.77999997</v>
      </c>
      <c r="Q24" s="172">
        <v>100</v>
      </c>
      <c r="R24" s="115">
        <f t="shared" si="30"/>
        <v>-1.2283274383686867E-2</v>
      </c>
      <c r="S24" s="115">
        <f t="shared" si="31"/>
        <v>0</v>
      </c>
      <c r="T24" s="172">
        <v>703234504.94000006</v>
      </c>
      <c r="U24" s="172">
        <v>100</v>
      </c>
      <c r="V24" s="115">
        <f t="shared" si="32"/>
        <v>-9.78041661592771E-3</v>
      </c>
      <c r="W24" s="115">
        <f t="shared" si="33"/>
        <v>0</v>
      </c>
      <c r="X24" s="172">
        <v>699259100.63999999</v>
      </c>
      <c r="Y24" s="172">
        <v>100</v>
      </c>
      <c r="Z24" s="115">
        <f t="shared" si="34"/>
        <v>-5.6530279331775011E-3</v>
      </c>
      <c r="AA24" s="115">
        <f t="shared" si="35"/>
        <v>0</v>
      </c>
      <c r="AB24" s="172">
        <v>699296100.63999999</v>
      </c>
      <c r="AC24" s="172">
        <v>100</v>
      </c>
      <c r="AD24" s="115">
        <f t="shared" si="36"/>
        <v>5.2913147595984933E-5</v>
      </c>
      <c r="AE24" s="115">
        <f t="shared" si="37"/>
        <v>0</v>
      </c>
      <c r="AF24" s="172">
        <v>681747100.63999999</v>
      </c>
      <c r="AG24" s="172">
        <v>100</v>
      </c>
      <c r="AH24" s="115">
        <f t="shared" si="38"/>
        <v>-2.5095235028393625E-2</v>
      </c>
      <c r="AI24" s="115">
        <f t="shared" si="39"/>
        <v>0</v>
      </c>
      <c r="AJ24" s="172">
        <v>679366170.69000006</v>
      </c>
      <c r="AK24" s="172">
        <v>100</v>
      </c>
      <c r="AL24" s="115">
        <f t="shared" si="40"/>
        <v>-3.4923946838421403E-3</v>
      </c>
      <c r="AM24" s="115">
        <f t="shared" si="41"/>
        <v>0</v>
      </c>
      <c r="AN24" s="116">
        <f t="shared" si="18"/>
        <v>-7.3191793118292832E-3</v>
      </c>
      <c r="AO24" s="116">
        <f t="shared" si="19"/>
        <v>0</v>
      </c>
      <c r="AP24" s="117">
        <f t="shared" si="20"/>
        <v>-5.8081652646203942E-2</v>
      </c>
      <c r="AQ24" s="117">
        <f t="shared" si="21"/>
        <v>0</v>
      </c>
      <c r="AR24" s="118">
        <f t="shared" si="22"/>
        <v>8.8574210607819809E-3</v>
      </c>
      <c r="AS24" s="202">
        <f t="shared" si="23"/>
        <v>0</v>
      </c>
      <c r="AT24" s="122"/>
      <c r="AU24" s="120">
        <v>691810420.35000002</v>
      </c>
      <c r="AV24" s="134">
        <v>100</v>
      </c>
      <c r="AW24" s="121" t="e">
        <f>(#REF!/AU24)-1</f>
        <v>#REF!</v>
      </c>
      <c r="AX24" s="121" t="e">
        <f>(#REF!/AV24)-1</f>
        <v>#REF!</v>
      </c>
    </row>
    <row r="25" spans="1:50">
      <c r="A25" s="197" t="s">
        <v>23</v>
      </c>
      <c r="B25" s="172">
        <v>70540512443.729996</v>
      </c>
      <c r="C25" s="168">
        <v>1</v>
      </c>
      <c r="D25" s="172">
        <v>68751326879.779999</v>
      </c>
      <c r="E25" s="168">
        <v>1</v>
      </c>
      <c r="F25" s="115">
        <f t="shared" si="24"/>
        <v>-2.5363943384692961E-2</v>
      </c>
      <c r="G25" s="115">
        <f t="shared" si="25"/>
        <v>0</v>
      </c>
      <c r="H25" s="172">
        <v>68066819985.050003</v>
      </c>
      <c r="I25" s="168">
        <v>1</v>
      </c>
      <c r="J25" s="115">
        <f t="shared" si="26"/>
        <v>-9.9562717666080644E-3</v>
      </c>
      <c r="K25" s="115">
        <f t="shared" si="27"/>
        <v>0</v>
      </c>
      <c r="L25" s="172">
        <v>65676021166.970001</v>
      </c>
      <c r="M25" s="168">
        <v>1</v>
      </c>
      <c r="N25" s="115">
        <f t="shared" si="28"/>
        <v>-3.5124291374345237E-2</v>
      </c>
      <c r="O25" s="115">
        <f t="shared" si="29"/>
        <v>0</v>
      </c>
      <c r="P25" s="172">
        <v>60266487375.260002</v>
      </c>
      <c r="Q25" s="168">
        <v>1</v>
      </c>
      <c r="R25" s="115">
        <f t="shared" si="30"/>
        <v>-8.2366953655081954E-2</v>
      </c>
      <c r="S25" s="115">
        <f t="shared" si="31"/>
        <v>0</v>
      </c>
      <c r="T25" s="172">
        <v>58897563818.150002</v>
      </c>
      <c r="U25" s="168">
        <v>1</v>
      </c>
      <c r="V25" s="115">
        <f t="shared" si="32"/>
        <v>-2.271450712874893E-2</v>
      </c>
      <c r="W25" s="115">
        <f t="shared" si="33"/>
        <v>0</v>
      </c>
      <c r="X25" s="172">
        <v>58905743864.279999</v>
      </c>
      <c r="Y25" s="168">
        <v>1</v>
      </c>
      <c r="Z25" s="115">
        <f t="shared" si="34"/>
        <v>1.3888598440597085E-4</v>
      </c>
      <c r="AA25" s="115">
        <f t="shared" si="35"/>
        <v>0</v>
      </c>
      <c r="AB25" s="172">
        <v>58959276155.650002</v>
      </c>
      <c r="AC25" s="168">
        <v>1</v>
      </c>
      <c r="AD25" s="115">
        <f t="shared" si="36"/>
        <v>9.0877880251104552E-4</v>
      </c>
      <c r="AE25" s="115">
        <f t="shared" si="37"/>
        <v>0</v>
      </c>
      <c r="AF25" s="172">
        <v>58649105068.220001</v>
      </c>
      <c r="AG25" s="168">
        <v>1</v>
      </c>
      <c r="AH25" s="115">
        <f t="shared" si="38"/>
        <v>-5.2607682396093487E-3</v>
      </c>
      <c r="AI25" s="115">
        <f t="shared" si="39"/>
        <v>0</v>
      </c>
      <c r="AJ25" s="172">
        <v>57772132271.360001</v>
      </c>
      <c r="AK25" s="168">
        <v>1</v>
      </c>
      <c r="AL25" s="115">
        <f t="shared" si="40"/>
        <v>-1.4952876021550805E-2</v>
      </c>
      <c r="AM25" s="115">
        <f t="shared" si="41"/>
        <v>0</v>
      </c>
      <c r="AN25" s="116">
        <f t="shared" si="18"/>
        <v>-2.2467383845271183E-2</v>
      </c>
      <c r="AO25" s="116">
        <f t="shared" si="19"/>
        <v>0</v>
      </c>
      <c r="AP25" s="117">
        <f t="shared" si="20"/>
        <v>-0.14693857224348489</v>
      </c>
      <c r="AQ25" s="117">
        <f t="shared" si="21"/>
        <v>0</v>
      </c>
      <c r="AR25" s="118">
        <f t="shared" si="22"/>
        <v>2.7429626476484448E-2</v>
      </c>
      <c r="AS25" s="202">
        <f t="shared" si="23"/>
        <v>0</v>
      </c>
      <c r="AT25" s="122"/>
      <c r="AU25" s="120">
        <v>13880602273.7041</v>
      </c>
      <c r="AV25" s="127">
        <v>1</v>
      </c>
      <c r="AW25" s="121" t="e">
        <f>(#REF!/AU25)-1</f>
        <v>#REF!</v>
      </c>
      <c r="AX25" s="121" t="e">
        <f>(#REF!/AV25)-1</f>
        <v>#REF!</v>
      </c>
    </row>
    <row r="26" spans="1:50">
      <c r="A26" s="197" t="s">
        <v>75</v>
      </c>
      <c r="B26" s="172">
        <v>1185004411.1300001</v>
      </c>
      <c r="C26" s="168">
        <v>10</v>
      </c>
      <c r="D26" s="172">
        <v>1143381622.3199999</v>
      </c>
      <c r="E26" s="168">
        <v>10</v>
      </c>
      <c r="F26" s="115">
        <f t="shared" si="24"/>
        <v>-3.5124585545052441E-2</v>
      </c>
      <c r="G26" s="115">
        <f t="shared" si="25"/>
        <v>0</v>
      </c>
      <c r="H26" s="172">
        <v>1166955700.03</v>
      </c>
      <c r="I26" s="168">
        <v>10</v>
      </c>
      <c r="J26" s="115">
        <f t="shared" si="26"/>
        <v>2.0617856059437629E-2</v>
      </c>
      <c r="K26" s="115">
        <f t="shared" si="27"/>
        <v>0</v>
      </c>
      <c r="L26" s="172">
        <v>1176424973.5599999</v>
      </c>
      <c r="M26" s="168">
        <v>10</v>
      </c>
      <c r="N26" s="115">
        <f t="shared" si="28"/>
        <v>8.1145098565065799E-3</v>
      </c>
      <c r="O26" s="115">
        <f t="shared" si="29"/>
        <v>0</v>
      </c>
      <c r="P26" s="172">
        <v>1186966501.6500001</v>
      </c>
      <c r="Q26" s="168">
        <v>10</v>
      </c>
      <c r="R26" s="115">
        <f t="shared" si="30"/>
        <v>8.9606463029259335E-3</v>
      </c>
      <c r="S26" s="115">
        <f t="shared" si="31"/>
        <v>0</v>
      </c>
      <c r="T26" s="172">
        <v>1143879244.25</v>
      </c>
      <c r="U26" s="168">
        <v>10</v>
      </c>
      <c r="V26" s="115">
        <f t="shared" si="32"/>
        <v>-3.6300314575099274E-2</v>
      </c>
      <c r="W26" s="115">
        <f t="shared" si="33"/>
        <v>0</v>
      </c>
      <c r="X26" s="172">
        <v>1135613103.5599999</v>
      </c>
      <c r="Y26" s="168">
        <v>10</v>
      </c>
      <c r="Z26" s="115">
        <f t="shared" si="34"/>
        <v>-7.2264102452701331E-3</v>
      </c>
      <c r="AA26" s="115">
        <f t="shared" si="35"/>
        <v>0</v>
      </c>
      <c r="AB26" s="172">
        <v>1122044835.97</v>
      </c>
      <c r="AC26" s="168">
        <v>10</v>
      </c>
      <c r="AD26" s="115">
        <f t="shared" si="36"/>
        <v>-1.1947966739257547E-2</v>
      </c>
      <c r="AE26" s="115">
        <f t="shared" si="37"/>
        <v>0</v>
      </c>
      <c r="AF26" s="172">
        <v>1116012784.1300001</v>
      </c>
      <c r="AG26" s="168">
        <v>10</v>
      </c>
      <c r="AH26" s="115">
        <f t="shared" si="38"/>
        <v>-5.3759454583517125E-3</v>
      </c>
      <c r="AI26" s="115">
        <f t="shared" si="39"/>
        <v>0</v>
      </c>
      <c r="AJ26" s="172">
        <v>1092635245.5999999</v>
      </c>
      <c r="AK26" s="168">
        <v>10</v>
      </c>
      <c r="AL26" s="115">
        <f t="shared" si="40"/>
        <v>-2.0947375211498517E-2</v>
      </c>
      <c r="AM26" s="115">
        <f t="shared" si="41"/>
        <v>0</v>
      </c>
      <c r="AN26" s="116">
        <f t="shared" si="18"/>
        <v>-7.2852762930201206E-3</v>
      </c>
      <c r="AO26" s="116">
        <f t="shared" si="19"/>
        <v>0</v>
      </c>
      <c r="AP26" s="117">
        <f t="shared" si="20"/>
        <v>-2.3936748374935889E-2</v>
      </c>
      <c r="AQ26" s="117">
        <f t="shared" si="21"/>
        <v>0</v>
      </c>
      <c r="AR26" s="118">
        <f t="shared" si="22"/>
        <v>2.0430920150278659E-2</v>
      </c>
      <c r="AS26" s="202">
        <f t="shared" si="23"/>
        <v>0</v>
      </c>
      <c r="AT26" s="122"/>
      <c r="AU26" s="130">
        <v>246915130.99000001</v>
      </c>
      <c r="AV26" s="127">
        <v>10</v>
      </c>
      <c r="AW26" s="121" t="e">
        <f>(#REF!/AU26)-1</f>
        <v>#REF!</v>
      </c>
      <c r="AX26" s="121" t="e">
        <f>(#REF!/AV26)-1</f>
        <v>#REF!</v>
      </c>
    </row>
    <row r="27" spans="1:50">
      <c r="A27" s="197" t="s">
        <v>107</v>
      </c>
      <c r="B27" s="172">
        <v>24185354549.470001</v>
      </c>
      <c r="C27" s="168">
        <v>1</v>
      </c>
      <c r="D27" s="172">
        <v>24292428697.279999</v>
      </c>
      <c r="E27" s="168">
        <v>1</v>
      </c>
      <c r="F27" s="115">
        <f t="shared" si="24"/>
        <v>4.4272308512567984E-3</v>
      </c>
      <c r="G27" s="115">
        <f t="shared" si="25"/>
        <v>0</v>
      </c>
      <c r="H27" s="172">
        <v>23732445167.360001</v>
      </c>
      <c r="I27" s="168">
        <v>1</v>
      </c>
      <c r="J27" s="115">
        <f t="shared" si="26"/>
        <v>-2.3051772093199516E-2</v>
      </c>
      <c r="K27" s="115">
        <f t="shared" si="27"/>
        <v>0</v>
      </c>
      <c r="L27" s="172">
        <v>23279367107.049999</v>
      </c>
      <c r="M27" s="168">
        <v>1</v>
      </c>
      <c r="N27" s="115">
        <f t="shared" si="28"/>
        <v>-1.9091082149981505E-2</v>
      </c>
      <c r="O27" s="115">
        <f t="shared" si="29"/>
        <v>0</v>
      </c>
      <c r="P27" s="172">
        <v>21656241414.27</v>
      </c>
      <c r="Q27" s="168">
        <v>1</v>
      </c>
      <c r="R27" s="115">
        <f t="shared" si="30"/>
        <v>-6.972378953929749E-2</v>
      </c>
      <c r="S27" s="115">
        <f t="shared" si="31"/>
        <v>0</v>
      </c>
      <c r="T27" s="172">
        <v>21815972392.66</v>
      </c>
      <c r="U27" s="168">
        <v>1</v>
      </c>
      <c r="V27" s="115">
        <f t="shared" si="32"/>
        <v>7.3757479580342815E-3</v>
      </c>
      <c r="W27" s="115">
        <f t="shared" si="33"/>
        <v>0</v>
      </c>
      <c r="X27" s="172">
        <v>21494448359.32</v>
      </c>
      <c r="Y27" s="168">
        <v>1</v>
      </c>
      <c r="Z27" s="115">
        <f t="shared" si="34"/>
        <v>-1.4738010644356021E-2</v>
      </c>
      <c r="AA27" s="115">
        <f t="shared" si="35"/>
        <v>0</v>
      </c>
      <c r="AB27" s="172">
        <v>20863148293.77</v>
      </c>
      <c r="AC27" s="168">
        <v>1</v>
      </c>
      <c r="AD27" s="115">
        <f t="shared" si="36"/>
        <v>-2.9370377643409832E-2</v>
      </c>
      <c r="AE27" s="115">
        <f t="shared" si="37"/>
        <v>0</v>
      </c>
      <c r="AF27" s="172">
        <v>21811213210.43</v>
      </c>
      <c r="AG27" s="168">
        <v>1</v>
      </c>
      <c r="AH27" s="115">
        <f t="shared" si="38"/>
        <v>4.5442083012135995E-2</v>
      </c>
      <c r="AI27" s="115">
        <f t="shared" si="39"/>
        <v>0</v>
      </c>
      <c r="AJ27" s="172">
        <v>21505402721.73</v>
      </c>
      <c r="AK27" s="168">
        <v>1</v>
      </c>
      <c r="AL27" s="115">
        <f t="shared" si="40"/>
        <v>-1.4020792229648367E-2</v>
      </c>
      <c r="AM27" s="115">
        <f t="shared" si="41"/>
        <v>0</v>
      </c>
      <c r="AN27" s="116">
        <f t="shared" si="18"/>
        <v>-1.2341246281102161E-2</v>
      </c>
      <c r="AO27" s="116">
        <f t="shared" si="19"/>
        <v>0</v>
      </c>
      <c r="AP27" s="117">
        <f t="shared" si="20"/>
        <v>-0.1021394574321759</v>
      </c>
      <c r="AQ27" s="117">
        <f t="shared" si="21"/>
        <v>0</v>
      </c>
      <c r="AR27" s="118">
        <f t="shared" si="22"/>
        <v>3.3290115529881807E-2</v>
      </c>
      <c r="AS27" s="202">
        <f t="shared" si="23"/>
        <v>0</v>
      </c>
      <c r="AT27" s="122"/>
      <c r="AU27" s="130"/>
      <c r="AV27" s="127"/>
      <c r="AW27" s="121"/>
      <c r="AX27" s="121"/>
    </row>
    <row r="28" spans="1:50">
      <c r="A28" s="197" t="s">
        <v>111</v>
      </c>
      <c r="B28" s="172">
        <v>4876473808.5200005</v>
      </c>
      <c r="C28" s="168">
        <v>100</v>
      </c>
      <c r="D28" s="172">
        <v>4514709129.9899998</v>
      </c>
      <c r="E28" s="168">
        <v>100</v>
      </c>
      <c r="F28" s="115">
        <f t="shared" si="24"/>
        <v>-7.4185711383897596E-2</v>
      </c>
      <c r="G28" s="115">
        <f t="shared" si="25"/>
        <v>0</v>
      </c>
      <c r="H28" s="172">
        <v>4670088043.7399998</v>
      </c>
      <c r="I28" s="168">
        <v>100</v>
      </c>
      <c r="J28" s="115">
        <f t="shared" si="26"/>
        <v>3.4416151578372925E-2</v>
      </c>
      <c r="K28" s="115">
        <f t="shared" si="27"/>
        <v>0</v>
      </c>
      <c r="L28" s="172">
        <v>4322554143.4899998</v>
      </c>
      <c r="M28" s="168">
        <v>100</v>
      </c>
      <c r="N28" s="115">
        <f t="shared" si="28"/>
        <v>-7.4416991070618124E-2</v>
      </c>
      <c r="O28" s="115">
        <f t="shared" si="29"/>
        <v>0</v>
      </c>
      <c r="P28" s="172">
        <v>4207821322.0900002</v>
      </c>
      <c r="Q28" s="168">
        <v>100</v>
      </c>
      <c r="R28" s="115">
        <f t="shared" si="30"/>
        <v>-2.6542830370972555E-2</v>
      </c>
      <c r="S28" s="115">
        <f t="shared" si="31"/>
        <v>0</v>
      </c>
      <c r="T28" s="172">
        <v>4035173762.5900002</v>
      </c>
      <c r="U28" s="168">
        <v>100</v>
      </c>
      <c r="V28" s="115">
        <f t="shared" si="32"/>
        <v>-4.1030154629818495E-2</v>
      </c>
      <c r="W28" s="115">
        <f t="shared" si="33"/>
        <v>0</v>
      </c>
      <c r="X28" s="172">
        <v>3956071709.27</v>
      </c>
      <c r="Y28" s="168">
        <v>100</v>
      </c>
      <c r="Z28" s="115">
        <f t="shared" si="34"/>
        <v>-1.9603134331748838E-2</v>
      </c>
      <c r="AA28" s="115">
        <f t="shared" si="35"/>
        <v>0</v>
      </c>
      <c r="AB28" s="172">
        <v>3918599434.8499999</v>
      </c>
      <c r="AC28" s="168">
        <v>100</v>
      </c>
      <c r="AD28" s="115">
        <f t="shared" si="36"/>
        <v>-9.4720918056651459E-3</v>
      </c>
      <c r="AE28" s="115">
        <f t="shared" si="37"/>
        <v>0</v>
      </c>
      <c r="AF28" s="172">
        <v>3859045157.4423432</v>
      </c>
      <c r="AG28" s="168">
        <v>100</v>
      </c>
      <c r="AH28" s="115">
        <f t="shared" si="38"/>
        <v>-1.519784769987248E-2</v>
      </c>
      <c r="AI28" s="115">
        <f t="shared" si="39"/>
        <v>0</v>
      </c>
      <c r="AJ28" s="172">
        <v>2877866049.6222429</v>
      </c>
      <c r="AK28" s="168">
        <v>100</v>
      </c>
      <c r="AL28" s="115">
        <f t="shared" si="40"/>
        <v>-0.25425437324252398</v>
      </c>
      <c r="AM28" s="115">
        <f t="shared" si="41"/>
        <v>0</v>
      </c>
      <c r="AN28" s="116">
        <f t="shared" si="18"/>
        <v>-2.8254076214277536E-2</v>
      </c>
      <c r="AO28" s="116">
        <f t="shared" si="19"/>
        <v>0</v>
      </c>
      <c r="AP28" s="117">
        <f t="shared" si="20"/>
        <v>-0.14522839759315986</v>
      </c>
      <c r="AQ28" s="117">
        <f t="shared" si="21"/>
        <v>0</v>
      </c>
      <c r="AR28" s="118">
        <f t="shared" si="22"/>
        <v>3.5722163283934245E-2</v>
      </c>
      <c r="AS28" s="202">
        <f t="shared" si="23"/>
        <v>0</v>
      </c>
      <c r="AT28" s="122"/>
      <c r="AU28" s="130"/>
      <c r="AV28" s="127"/>
      <c r="AW28" s="121"/>
      <c r="AX28" s="121"/>
    </row>
    <row r="29" spans="1:50">
      <c r="A29" s="197" t="s">
        <v>114</v>
      </c>
      <c r="B29" s="172">
        <v>6411770076.1999998</v>
      </c>
      <c r="C29" s="168">
        <v>100</v>
      </c>
      <c r="D29" s="172">
        <v>6315320296.8299999</v>
      </c>
      <c r="E29" s="168">
        <v>100</v>
      </c>
      <c r="F29" s="115">
        <f t="shared" si="24"/>
        <v>-1.5042613540996126E-2</v>
      </c>
      <c r="G29" s="115">
        <f t="shared" si="25"/>
        <v>0</v>
      </c>
      <c r="H29" s="172">
        <v>6348816687.3599997</v>
      </c>
      <c r="I29" s="168">
        <v>100</v>
      </c>
      <c r="J29" s="115">
        <f t="shared" si="26"/>
        <v>5.3039891811684321E-3</v>
      </c>
      <c r="K29" s="115">
        <f t="shared" si="27"/>
        <v>0</v>
      </c>
      <c r="L29" s="172">
        <v>6002610995.7799997</v>
      </c>
      <c r="M29" s="168">
        <v>100</v>
      </c>
      <c r="N29" s="115">
        <f t="shared" si="28"/>
        <v>-5.4530743070479344E-2</v>
      </c>
      <c r="O29" s="115">
        <f t="shared" si="29"/>
        <v>0</v>
      </c>
      <c r="P29" s="172">
        <v>5869926828.1499996</v>
      </c>
      <c r="Q29" s="168">
        <v>100</v>
      </c>
      <c r="R29" s="115">
        <f t="shared" si="30"/>
        <v>-2.2104408851961375E-2</v>
      </c>
      <c r="S29" s="115">
        <f t="shared" si="31"/>
        <v>0</v>
      </c>
      <c r="T29" s="172">
        <v>5721361178.4899998</v>
      </c>
      <c r="U29" s="168">
        <v>100</v>
      </c>
      <c r="V29" s="115">
        <f t="shared" si="32"/>
        <v>-2.5309625487584256E-2</v>
      </c>
      <c r="W29" s="115">
        <f t="shared" si="33"/>
        <v>0</v>
      </c>
      <c r="X29" s="172">
        <v>5310608936.1400003</v>
      </c>
      <c r="Y29" s="168">
        <v>100</v>
      </c>
      <c r="Z29" s="115">
        <f t="shared" si="34"/>
        <v>-7.1792748182768373E-2</v>
      </c>
      <c r="AA29" s="115">
        <f t="shared" si="35"/>
        <v>0</v>
      </c>
      <c r="AB29" s="172">
        <v>5363880799.4499998</v>
      </c>
      <c r="AC29" s="168">
        <v>100</v>
      </c>
      <c r="AD29" s="115">
        <f t="shared" si="36"/>
        <v>1.0031215619638519E-2</v>
      </c>
      <c r="AE29" s="115">
        <f t="shared" si="37"/>
        <v>0</v>
      </c>
      <c r="AF29" s="172">
        <v>5279848278.2799997</v>
      </c>
      <c r="AG29" s="168">
        <v>100</v>
      </c>
      <c r="AH29" s="115">
        <f t="shared" si="38"/>
        <v>-1.5666366258291306E-2</v>
      </c>
      <c r="AI29" s="115">
        <f t="shared" si="39"/>
        <v>0</v>
      </c>
      <c r="AJ29" s="172">
        <v>5214834129.0500002</v>
      </c>
      <c r="AK29" s="168">
        <v>100</v>
      </c>
      <c r="AL29" s="115">
        <f t="shared" si="40"/>
        <v>-1.2313639673596645E-2</v>
      </c>
      <c r="AM29" s="115">
        <f t="shared" si="41"/>
        <v>0</v>
      </c>
      <c r="AN29" s="116">
        <f t="shared" si="18"/>
        <v>-2.3638912573909231E-2</v>
      </c>
      <c r="AO29" s="116">
        <f t="shared" si="19"/>
        <v>0</v>
      </c>
      <c r="AP29" s="117">
        <f t="shared" si="20"/>
        <v>-0.16396191640030663</v>
      </c>
      <c r="AQ29" s="117">
        <f t="shared" si="21"/>
        <v>0</v>
      </c>
      <c r="AR29" s="118">
        <f t="shared" si="22"/>
        <v>2.77413307049721E-2</v>
      </c>
      <c r="AS29" s="202">
        <f t="shared" si="23"/>
        <v>0</v>
      </c>
      <c r="AT29" s="122"/>
      <c r="AU29" s="130"/>
      <c r="AV29" s="127"/>
      <c r="AW29" s="121"/>
      <c r="AX29" s="121"/>
    </row>
    <row r="30" spans="1:50">
      <c r="A30" s="197" t="s">
        <v>120</v>
      </c>
      <c r="B30" s="172">
        <v>1168420521.6900001</v>
      </c>
      <c r="C30" s="168">
        <v>10</v>
      </c>
      <c r="D30" s="172">
        <v>1144474521.6900001</v>
      </c>
      <c r="E30" s="168">
        <v>10</v>
      </c>
      <c r="F30" s="115">
        <f t="shared" si="24"/>
        <v>-2.0494333637143394E-2</v>
      </c>
      <c r="G30" s="115">
        <f t="shared" si="25"/>
        <v>0</v>
      </c>
      <c r="H30" s="172">
        <v>1217465489.9300001</v>
      </c>
      <c r="I30" s="168">
        <v>10</v>
      </c>
      <c r="J30" s="115">
        <f t="shared" si="26"/>
        <v>6.3776839813102296E-2</v>
      </c>
      <c r="K30" s="115">
        <f t="shared" si="27"/>
        <v>0</v>
      </c>
      <c r="L30" s="172">
        <v>1134593480.9400001</v>
      </c>
      <c r="M30" s="168">
        <v>10</v>
      </c>
      <c r="N30" s="115">
        <f t="shared" si="28"/>
        <v>-6.806928793913071E-2</v>
      </c>
      <c r="O30" s="115">
        <f t="shared" si="29"/>
        <v>0</v>
      </c>
      <c r="P30" s="172">
        <v>1144973451.27</v>
      </c>
      <c r="Q30" s="168">
        <v>10</v>
      </c>
      <c r="R30" s="115">
        <f t="shared" si="30"/>
        <v>9.1486250400453703E-3</v>
      </c>
      <c r="S30" s="115">
        <f t="shared" si="31"/>
        <v>0</v>
      </c>
      <c r="T30" s="172">
        <v>1086292337.6099999</v>
      </c>
      <c r="U30" s="168">
        <v>10</v>
      </c>
      <c r="V30" s="115">
        <f t="shared" si="32"/>
        <v>-5.125106926707447E-2</v>
      </c>
      <c r="W30" s="115">
        <f t="shared" si="33"/>
        <v>0</v>
      </c>
      <c r="X30" s="172">
        <v>1136603181.29</v>
      </c>
      <c r="Y30" s="168">
        <v>10</v>
      </c>
      <c r="Z30" s="115">
        <f t="shared" si="34"/>
        <v>4.6314276496409054E-2</v>
      </c>
      <c r="AA30" s="115">
        <f t="shared" si="35"/>
        <v>0</v>
      </c>
      <c r="AB30" s="172">
        <v>1133176289.8</v>
      </c>
      <c r="AC30" s="168">
        <v>10</v>
      </c>
      <c r="AD30" s="115">
        <f t="shared" si="36"/>
        <v>-3.0150289444998936E-3</v>
      </c>
      <c r="AE30" s="115">
        <f t="shared" si="37"/>
        <v>0</v>
      </c>
      <c r="AF30" s="172">
        <v>1159061161.1300001</v>
      </c>
      <c r="AG30" s="168">
        <v>10</v>
      </c>
      <c r="AH30" s="115">
        <f t="shared" si="38"/>
        <v>2.2842757621207126E-2</v>
      </c>
      <c r="AI30" s="115">
        <f t="shared" si="39"/>
        <v>0</v>
      </c>
      <c r="AJ30" s="172">
        <v>1055505628.75</v>
      </c>
      <c r="AK30" s="168">
        <v>10</v>
      </c>
      <c r="AL30" s="115">
        <f t="shared" si="40"/>
        <v>-8.9344320949414802E-2</v>
      </c>
      <c r="AM30" s="115">
        <f t="shared" si="41"/>
        <v>0</v>
      </c>
      <c r="AN30" s="116">
        <f t="shared" si="18"/>
        <v>-9.3402602135579053E-5</v>
      </c>
      <c r="AO30" s="116">
        <f t="shared" si="19"/>
        <v>0</v>
      </c>
      <c r="AP30" s="117">
        <f t="shared" si="20"/>
        <v>1.2745272318042122E-2</v>
      </c>
      <c r="AQ30" s="117">
        <f t="shared" si="21"/>
        <v>0</v>
      </c>
      <c r="AR30" s="118">
        <f t="shared" si="22"/>
        <v>4.5524129864993081E-2</v>
      </c>
      <c r="AS30" s="202">
        <f t="shared" si="23"/>
        <v>0</v>
      </c>
      <c r="AT30" s="122"/>
      <c r="AU30" s="130"/>
      <c r="AV30" s="127"/>
      <c r="AW30" s="121"/>
      <c r="AX30" s="121"/>
    </row>
    <row r="31" spans="1:50">
      <c r="A31" s="197" t="s">
        <v>122</v>
      </c>
      <c r="B31" s="167">
        <v>2238619869</v>
      </c>
      <c r="C31" s="168">
        <v>100</v>
      </c>
      <c r="D31" s="167">
        <v>2127094553</v>
      </c>
      <c r="E31" s="168">
        <v>100</v>
      </c>
      <c r="F31" s="115">
        <f t="shared" si="24"/>
        <v>-4.9818782341916217E-2</v>
      </c>
      <c r="G31" s="115">
        <f t="shared" si="25"/>
        <v>0</v>
      </c>
      <c r="H31" s="167">
        <v>2106778625</v>
      </c>
      <c r="I31" s="168">
        <v>100</v>
      </c>
      <c r="J31" s="115">
        <f t="shared" si="26"/>
        <v>-9.5510225304027661E-3</v>
      </c>
      <c r="K31" s="115">
        <f t="shared" si="27"/>
        <v>0</v>
      </c>
      <c r="L31" s="167">
        <v>2103386606</v>
      </c>
      <c r="M31" s="168">
        <v>100</v>
      </c>
      <c r="N31" s="115">
        <f t="shared" si="28"/>
        <v>-1.6100500355133421E-3</v>
      </c>
      <c r="O31" s="115">
        <f t="shared" si="29"/>
        <v>0</v>
      </c>
      <c r="P31" s="167">
        <v>2056495041</v>
      </c>
      <c r="Q31" s="168">
        <v>100</v>
      </c>
      <c r="R31" s="115">
        <f t="shared" si="30"/>
        <v>-2.2293364836611495E-2</v>
      </c>
      <c r="S31" s="115">
        <f t="shared" si="31"/>
        <v>0</v>
      </c>
      <c r="T31" s="167">
        <v>2067218459</v>
      </c>
      <c r="U31" s="168">
        <v>100</v>
      </c>
      <c r="V31" s="115">
        <f t="shared" si="32"/>
        <v>5.2144147134853217E-3</v>
      </c>
      <c r="W31" s="115">
        <f t="shared" si="33"/>
        <v>0</v>
      </c>
      <c r="X31" s="167">
        <v>2040341763</v>
      </c>
      <c r="Y31" s="168">
        <v>100</v>
      </c>
      <c r="Z31" s="115">
        <f t="shared" si="34"/>
        <v>-1.3001381582574191E-2</v>
      </c>
      <c r="AA31" s="115">
        <f t="shared" si="35"/>
        <v>0</v>
      </c>
      <c r="AB31" s="167">
        <v>2029740277</v>
      </c>
      <c r="AC31" s="168">
        <v>100</v>
      </c>
      <c r="AD31" s="115">
        <f t="shared" si="36"/>
        <v>-5.1959363829382149E-3</v>
      </c>
      <c r="AE31" s="115">
        <f t="shared" si="37"/>
        <v>0</v>
      </c>
      <c r="AF31" s="167">
        <v>2031584402</v>
      </c>
      <c r="AG31" s="168">
        <v>100</v>
      </c>
      <c r="AH31" s="115">
        <f t="shared" si="38"/>
        <v>9.0855220290827381E-4</v>
      </c>
      <c r="AI31" s="115">
        <f t="shared" si="39"/>
        <v>0</v>
      </c>
      <c r="AJ31" s="167">
        <v>2019785244</v>
      </c>
      <c r="AK31" s="168">
        <v>100</v>
      </c>
      <c r="AL31" s="115">
        <f t="shared" si="40"/>
        <v>-5.8078601058288689E-3</v>
      </c>
      <c r="AM31" s="115">
        <f t="shared" si="41"/>
        <v>0</v>
      </c>
      <c r="AN31" s="116">
        <f t="shared" si="18"/>
        <v>-1.1918446349195328E-2</v>
      </c>
      <c r="AO31" s="116">
        <f t="shared" si="19"/>
        <v>0</v>
      </c>
      <c r="AP31" s="117">
        <f t="shared" si="20"/>
        <v>-4.4901695068183457E-2</v>
      </c>
      <c r="AQ31" s="117">
        <f t="shared" si="21"/>
        <v>0</v>
      </c>
      <c r="AR31" s="118">
        <f t="shared" si="22"/>
        <v>1.7567721378768542E-2</v>
      </c>
      <c r="AS31" s="202">
        <f t="shared" si="23"/>
        <v>0</v>
      </c>
      <c r="AT31" s="122"/>
      <c r="AU31" s="130"/>
      <c r="AV31" s="127"/>
      <c r="AW31" s="121"/>
      <c r="AX31" s="121"/>
    </row>
    <row r="32" spans="1:50">
      <c r="A32" s="197" t="s">
        <v>123</v>
      </c>
      <c r="B32" s="167">
        <v>8042345337.8299999</v>
      </c>
      <c r="C32" s="168">
        <v>100</v>
      </c>
      <c r="D32" s="167">
        <v>7564708261.9300003</v>
      </c>
      <c r="E32" s="168">
        <v>100</v>
      </c>
      <c r="F32" s="115">
        <f t="shared" si="24"/>
        <v>-5.939027184685363E-2</v>
      </c>
      <c r="G32" s="115">
        <f t="shared" si="25"/>
        <v>0</v>
      </c>
      <c r="H32" s="167">
        <v>7711783378.1000004</v>
      </c>
      <c r="I32" s="168">
        <v>100</v>
      </c>
      <c r="J32" s="115">
        <f t="shared" si="26"/>
        <v>1.9442272071504379E-2</v>
      </c>
      <c r="K32" s="115">
        <f t="shared" si="27"/>
        <v>0</v>
      </c>
      <c r="L32" s="167">
        <v>7625683904.8100004</v>
      </c>
      <c r="M32" s="168">
        <v>100</v>
      </c>
      <c r="N32" s="115">
        <f t="shared" si="28"/>
        <v>-1.1164664393259036E-2</v>
      </c>
      <c r="O32" s="115">
        <f t="shared" si="29"/>
        <v>0</v>
      </c>
      <c r="P32" s="167">
        <v>7234423055.4300003</v>
      </c>
      <c r="Q32" s="168">
        <v>100</v>
      </c>
      <c r="R32" s="115">
        <f t="shared" si="30"/>
        <v>-5.1308296313358488E-2</v>
      </c>
      <c r="S32" s="115">
        <f t="shared" si="31"/>
        <v>0</v>
      </c>
      <c r="T32" s="167">
        <v>7238819460.4099998</v>
      </c>
      <c r="U32" s="168">
        <v>100</v>
      </c>
      <c r="V32" s="115">
        <f t="shared" si="32"/>
        <v>6.0770637082105622E-4</v>
      </c>
      <c r="W32" s="115">
        <f t="shared" si="33"/>
        <v>0</v>
      </c>
      <c r="X32" s="167">
        <v>7143747919.54</v>
      </c>
      <c r="Y32" s="168">
        <v>100</v>
      </c>
      <c r="Z32" s="115">
        <f t="shared" si="34"/>
        <v>-1.3133569829992019E-2</v>
      </c>
      <c r="AA32" s="115">
        <f t="shared" si="35"/>
        <v>0</v>
      </c>
      <c r="AB32" s="167">
        <v>7146356977.7399998</v>
      </c>
      <c r="AC32" s="168">
        <v>100</v>
      </c>
      <c r="AD32" s="115">
        <f t="shared" si="36"/>
        <v>3.6522260155112131E-4</v>
      </c>
      <c r="AE32" s="115">
        <f t="shared" si="37"/>
        <v>0</v>
      </c>
      <c r="AF32" s="167">
        <v>7151609456.7600002</v>
      </c>
      <c r="AG32" s="168">
        <v>100</v>
      </c>
      <c r="AH32" s="115">
        <f t="shared" si="38"/>
        <v>7.3498693619158224E-4</v>
      </c>
      <c r="AI32" s="115">
        <f t="shared" si="39"/>
        <v>0</v>
      </c>
      <c r="AJ32" s="167">
        <v>7007643602.6499996</v>
      </c>
      <c r="AK32" s="168">
        <v>100</v>
      </c>
      <c r="AL32" s="115">
        <f t="shared" si="40"/>
        <v>-2.0130553126599785E-2</v>
      </c>
      <c r="AM32" s="115">
        <f t="shared" si="41"/>
        <v>0</v>
      </c>
      <c r="AN32" s="116">
        <f t="shared" si="18"/>
        <v>-1.423082680042438E-2</v>
      </c>
      <c r="AO32" s="116">
        <f t="shared" si="19"/>
        <v>0</v>
      </c>
      <c r="AP32" s="117">
        <f t="shared" si="20"/>
        <v>-5.4608689570879138E-2</v>
      </c>
      <c r="AQ32" s="117">
        <f t="shared" si="21"/>
        <v>0</v>
      </c>
      <c r="AR32" s="118">
        <f t="shared" si="22"/>
        <v>2.7296780135621257E-2</v>
      </c>
      <c r="AS32" s="202">
        <f t="shared" si="23"/>
        <v>0</v>
      </c>
      <c r="AT32" s="122"/>
      <c r="AU32" s="130"/>
      <c r="AV32" s="127"/>
      <c r="AW32" s="121"/>
      <c r="AX32" s="121"/>
    </row>
    <row r="33" spans="1:51">
      <c r="A33" s="197" t="s">
        <v>128</v>
      </c>
      <c r="B33" s="167">
        <v>9431803243.6000004</v>
      </c>
      <c r="C33" s="168">
        <v>100</v>
      </c>
      <c r="D33" s="167">
        <v>8956977494.6000004</v>
      </c>
      <c r="E33" s="168">
        <v>100</v>
      </c>
      <c r="F33" s="115">
        <f t="shared" si="24"/>
        <v>-5.0343050712194991E-2</v>
      </c>
      <c r="G33" s="115">
        <f t="shared" si="25"/>
        <v>0</v>
      </c>
      <c r="H33" s="167">
        <v>8661049499.25</v>
      </c>
      <c r="I33" s="168">
        <v>100</v>
      </c>
      <c r="J33" s="115">
        <f t="shared" si="26"/>
        <v>-3.3038823144125352E-2</v>
      </c>
      <c r="K33" s="115">
        <f t="shared" si="27"/>
        <v>0</v>
      </c>
      <c r="L33" s="167">
        <v>8549644533.3900003</v>
      </c>
      <c r="M33" s="168">
        <v>100</v>
      </c>
      <c r="N33" s="115">
        <f t="shared" si="28"/>
        <v>-1.2862755936176872E-2</v>
      </c>
      <c r="O33" s="115">
        <f t="shared" si="29"/>
        <v>0</v>
      </c>
      <c r="P33" s="167">
        <v>8136244350.6700001</v>
      </c>
      <c r="Q33" s="168">
        <v>100</v>
      </c>
      <c r="R33" s="115">
        <f t="shared" si="30"/>
        <v>-4.8352908837963567E-2</v>
      </c>
      <c r="S33" s="115">
        <f t="shared" si="31"/>
        <v>0</v>
      </c>
      <c r="T33" s="167">
        <v>7758541511.8599997</v>
      </c>
      <c r="U33" s="168">
        <v>100</v>
      </c>
      <c r="V33" s="115">
        <f t="shared" si="32"/>
        <v>-4.642225854228401E-2</v>
      </c>
      <c r="W33" s="115">
        <f t="shared" si="33"/>
        <v>0</v>
      </c>
      <c r="X33" s="167">
        <v>7707180871.1899996</v>
      </c>
      <c r="Y33" s="168">
        <v>100</v>
      </c>
      <c r="Z33" s="115">
        <f t="shared" si="34"/>
        <v>-6.6198834654023903E-3</v>
      </c>
      <c r="AA33" s="115">
        <f t="shared" si="35"/>
        <v>0</v>
      </c>
      <c r="AB33" s="167">
        <v>7664122638.9200001</v>
      </c>
      <c r="AC33" s="168">
        <v>100</v>
      </c>
      <c r="AD33" s="115">
        <f t="shared" si="36"/>
        <v>-5.5867681049181417E-3</v>
      </c>
      <c r="AE33" s="115">
        <f t="shared" si="37"/>
        <v>0</v>
      </c>
      <c r="AF33" s="167">
        <v>7653773531.6800003</v>
      </c>
      <c r="AG33" s="168">
        <v>100</v>
      </c>
      <c r="AH33" s="115">
        <f t="shared" si="38"/>
        <v>-1.3503316331924106E-3</v>
      </c>
      <c r="AI33" s="115">
        <f t="shared" si="39"/>
        <v>0</v>
      </c>
      <c r="AJ33" s="167">
        <v>6972032152.3500004</v>
      </c>
      <c r="AK33" s="168">
        <v>100</v>
      </c>
      <c r="AL33" s="115">
        <f t="shared" si="40"/>
        <v>-8.9072583152373194E-2</v>
      </c>
      <c r="AM33" s="115">
        <f t="shared" si="41"/>
        <v>0</v>
      </c>
      <c r="AN33" s="116">
        <f t="shared" si="18"/>
        <v>-2.5572097547032217E-2</v>
      </c>
      <c r="AO33" s="116">
        <f t="shared" si="19"/>
        <v>0</v>
      </c>
      <c r="AP33" s="117">
        <f t="shared" si="20"/>
        <v>-0.1454959514753362</v>
      </c>
      <c r="AQ33" s="117">
        <f t="shared" si="21"/>
        <v>0</v>
      </c>
      <c r="AR33" s="118">
        <f t="shared" si="22"/>
        <v>2.1145306159746691E-2</v>
      </c>
      <c r="AS33" s="202">
        <f t="shared" si="23"/>
        <v>0</v>
      </c>
      <c r="AT33" s="122"/>
      <c r="AU33" s="130"/>
      <c r="AV33" s="127"/>
      <c r="AW33" s="121"/>
      <c r="AX33" s="121"/>
    </row>
    <row r="34" spans="1:51">
      <c r="A34" s="197" t="s">
        <v>127</v>
      </c>
      <c r="B34" s="167">
        <v>246865860.22</v>
      </c>
      <c r="C34" s="168">
        <v>1000000</v>
      </c>
      <c r="D34" s="402">
        <v>246964872.30000001</v>
      </c>
      <c r="E34" s="168">
        <v>1000000</v>
      </c>
      <c r="F34" s="115">
        <f t="shared" si="24"/>
        <v>4.0107643848273026E-4</v>
      </c>
      <c r="G34" s="115">
        <f t="shared" si="25"/>
        <v>0</v>
      </c>
      <c r="H34" s="167">
        <v>247100048.12</v>
      </c>
      <c r="I34" s="168">
        <v>1000000</v>
      </c>
      <c r="J34" s="115">
        <f t="shared" si="26"/>
        <v>5.4734836878253816E-4</v>
      </c>
      <c r="K34" s="115">
        <f t="shared" si="27"/>
        <v>0</v>
      </c>
      <c r="L34" s="167">
        <v>246452682.43000001</v>
      </c>
      <c r="M34" s="168">
        <v>1000000</v>
      </c>
      <c r="N34" s="115">
        <f t="shared" si="28"/>
        <v>-2.6198525452557392E-3</v>
      </c>
      <c r="O34" s="115">
        <f t="shared" si="29"/>
        <v>0</v>
      </c>
      <c r="P34" s="167">
        <v>246560547.81999999</v>
      </c>
      <c r="Q34" s="168">
        <v>1000000</v>
      </c>
      <c r="R34" s="115">
        <f t="shared" si="30"/>
        <v>4.3767180351393707E-4</v>
      </c>
      <c r="S34" s="115">
        <f t="shared" si="31"/>
        <v>0</v>
      </c>
      <c r="T34" s="167">
        <v>166350959.15000001</v>
      </c>
      <c r="U34" s="168">
        <v>1000000</v>
      </c>
      <c r="V34" s="115">
        <f t="shared" si="32"/>
        <v>-0.32531396194234813</v>
      </c>
      <c r="W34" s="115">
        <f t="shared" si="33"/>
        <v>0</v>
      </c>
      <c r="X34" s="402">
        <v>166379005.50999999</v>
      </c>
      <c r="Y34" s="168">
        <v>1000000</v>
      </c>
      <c r="Z34" s="115">
        <f t="shared" si="34"/>
        <v>1.6859752503557777E-4</v>
      </c>
      <c r="AA34" s="115">
        <f t="shared" si="35"/>
        <v>0</v>
      </c>
      <c r="AB34" s="167">
        <v>166442054.12</v>
      </c>
      <c r="AC34" s="168">
        <v>1000000</v>
      </c>
      <c r="AD34" s="115">
        <f t="shared" si="36"/>
        <v>3.7894570776374095E-4</v>
      </c>
      <c r="AE34" s="115">
        <f t="shared" si="37"/>
        <v>0</v>
      </c>
      <c r="AF34" s="167">
        <v>165918199.44</v>
      </c>
      <c r="AG34" s="168">
        <v>1000000</v>
      </c>
      <c r="AH34" s="115">
        <f t="shared" si="38"/>
        <v>-3.1473697123584089E-3</v>
      </c>
      <c r="AI34" s="115">
        <f t="shared" si="39"/>
        <v>0</v>
      </c>
      <c r="AJ34" s="167">
        <v>165994158.83000001</v>
      </c>
      <c r="AK34" s="168">
        <v>1000000</v>
      </c>
      <c r="AL34" s="115">
        <f t="shared" si="40"/>
        <v>4.5781228494758488E-4</v>
      </c>
      <c r="AM34" s="115">
        <f t="shared" si="41"/>
        <v>0</v>
      </c>
      <c r="AN34" s="116">
        <f t="shared" si="18"/>
        <v>-4.1143443044547971E-2</v>
      </c>
      <c r="AO34" s="116">
        <f t="shared" si="19"/>
        <v>0</v>
      </c>
      <c r="AP34" s="117">
        <f t="shared" si="20"/>
        <v>-0.32817085322785805</v>
      </c>
      <c r="AQ34" s="117">
        <f t="shared" si="21"/>
        <v>0</v>
      </c>
      <c r="AR34" s="118">
        <f t="shared" si="22"/>
        <v>0.11483186727170279</v>
      </c>
      <c r="AS34" s="202">
        <f t="shared" si="23"/>
        <v>0</v>
      </c>
      <c r="AT34" s="122"/>
      <c r="AU34" s="130"/>
      <c r="AV34" s="127"/>
      <c r="AW34" s="121"/>
      <c r="AX34" s="121"/>
      <c r="AY34" s="307"/>
    </row>
    <row r="35" spans="1:51">
      <c r="A35" s="197" t="s">
        <v>139</v>
      </c>
      <c r="B35" s="167">
        <v>6518262014.4399996</v>
      </c>
      <c r="C35" s="168">
        <v>1</v>
      </c>
      <c r="D35" s="402">
        <v>6094826764.21</v>
      </c>
      <c r="E35" s="168">
        <v>1</v>
      </c>
      <c r="F35" s="115">
        <f t="shared" si="24"/>
        <v>-6.496137303041169E-2</v>
      </c>
      <c r="G35" s="115">
        <f t="shared" si="25"/>
        <v>0</v>
      </c>
      <c r="H35" s="167">
        <v>5864202881.6199999</v>
      </c>
      <c r="I35" s="168">
        <v>1</v>
      </c>
      <c r="J35" s="115">
        <f t="shared" si="26"/>
        <v>-3.7839284283561286E-2</v>
      </c>
      <c r="K35" s="115">
        <f t="shared" si="27"/>
        <v>0</v>
      </c>
      <c r="L35" s="167">
        <v>5809860750.25</v>
      </c>
      <c r="M35" s="168">
        <v>1</v>
      </c>
      <c r="N35" s="115">
        <f t="shared" si="28"/>
        <v>-9.2667549992724238E-3</v>
      </c>
      <c r="O35" s="115">
        <f t="shared" si="29"/>
        <v>0</v>
      </c>
      <c r="P35" s="167">
        <v>5791343261.5799999</v>
      </c>
      <c r="Q35" s="168">
        <v>1</v>
      </c>
      <c r="R35" s="115">
        <f t="shared" si="30"/>
        <v>-3.1872517201386045E-3</v>
      </c>
      <c r="S35" s="115">
        <f t="shared" si="31"/>
        <v>0</v>
      </c>
      <c r="T35" s="167">
        <v>5596153692.5299997</v>
      </c>
      <c r="U35" s="168">
        <v>1</v>
      </c>
      <c r="V35" s="115">
        <f t="shared" si="32"/>
        <v>-3.370367809915456E-2</v>
      </c>
      <c r="W35" s="115">
        <f t="shared" si="33"/>
        <v>0</v>
      </c>
      <c r="X35" s="167">
        <v>5251232915.1400003</v>
      </c>
      <c r="Y35" s="168">
        <v>1</v>
      </c>
      <c r="Z35" s="115">
        <f t="shared" si="34"/>
        <v>-6.1635329610481446E-2</v>
      </c>
      <c r="AA35" s="115">
        <f t="shared" si="35"/>
        <v>0</v>
      </c>
      <c r="AB35" s="167">
        <v>5235799257.8000002</v>
      </c>
      <c r="AC35" s="168">
        <v>1</v>
      </c>
      <c r="AD35" s="115">
        <f t="shared" si="36"/>
        <v>-2.9390540449087438E-3</v>
      </c>
      <c r="AE35" s="115">
        <f t="shared" si="37"/>
        <v>0</v>
      </c>
      <c r="AF35" s="167">
        <v>5217031921.9399996</v>
      </c>
      <c r="AG35" s="168">
        <v>1</v>
      </c>
      <c r="AH35" s="115">
        <f t="shared" si="38"/>
        <v>-3.5844261660800086E-3</v>
      </c>
      <c r="AI35" s="115">
        <f t="shared" si="39"/>
        <v>0</v>
      </c>
      <c r="AJ35" s="167">
        <v>5158897441.7299995</v>
      </c>
      <c r="AK35" s="168">
        <v>1</v>
      </c>
      <c r="AL35" s="115">
        <f t="shared" si="40"/>
        <v>-1.1143209602670442E-2</v>
      </c>
      <c r="AM35" s="115">
        <f t="shared" si="41"/>
        <v>0</v>
      </c>
      <c r="AN35" s="116">
        <f t="shared" si="18"/>
        <v>-2.7139643994251096E-2</v>
      </c>
      <c r="AO35" s="116">
        <f t="shared" si="19"/>
        <v>0</v>
      </c>
      <c r="AP35" s="117">
        <f t="shared" si="20"/>
        <v>-0.1440229355532435</v>
      </c>
      <c r="AQ35" s="117">
        <f t="shared" si="21"/>
        <v>0</v>
      </c>
      <c r="AR35" s="118">
        <f t="shared" si="22"/>
        <v>2.6217983078626758E-2</v>
      </c>
      <c r="AS35" s="202">
        <f t="shared" si="23"/>
        <v>0</v>
      </c>
      <c r="AT35" s="122"/>
      <c r="AU35" s="130"/>
      <c r="AV35" s="127"/>
      <c r="AW35" s="121"/>
      <c r="AX35" s="121"/>
    </row>
    <row r="36" spans="1:51" s="261" customFormat="1">
      <c r="A36" s="197" t="s">
        <v>144</v>
      </c>
      <c r="B36" s="167">
        <v>11487953739.799999</v>
      </c>
      <c r="C36" s="168">
        <v>1</v>
      </c>
      <c r="D36" s="167">
        <v>11301081074.15</v>
      </c>
      <c r="E36" s="168">
        <v>1</v>
      </c>
      <c r="F36" s="115">
        <f t="shared" si="24"/>
        <v>-1.626683653874576E-2</v>
      </c>
      <c r="G36" s="115">
        <f t="shared" si="25"/>
        <v>0</v>
      </c>
      <c r="H36" s="402">
        <v>11414920341.66</v>
      </c>
      <c r="I36" s="168">
        <v>1</v>
      </c>
      <c r="J36" s="115">
        <f t="shared" si="26"/>
        <v>1.0073307744901967E-2</v>
      </c>
      <c r="K36" s="115">
        <f t="shared" si="27"/>
        <v>0</v>
      </c>
      <c r="L36" s="167">
        <v>11288929198.34</v>
      </c>
      <c r="M36" s="168">
        <v>1</v>
      </c>
      <c r="N36" s="115">
        <f t="shared" si="28"/>
        <v>-1.1037408895459502E-2</v>
      </c>
      <c r="O36" s="115">
        <f t="shared" si="29"/>
        <v>0</v>
      </c>
      <c r="P36" s="167">
        <v>11141617694.809999</v>
      </c>
      <c r="Q36" s="168">
        <v>1</v>
      </c>
      <c r="R36" s="115">
        <f t="shared" si="30"/>
        <v>-1.3049200764910666E-2</v>
      </c>
      <c r="S36" s="115">
        <f t="shared" si="31"/>
        <v>0</v>
      </c>
      <c r="T36" s="167">
        <v>11073434337.040001</v>
      </c>
      <c r="U36" s="168">
        <v>1</v>
      </c>
      <c r="V36" s="115">
        <f t="shared" si="32"/>
        <v>-6.1196999966853819E-3</v>
      </c>
      <c r="W36" s="115">
        <f t="shared" si="33"/>
        <v>0</v>
      </c>
      <c r="X36" s="167">
        <v>10540996856.639999</v>
      </c>
      <c r="Y36" s="168">
        <v>1</v>
      </c>
      <c r="Z36" s="115">
        <f t="shared" si="34"/>
        <v>-4.8082416366440971E-2</v>
      </c>
      <c r="AA36" s="115">
        <f t="shared" si="35"/>
        <v>0</v>
      </c>
      <c r="AB36" s="167">
        <v>10359602306.43</v>
      </c>
      <c r="AC36" s="168">
        <v>1</v>
      </c>
      <c r="AD36" s="115">
        <f t="shared" si="36"/>
        <v>-1.7208481576933093E-2</v>
      </c>
      <c r="AE36" s="115">
        <f t="shared" si="37"/>
        <v>0</v>
      </c>
      <c r="AF36" s="167">
        <v>10316796557.200001</v>
      </c>
      <c r="AG36" s="168">
        <v>1</v>
      </c>
      <c r="AH36" s="115">
        <f t="shared" si="38"/>
        <v>-4.1319876925614086E-3</v>
      </c>
      <c r="AI36" s="115">
        <f t="shared" si="39"/>
        <v>0</v>
      </c>
      <c r="AJ36" s="167">
        <v>10191905429.879999</v>
      </c>
      <c r="AK36" s="168">
        <v>1</v>
      </c>
      <c r="AL36" s="115">
        <f t="shared" si="40"/>
        <v>-1.2105611138841465E-2</v>
      </c>
      <c r="AM36" s="115">
        <f t="shared" si="41"/>
        <v>0</v>
      </c>
      <c r="AN36" s="116">
        <f t="shared" si="18"/>
        <v>-1.3227840510854353E-2</v>
      </c>
      <c r="AO36" s="116">
        <f t="shared" si="19"/>
        <v>0</v>
      </c>
      <c r="AP36" s="117">
        <f t="shared" si="20"/>
        <v>-8.7096491963184225E-2</v>
      </c>
      <c r="AQ36" s="117">
        <f t="shared" si="21"/>
        <v>0</v>
      </c>
      <c r="AR36" s="118">
        <f t="shared" si="22"/>
        <v>1.656569635958528E-2</v>
      </c>
      <c r="AS36" s="202">
        <f t="shared" si="23"/>
        <v>0</v>
      </c>
      <c r="AT36" s="122"/>
      <c r="AU36" s="130"/>
      <c r="AV36" s="127"/>
      <c r="AW36" s="121"/>
      <c r="AX36" s="121"/>
    </row>
    <row r="37" spans="1:51" s="278" customFormat="1">
      <c r="A37" s="197" t="s">
        <v>147</v>
      </c>
      <c r="B37" s="167">
        <v>541794378.42999995</v>
      </c>
      <c r="C37" s="168">
        <v>100</v>
      </c>
      <c r="D37" s="167">
        <v>531435360.94</v>
      </c>
      <c r="E37" s="168">
        <v>100</v>
      </c>
      <c r="F37" s="115">
        <f t="shared" si="24"/>
        <v>-1.9119831992384432E-2</v>
      </c>
      <c r="G37" s="115">
        <f t="shared" si="25"/>
        <v>0</v>
      </c>
      <c r="H37" s="167">
        <v>528967157.07999998</v>
      </c>
      <c r="I37" s="168">
        <v>100</v>
      </c>
      <c r="J37" s="115">
        <f t="shared" si="26"/>
        <v>-4.6444102922211811E-3</v>
      </c>
      <c r="K37" s="115">
        <f t="shared" si="27"/>
        <v>0</v>
      </c>
      <c r="L37" s="167">
        <v>530893877.00999999</v>
      </c>
      <c r="M37" s="168">
        <v>100</v>
      </c>
      <c r="N37" s="115">
        <f t="shared" si="28"/>
        <v>3.6424188235728476E-3</v>
      </c>
      <c r="O37" s="115">
        <f t="shared" si="29"/>
        <v>0</v>
      </c>
      <c r="P37" s="167">
        <v>531112714.77999997</v>
      </c>
      <c r="Q37" s="168">
        <v>100</v>
      </c>
      <c r="R37" s="115">
        <f t="shared" si="30"/>
        <v>4.1220624210713748E-4</v>
      </c>
      <c r="S37" s="115">
        <f t="shared" si="31"/>
        <v>0</v>
      </c>
      <c r="T37" s="167">
        <v>532226823.82999998</v>
      </c>
      <c r="U37" s="168">
        <v>100</v>
      </c>
      <c r="V37" s="115">
        <f t="shared" si="32"/>
        <v>2.0976885301296233E-3</v>
      </c>
      <c r="W37" s="115">
        <f t="shared" si="33"/>
        <v>0</v>
      </c>
      <c r="X37" s="167">
        <v>530361303.97000003</v>
      </c>
      <c r="Y37" s="168">
        <v>100</v>
      </c>
      <c r="Z37" s="115">
        <f t="shared" si="34"/>
        <v>-3.5051218324084797E-3</v>
      </c>
      <c r="AA37" s="115">
        <f t="shared" si="35"/>
        <v>0</v>
      </c>
      <c r="AB37" s="167">
        <v>533038735.16000003</v>
      </c>
      <c r="AC37" s="168">
        <v>100</v>
      </c>
      <c r="AD37" s="115">
        <f t="shared" si="36"/>
        <v>5.04831549730002E-3</v>
      </c>
      <c r="AE37" s="115">
        <f t="shared" si="37"/>
        <v>0</v>
      </c>
      <c r="AF37" s="167">
        <v>534253507.68000001</v>
      </c>
      <c r="AG37" s="168">
        <v>100</v>
      </c>
      <c r="AH37" s="115">
        <f t="shared" si="38"/>
        <v>2.2789573062365676E-3</v>
      </c>
      <c r="AI37" s="115">
        <f t="shared" si="39"/>
        <v>0</v>
      </c>
      <c r="AJ37" s="167">
        <v>535890650.98000002</v>
      </c>
      <c r="AK37" s="168">
        <v>100</v>
      </c>
      <c r="AL37" s="115">
        <f t="shared" si="40"/>
        <v>3.064356670505205E-3</v>
      </c>
      <c r="AM37" s="115">
        <f t="shared" si="41"/>
        <v>0</v>
      </c>
      <c r="AN37" s="116">
        <f t="shared" si="18"/>
        <v>-1.7237222147084869E-3</v>
      </c>
      <c r="AO37" s="116">
        <f t="shared" si="19"/>
        <v>0</v>
      </c>
      <c r="AP37" s="117">
        <f t="shared" si="20"/>
        <v>5.3028965460922414E-3</v>
      </c>
      <c r="AQ37" s="117">
        <f t="shared" si="21"/>
        <v>0</v>
      </c>
      <c r="AR37" s="118">
        <f t="shared" si="22"/>
        <v>7.7843360764459314E-3</v>
      </c>
      <c r="AS37" s="202">
        <f t="shared" si="23"/>
        <v>0</v>
      </c>
      <c r="AT37" s="122"/>
      <c r="AU37" s="130"/>
      <c r="AV37" s="127"/>
      <c r="AW37" s="121"/>
      <c r="AX37" s="121"/>
    </row>
    <row r="38" spans="1:51" s="278" customFormat="1">
      <c r="A38" s="197" t="s">
        <v>157</v>
      </c>
      <c r="B38" s="165">
        <v>9397026284.6800003</v>
      </c>
      <c r="C38" s="168">
        <v>1</v>
      </c>
      <c r="D38" s="165">
        <v>9269906020.6499996</v>
      </c>
      <c r="E38" s="168">
        <v>1</v>
      </c>
      <c r="F38" s="115">
        <f t="shared" si="24"/>
        <v>-1.3527711871706182E-2</v>
      </c>
      <c r="G38" s="115">
        <f t="shared" si="25"/>
        <v>0</v>
      </c>
      <c r="H38" s="165">
        <v>9123049094.3799992</v>
      </c>
      <c r="I38" s="168">
        <v>1</v>
      </c>
      <c r="J38" s="115">
        <f t="shared" si="26"/>
        <v>-1.5842331728375274E-2</v>
      </c>
      <c r="K38" s="115">
        <f t="shared" si="27"/>
        <v>0</v>
      </c>
      <c r="L38" s="165">
        <v>8953119257.3700008</v>
      </c>
      <c r="M38" s="168">
        <v>1</v>
      </c>
      <c r="N38" s="115">
        <f t="shared" si="28"/>
        <v>-1.8626430182720258E-2</v>
      </c>
      <c r="O38" s="115">
        <f t="shared" si="29"/>
        <v>0</v>
      </c>
      <c r="P38" s="165">
        <v>8393088725.9399996</v>
      </c>
      <c r="Q38" s="168">
        <v>1</v>
      </c>
      <c r="R38" s="115">
        <f t="shared" si="30"/>
        <v>-6.2551443282629918E-2</v>
      </c>
      <c r="S38" s="115">
        <f t="shared" si="31"/>
        <v>0</v>
      </c>
      <c r="T38" s="165">
        <v>8170292133.4399996</v>
      </c>
      <c r="U38" s="168">
        <v>1</v>
      </c>
      <c r="V38" s="115">
        <f t="shared" si="32"/>
        <v>-2.6545244519031043E-2</v>
      </c>
      <c r="W38" s="115">
        <f t="shared" si="33"/>
        <v>0</v>
      </c>
      <c r="X38" s="165">
        <v>8029364958.3299999</v>
      </c>
      <c r="Y38" s="168">
        <v>1</v>
      </c>
      <c r="Z38" s="115">
        <f t="shared" si="34"/>
        <v>-1.7248731478425611E-2</v>
      </c>
      <c r="AA38" s="115">
        <f t="shared" si="35"/>
        <v>0</v>
      </c>
      <c r="AB38" s="165">
        <v>8007051438.1899996</v>
      </c>
      <c r="AC38" s="168">
        <v>1</v>
      </c>
      <c r="AD38" s="115">
        <f t="shared" si="36"/>
        <v>-2.7789894039940682E-3</v>
      </c>
      <c r="AE38" s="115">
        <f t="shared" si="37"/>
        <v>0</v>
      </c>
      <c r="AF38" s="165">
        <v>8004397699.4700003</v>
      </c>
      <c r="AG38" s="168">
        <v>1</v>
      </c>
      <c r="AH38" s="115">
        <f t="shared" si="38"/>
        <v>-3.3142521195032978E-4</v>
      </c>
      <c r="AI38" s="115">
        <f t="shared" si="39"/>
        <v>0</v>
      </c>
      <c r="AJ38" s="165">
        <v>7633567309.7700005</v>
      </c>
      <c r="AK38" s="168">
        <v>1</v>
      </c>
      <c r="AL38" s="115">
        <f t="shared" si="40"/>
        <v>-4.6328331452665551E-2</v>
      </c>
      <c r="AM38" s="115">
        <f t="shared" si="41"/>
        <v>0</v>
      </c>
      <c r="AN38" s="116">
        <f t="shared" si="18"/>
        <v>-1.9681538459854087E-2</v>
      </c>
      <c r="AO38" s="116">
        <f t="shared" si="19"/>
        <v>0</v>
      </c>
      <c r="AP38" s="117">
        <f t="shared" si="20"/>
        <v>-0.13651792352165215</v>
      </c>
      <c r="AQ38" s="117">
        <f t="shared" si="21"/>
        <v>0</v>
      </c>
      <c r="AR38" s="118">
        <f t="shared" si="22"/>
        <v>1.92899053576975E-2</v>
      </c>
      <c r="AS38" s="202">
        <f t="shared" si="23"/>
        <v>0</v>
      </c>
      <c r="AT38" s="122"/>
      <c r="AU38" s="130"/>
      <c r="AV38" s="127"/>
      <c r="AW38" s="121"/>
      <c r="AX38" s="121"/>
    </row>
    <row r="39" spans="1:51" s="278" customFormat="1">
      <c r="A39" s="197" t="s">
        <v>158</v>
      </c>
      <c r="B39" s="165">
        <v>796947149.83000004</v>
      </c>
      <c r="C39" s="168">
        <v>10</v>
      </c>
      <c r="D39" s="165">
        <v>800452486.22000003</v>
      </c>
      <c r="E39" s="168">
        <v>10</v>
      </c>
      <c r="F39" s="115">
        <f t="shared" si="24"/>
        <v>4.3984552686432508E-3</v>
      </c>
      <c r="G39" s="115">
        <f t="shared" si="25"/>
        <v>0</v>
      </c>
      <c r="H39" s="165">
        <v>781902486.22000003</v>
      </c>
      <c r="I39" s="168">
        <v>10</v>
      </c>
      <c r="J39" s="115">
        <f t="shared" si="26"/>
        <v>-2.3174392383486998E-2</v>
      </c>
      <c r="K39" s="115">
        <f t="shared" si="27"/>
        <v>0</v>
      </c>
      <c r="L39" s="165">
        <v>780302486.22000003</v>
      </c>
      <c r="M39" s="168">
        <v>10</v>
      </c>
      <c r="N39" s="115">
        <f t="shared" si="28"/>
        <v>-2.0462909738719207E-3</v>
      </c>
      <c r="O39" s="115">
        <f t="shared" si="29"/>
        <v>0</v>
      </c>
      <c r="P39" s="165">
        <v>783710263.78999996</v>
      </c>
      <c r="Q39" s="168">
        <v>10</v>
      </c>
      <c r="R39" s="115">
        <f t="shared" si="30"/>
        <v>4.3672519698202492E-3</v>
      </c>
      <c r="S39" s="115">
        <f t="shared" si="31"/>
        <v>0</v>
      </c>
      <c r="T39" s="165">
        <v>772652412.78999996</v>
      </c>
      <c r="U39" s="168">
        <v>10</v>
      </c>
      <c r="V39" s="115">
        <f t="shared" si="32"/>
        <v>-1.4109616156517532E-2</v>
      </c>
      <c r="W39" s="115">
        <f t="shared" si="33"/>
        <v>0</v>
      </c>
      <c r="X39" s="165">
        <v>768652412.78999996</v>
      </c>
      <c r="Y39" s="168">
        <v>10</v>
      </c>
      <c r="Z39" s="115">
        <f t="shared" si="34"/>
        <v>-5.1769721206929879E-3</v>
      </c>
      <c r="AA39" s="115">
        <f t="shared" si="35"/>
        <v>0</v>
      </c>
      <c r="AB39" s="165">
        <v>768652412.78999996</v>
      </c>
      <c r="AC39" s="168">
        <v>10</v>
      </c>
      <c r="AD39" s="115">
        <f t="shared" si="36"/>
        <v>0</v>
      </c>
      <c r="AE39" s="115">
        <f t="shared" si="37"/>
        <v>0</v>
      </c>
      <c r="AF39" s="165">
        <v>768652412.78999996</v>
      </c>
      <c r="AG39" s="168">
        <v>10</v>
      </c>
      <c r="AH39" s="115">
        <f t="shared" si="38"/>
        <v>0</v>
      </c>
      <c r="AI39" s="115">
        <f t="shared" si="39"/>
        <v>0</v>
      </c>
      <c r="AJ39" s="165">
        <v>770895454.03999996</v>
      </c>
      <c r="AK39" s="168">
        <v>10</v>
      </c>
      <c r="AL39" s="115">
        <f t="shared" si="40"/>
        <v>2.9181476733525992E-3</v>
      </c>
      <c r="AM39" s="115">
        <f t="shared" si="41"/>
        <v>0</v>
      </c>
      <c r="AN39" s="116">
        <f t="shared" si="18"/>
        <v>-4.467695549513242E-3</v>
      </c>
      <c r="AO39" s="116">
        <f t="shared" si="19"/>
        <v>0</v>
      </c>
      <c r="AP39" s="117">
        <f t="shared" si="20"/>
        <v>-3.9727621535877132E-2</v>
      </c>
      <c r="AQ39" s="117">
        <f t="shared" si="21"/>
        <v>0</v>
      </c>
      <c r="AR39" s="118">
        <f t="shared" si="22"/>
        <v>9.6054965503335928E-3</v>
      </c>
      <c r="AS39" s="202">
        <f t="shared" si="23"/>
        <v>0</v>
      </c>
      <c r="AT39" s="122"/>
      <c r="AU39" s="130"/>
      <c r="AV39" s="127"/>
      <c r="AW39" s="121"/>
      <c r="AX39" s="121"/>
    </row>
    <row r="40" spans="1:51" s="278" customFormat="1">
      <c r="A40" s="197" t="s">
        <v>169</v>
      </c>
      <c r="B40" s="165">
        <v>996101041.79999995</v>
      </c>
      <c r="C40" s="168">
        <v>1</v>
      </c>
      <c r="D40" s="165">
        <v>990757446.5</v>
      </c>
      <c r="E40" s="168">
        <v>1</v>
      </c>
      <c r="F40" s="115">
        <f t="shared" si="24"/>
        <v>-5.3645113053429122E-3</v>
      </c>
      <c r="G40" s="115">
        <f t="shared" si="25"/>
        <v>0</v>
      </c>
      <c r="H40" s="165">
        <v>986155144.30999994</v>
      </c>
      <c r="I40" s="168">
        <v>1</v>
      </c>
      <c r="J40" s="115">
        <f t="shared" si="26"/>
        <v>-4.6452360325510379E-3</v>
      </c>
      <c r="K40" s="115">
        <f t="shared" si="27"/>
        <v>0</v>
      </c>
      <c r="L40" s="165">
        <v>983901226.05999994</v>
      </c>
      <c r="M40" s="168">
        <v>1</v>
      </c>
      <c r="N40" s="115">
        <f t="shared" si="28"/>
        <v>-2.2855615194068046E-3</v>
      </c>
      <c r="O40" s="115">
        <f t="shared" si="29"/>
        <v>0</v>
      </c>
      <c r="P40" s="165">
        <v>951540586.88999999</v>
      </c>
      <c r="Q40" s="168">
        <v>1</v>
      </c>
      <c r="R40" s="115">
        <f t="shared" si="30"/>
        <v>-3.289012993670825E-2</v>
      </c>
      <c r="S40" s="115">
        <f t="shared" si="31"/>
        <v>0</v>
      </c>
      <c r="T40" s="165">
        <v>950889968.5</v>
      </c>
      <c r="U40" s="168">
        <v>1</v>
      </c>
      <c r="V40" s="115">
        <f t="shared" si="32"/>
        <v>-6.8375264173066582E-4</v>
      </c>
      <c r="W40" s="115">
        <f t="shared" si="33"/>
        <v>0</v>
      </c>
      <c r="X40" s="165">
        <v>952149075.70000005</v>
      </c>
      <c r="Y40" s="168">
        <v>1</v>
      </c>
      <c r="Z40" s="115">
        <f t="shared" si="34"/>
        <v>1.3241355379805416E-3</v>
      </c>
      <c r="AA40" s="115">
        <f t="shared" si="35"/>
        <v>0</v>
      </c>
      <c r="AB40" s="165">
        <v>938989397.45000005</v>
      </c>
      <c r="AC40" s="168">
        <v>1</v>
      </c>
      <c r="AD40" s="115">
        <f t="shared" si="36"/>
        <v>-1.3821027175104151E-2</v>
      </c>
      <c r="AE40" s="115">
        <f t="shared" si="37"/>
        <v>0</v>
      </c>
      <c r="AF40" s="165">
        <v>939490481.17999995</v>
      </c>
      <c r="AG40" s="168">
        <v>1</v>
      </c>
      <c r="AH40" s="115">
        <f t="shared" si="38"/>
        <v>5.3364152072503238E-4</v>
      </c>
      <c r="AI40" s="115">
        <f t="shared" si="39"/>
        <v>0</v>
      </c>
      <c r="AJ40" s="165">
        <v>927536837.50999999</v>
      </c>
      <c r="AK40" s="168">
        <v>1</v>
      </c>
      <c r="AL40" s="115">
        <f t="shared" si="40"/>
        <v>-1.2723538885658726E-2</v>
      </c>
      <c r="AM40" s="115">
        <f t="shared" si="41"/>
        <v>0</v>
      </c>
      <c r="AN40" s="116">
        <f t="shared" si="18"/>
        <v>-7.2290551940172813E-3</v>
      </c>
      <c r="AO40" s="116">
        <f t="shared" si="19"/>
        <v>0</v>
      </c>
      <c r="AP40" s="117">
        <f t="shared" si="20"/>
        <v>-5.1745223314857064E-2</v>
      </c>
      <c r="AQ40" s="117">
        <f t="shared" si="21"/>
        <v>0</v>
      </c>
      <c r="AR40" s="118">
        <f t="shared" si="22"/>
        <v>1.1419239054684661E-2</v>
      </c>
      <c r="AS40" s="202">
        <f t="shared" si="23"/>
        <v>0</v>
      </c>
      <c r="AT40" s="122"/>
      <c r="AU40" s="130"/>
      <c r="AV40" s="127"/>
      <c r="AW40" s="121"/>
      <c r="AX40" s="121"/>
    </row>
    <row r="41" spans="1:51" s="278" customFormat="1">
      <c r="A41" s="197" t="s">
        <v>217</v>
      </c>
      <c r="B41" s="165">
        <v>6262589960.8699999</v>
      </c>
      <c r="C41" s="168">
        <v>100</v>
      </c>
      <c r="D41" s="165">
        <v>6200798607.3299999</v>
      </c>
      <c r="E41" s="168">
        <v>100</v>
      </c>
      <c r="F41" s="115">
        <f t="shared" si="24"/>
        <v>-9.866741064972406E-3</v>
      </c>
      <c r="G41" s="115">
        <f t="shared" si="25"/>
        <v>0</v>
      </c>
      <c r="H41" s="165">
        <v>5582824577.4899998</v>
      </c>
      <c r="I41" s="168">
        <v>100</v>
      </c>
      <c r="J41" s="115">
        <f t="shared" si="26"/>
        <v>-9.9660393599864616E-2</v>
      </c>
      <c r="K41" s="115">
        <f t="shared" si="27"/>
        <v>0</v>
      </c>
      <c r="L41" s="165">
        <v>5462194321.8500004</v>
      </c>
      <c r="M41" s="168">
        <v>100</v>
      </c>
      <c r="N41" s="115">
        <f t="shared" si="28"/>
        <v>-2.1607387795486481E-2</v>
      </c>
      <c r="O41" s="115">
        <f t="shared" si="29"/>
        <v>0</v>
      </c>
      <c r="P41" s="165">
        <v>5026458326.1499996</v>
      </c>
      <c r="Q41" s="168">
        <v>100</v>
      </c>
      <c r="R41" s="115">
        <f t="shared" si="30"/>
        <v>-7.9773067383736102E-2</v>
      </c>
      <c r="S41" s="115">
        <f t="shared" si="31"/>
        <v>0</v>
      </c>
      <c r="T41" s="165">
        <v>4966609185.4200001</v>
      </c>
      <c r="U41" s="168">
        <v>100</v>
      </c>
      <c r="V41" s="115">
        <f t="shared" si="32"/>
        <v>-1.1906821234075726E-2</v>
      </c>
      <c r="W41" s="115">
        <f t="shared" si="33"/>
        <v>0</v>
      </c>
      <c r="X41" s="165">
        <v>4933798664.9899998</v>
      </c>
      <c r="Y41" s="168">
        <v>100</v>
      </c>
      <c r="Z41" s="115">
        <f t="shared" si="34"/>
        <v>-6.6062215094996836E-3</v>
      </c>
      <c r="AA41" s="115">
        <f t="shared" si="35"/>
        <v>0</v>
      </c>
      <c r="AB41" s="165">
        <v>4770257805.2399998</v>
      </c>
      <c r="AC41" s="168">
        <v>100</v>
      </c>
      <c r="AD41" s="115">
        <f t="shared" si="36"/>
        <v>-3.3147047712035381E-2</v>
      </c>
      <c r="AE41" s="115">
        <f t="shared" si="37"/>
        <v>0</v>
      </c>
      <c r="AF41" s="165">
        <v>4721099851.3599997</v>
      </c>
      <c r="AG41" s="168">
        <v>100</v>
      </c>
      <c r="AH41" s="115">
        <f t="shared" si="38"/>
        <v>-1.0305093746925256E-2</v>
      </c>
      <c r="AI41" s="115">
        <f t="shared" si="39"/>
        <v>0</v>
      </c>
      <c r="AJ41" s="165">
        <v>3673299282.9699998</v>
      </c>
      <c r="AK41" s="168">
        <v>100</v>
      </c>
      <c r="AL41" s="115">
        <f t="shared" si="40"/>
        <v>-0.22193992954590055</v>
      </c>
      <c r="AM41" s="115">
        <f t="shared" si="41"/>
        <v>0</v>
      </c>
      <c r="AN41" s="116">
        <f t="shared" si="18"/>
        <v>-3.410909675582445E-2</v>
      </c>
      <c r="AO41" s="116">
        <f t="shared" si="19"/>
        <v>0</v>
      </c>
      <c r="AP41" s="117">
        <f t="shared" si="20"/>
        <v>-0.23863035226153609</v>
      </c>
      <c r="AQ41" s="117">
        <f t="shared" si="21"/>
        <v>0</v>
      </c>
      <c r="AR41" s="118">
        <f t="shared" si="22"/>
        <v>3.5743252211495241E-2</v>
      </c>
      <c r="AS41" s="202">
        <f t="shared" si="23"/>
        <v>0</v>
      </c>
      <c r="AT41" s="122"/>
      <c r="AU41" s="130"/>
      <c r="AV41" s="127"/>
      <c r="AW41" s="121"/>
      <c r="AX41" s="121"/>
    </row>
    <row r="42" spans="1:51" s="278" customFormat="1">
      <c r="A42" s="197" t="s">
        <v>172</v>
      </c>
      <c r="B42" s="165">
        <v>650703725.19000006</v>
      </c>
      <c r="C42" s="168">
        <v>1</v>
      </c>
      <c r="D42" s="165">
        <v>648926455.78999996</v>
      </c>
      <c r="E42" s="168">
        <v>1</v>
      </c>
      <c r="F42" s="115">
        <f t="shared" si="24"/>
        <v>-2.7313035582839911E-3</v>
      </c>
      <c r="G42" s="115">
        <f t="shared" si="25"/>
        <v>0</v>
      </c>
      <c r="H42" s="165">
        <v>539571454.88</v>
      </c>
      <c r="I42" s="168">
        <v>1</v>
      </c>
      <c r="J42" s="115">
        <f t="shared" si="26"/>
        <v>-0.16851678635427447</v>
      </c>
      <c r="K42" s="115">
        <f t="shared" si="27"/>
        <v>0</v>
      </c>
      <c r="L42" s="165">
        <v>528344976.66000003</v>
      </c>
      <c r="M42" s="168">
        <v>1</v>
      </c>
      <c r="N42" s="115">
        <f t="shared" si="28"/>
        <v>-2.0806286393517098E-2</v>
      </c>
      <c r="O42" s="115">
        <f t="shared" si="29"/>
        <v>0</v>
      </c>
      <c r="P42" s="165">
        <v>525973701.51999998</v>
      </c>
      <c r="Q42" s="168">
        <v>1</v>
      </c>
      <c r="R42" s="115">
        <f t="shared" si="30"/>
        <v>-4.4881190221403499E-3</v>
      </c>
      <c r="S42" s="115">
        <f t="shared" si="31"/>
        <v>0</v>
      </c>
      <c r="T42" s="165">
        <v>526566860.10000002</v>
      </c>
      <c r="U42" s="168">
        <v>1</v>
      </c>
      <c r="V42" s="115">
        <f t="shared" si="32"/>
        <v>1.1277342922010869E-3</v>
      </c>
      <c r="W42" s="115">
        <f t="shared" si="33"/>
        <v>0</v>
      </c>
      <c r="X42" s="165">
        <v>506457961.19</v>
      </c>
      <c r="Y42" s="168">
        <v>1</v>
      </c>
      <c r="Z42" s="115">
        <f t="shared" si="34"/>
        <v>-3.8188690617903975E-2</v>
      </c>
      <c r="AA42" s="115">
        <f t="shared" si="35"/>
        <v>0</v>
      </c>
      <c r="AB42" s="165">
        <v>511107550.93000001</v>
      </c>
      <c r="AC42" s="168">
        <v>1</v>
      </c>
      <c r="AD42" s="115">
        <f t="shared" si="36"/>
        <v>9.1806035175655866E-3</v>
      </c>
      <c r="AE42" s="115">
        <f t="shared" si="37"/>
        <v>0</v>
      </c>
      <c r="AF42" s="165">
        <v>511557622.41000003</v>
      </c>
      <c r="AG42" s="168">
        <v>1</v>
      </c>
      <c r="AH42" s="115">
        <f t="shared" si="38"/>
        <v>8.8058076853116129E-4</v>
      </c>
      <c r="AI42" s="115">
        <f t="shared" si="39"/>
        <v>0</v>
      </c>
      <c r="AJ42" s="165">
        <v>512516598.88</v>
      </c>
      <c r="AK42" s="168">
        <v>1</v>
      </c>
      <c r="AL42" s="115">
        <f t="shared" si="40"/>
        <v>1.8746206253014729E-3</v>
      </c>
      <c r="AM42" s="115">
        <f t="shared" si="41"/>
        <v>0</v>
      </c>
      <c r="AN42" s="116">
        <f t="shared" si="18"/>
        <v>-2.7942783420977755E-2</v>
      </c>
      <c r="AO42" s="116">
        <f t="shared" si="19"/>
        <v>0</v>
      </c>
      <c r="AP42" s="117">
        <f t="shared" si="20"/>
        <v>-0.21168628918475479</v>
      </c>
      <c r="AQ42" s="117">
        <f t="shared" si="21"/>
        <v>0</v>
      </c>
      <c r="AR42" s="118">
        <f t="shared" si="22"/>
        <v>5.8744879028890341E-2</v>
      </c>
      <c r="AS42" s="202">
        <f t="shared" si="23"/>
        <v>0</v>
      </c>
      <c r="AT42" s="122"/>
      <c r="AU42" s="130"/>
      <c r="AV42" s="127"/>
      <c r="AW42" s="121"/>
      <c r="AX42" s="121"/>
    </row>
    <row r="43" spans="1:51" s="278" customFormat="1">
      <c r="A43" s="197" t="s">
        <v>177</v>
      </c>
      <c r="B43" s="165">
        <v>260045906.36000001</v>
      </c>
      <c r="C43" s="168">
        <v>100</v>
      </c>
      <c r="D43" s="165">
        <v>253319679.52000001</v>
      </c>
      <c r="E43" s="168">
        <v>100</v>
      </c>
      <c r="F43" s="115">
        <f t="shared" si="24"/>
        <v>-2.5865536336066794E-2</v>
      </c>
      <c r="G43" s="115">
        <f t="shared" si="25"/>
        <v>0</v>
      </c>
      <c r="H43" s="165">
        <v>253212225.00999999</v>
      </c>
      <c r="I43" s="168">
        <v>100</v>
      </c>
      <c r="J43" s="115">
        <f t="shared" si="26"/>
        <v>-4.2418540163807744E-4</v>
      </c>
      <c r="K43" s="115">
        <f t="shared" si="27"/>
        <v>0</v>
      </c>
      <c r="L43" s="165">
        <v>253356707.88</v>
      </c>
      <c r="M43" s="168">
        <v>100</v>
      </c>
      <c r="N43" s="115">
        <f t="shared" si="28"/>
        <v>5.7059989893575947E-4</v>
      </c>
      <c r="O43" s="115">
        <f t="shared" si="29"/>
        <v>0</v>
      </c>
      <c r="P43" s="165">
        <v>220448800.87</v>
      </c>
      <c r="Q43" s="168">
        <v>100</v>
      </c>
      <c r="R43" s="115">
        <f t="shared" si="30"/>
        <v>-0.1298876484674979</v>
      </c>
      <c r="S43" s="115">
        <f t="shared" si="31"/>
        <v>0</v>
      </c>
      <c r="T43" s="165">
        <v>217935149.50999999</v>
      </c>
      <c r="U43" s="168">
        <v>100</v>
      </c>
      <c r="V43" s="115">
        <f t="shared" si="32"/>
        <v>-1.1402427003820855E-2</v>
      </c>
      <c r="W43" s="115">
        <f t="shared" si="33"/>
        <v>0</v>
      </c>
      <c r="X43" s="165">
        <v>238058313.06</v>
      </c>
      <c r="Y43" s="168">
        <v>100</v>
      </c>
      <c r="Z43" s="115">
        <f t="shared" si="34"/>
        <v>9.2335557597039472E-2</v>
      </c>
      <c r="AA43" s="115">
        <f t="shared" si="35"/>
        <v>0</v>
      </c>
      <c r="AB43" s="165">
        <v>238028666.71000001</v>
      </c>
      <c r="AC43" s="168">
        <v>100</v>
      </c>
      <c r="AD43" s="115">
        <f t="shared" si="36"/>
        <v>-1.2453398337121711E-4</v>
      </c>
      <c r="AE43" s="115">
        <f t="shared" si="37"/>
        <v>0</v>
      </c>
      <c r="AF43" s="165">
        <v>246241405.30000001</v>
      </c>
      <c r="AG43" s="168">
        <v>100</v>
      </c>
      <c r="AH43" s="115">
        <f t="shared" si="38"/>
        <v>3.4503149152223404E-2</v>
      </c>
      <c r="AI43" s="115">
        <f t="shared" si="39"/>
        <v>0</v>
      </c>
      <c r="AJ43" s="165">
        <v>246215503.71000001</v>
      </c>
      <c r="AK43" s="168">
        <v>100</v>
      </c>
      <c r="AL43" s="115">
        <f t="shared" si="40"/>
        <v>-1.0518779312702198E-4</v>
      </c>
      <c r="AM43" s="115">
        <f t="shared" si="41"/>
        <v>0</v>
      </c>
      <c r="AN43" s="116">
        <f t="shared" si="18"/>
        <v>-5.036878068024526E-3</v>
      </c>
      <c r="AO43" s="116">
        <f t="shared" si="19"/>
        <v>0</v>
      </c>
      <c r="AP43" s="117">
        <f t="shared" si="20"/>
        <v>-2.794206211460629E-2</v>
      </c>
      <c r="AQ43" s="117">
        <f t="shared" si="21"/>
        <v>0</v>
      </c>
      <c r="AR43" s="118">
        <f t="shared" si="22"/>
        <v>6.2316845847833383E-2</v>
      </c>
      <c r="AS43" s="202">
        <f t="shared" si="23"/>
        <v>0</v>
      </c>
      <c r="AT43" s="122"/>
      <c r="AU43" s="130"/>
      <c r="AV43" s="127"/>
      <c r="AW43" s="121"/>
      <c r="AX43" s="121"/>
    </row>
    <row r="44" spans="1:51" s="374" customFormat="1">
      <c r="A44" s="197" t="s">
        <v>193</v>
      </c>
      <c r="B44" s="165">
        <v>64872957.704375483</v>
      </c>
      <c r="C44" s="168">
        <v>1</v>
      </c>
      <c r="D44" s="165">
        <v>68885201.832697749</v>
      </c>
      <c r="E44" s="168">
        <v>1</v>
      </c>
      <c r="F44" s="115">
        <f t="shared" si="24"/>
        <v>6.1847713905784391E-2</v>
      </c>
      <c r="G44" s="115">
        <f t="shared" si="25"/>
        <v>0</v>
      </c>
      <c r="H44" s="165">
        <v>83583830.378691211</v>
      </c>
      <c r="I44" s="168">
        <v>1</v>
      </c>
      <c r="J44" s="115">
        <f t="shared" si="26"/>
        <v>0.21337860897456878</v>
      </c>
      <c r="K44" s="115">
        <f t="shared" si="27"/>
        <v>0</v>
      </c>
      <c r="L44" s="165">
        <v>103654818.01728745</v>
      </c>
      <c r="M44" s="168">
        <v>1</v>
      </c>
      <c r="N44" s="115">
        <f t="shared" si="28"/>
        <v>0.24013002930903149</v>
      </c>
      <c r="O44" s="115">
        <f t="shared" si="29"/>
        <v>0</v>
      </c>
      <c r="P44" s="165">
        <v>100512236.49684256</v>
      </c>
      <c r="Q44" s="168">
        <v>1</v>
      </c>
      <c r="R44" s="115">
        <f t="shared" si="30"/>
        <v>-3.0317756381770582E-2</v>
      </c>
      <c r="S44" s="115">
        <f t="shared" si="31"/>
        <v>0</v>
      </c>
      <c r="T44" s="165">
        <v>104205805.38339768</v>
      </c>
      <c r="U44" s="168">
        <v>1</v>
      </c>
      <c r="V44" s="115">
        <f t="shared" si="32"/>
        <v>3.6747454989434526E-2</v>
      </c>
      <c r="W44" s="115">
        <f t="shared" si="33"/>
        <v>0</v>
      </c>
      <c r="X44" s="165">
        <v>105914171.77595283</v>
      </c>
      <c r="Y44" s="168">
        <v>1</v>
      </c>
      <c r="Z44" s="115">
        <f t="shared" si="34"/>
        <v>1.6394157564155524E-2</v>
      </c>
      <c r="AA44" s="115">
        <f t="shared" si="35"/>
        <v>0</v>
      </c>
      <c r="AB44" s="165">
        <v>106918220.51000001</v>
      </c>
      <c r="AC44" s="168">
        <v>1</v>
      </c>
      <c r="AD44" s="115">
        <f t="shared" si="36"/>
        <v>9.4798336918604648E-3</v>
      </c>
      <c r="AE44" s="115">
        <f t="shared" si="37"/>
        <v>0</v>
      </c>
      <c r="AF44" s="165">
        <v>108474816.75574799</v>
      </c>
      <c r="AG44" s="168">
        <v>1</v>
      </c>
      <c r="AH44" s="115">
        <f t="shared" si="38"/>
        <v>1.4558755638870699E-2</v>
      </c>
      <c r="AI44" s="115">
        <f t="shared" si="39"/>
        <v>0</v>
      </c>
      <c r="AJ44" s="165">
        <v>108947523.52379628</v>
      </c>
      <c r="AK44" s="168">
        <v>1</v>
      </c>
      <c r="AL44" s="115">
        <f t="shared" si="40"/>
        <v>4.3577558569439859E-3</v>
      </c>
      <c r="AM44" s="115">
        <f t="shared" si="41"/>
        <v>0</v>
      </c>
      <c r="AN44" s="116">
        <f t="shared" si="18"/>
        <v>7.027734971149191E-2</v>
      </c>
      <c r="AO44" s="116">
        <f t="shared" si="19"/>
        <v>0</v>
      </c>
      <c r="AP44" s="117">
        <f t="shared" si="20"/>
        <v>0.57471871853118717</v>
      </c>
      <c r="AQ44" s="117">
        <f t="shared" si="21"/>
        <v>0</v>
      </c>
      <c r="AR44" s="118">
        <f t="shared" si="22"/>
        <v>0.10024747179891534</v>
      </c>
      <c r="AS44" s="202">
        <f t="shared" si="23"/>
        <v>0</v>
      </c>
      <c r="AT44" s="122"/>
      <c r="AU44" s="130"/>
      <c r="AV44" s="127"/>
      <c r="AW44" s="121"/>
      <c r="AX44" s="121"/>
    </row>
    <row r="45" spans="1:51" s="374" customFormat="1">
      <c r="A45" s="197" t="s">
        <v>201</v>
      </c>
      <c r="B45" s="165">
        <v>1825147330.27</v>
      </c>
      <c r="C45" s="168">
        <v>1</v>
      </c>
      <c r="D45" s="165">
        <v>1997622096.8900001</v>
      </c>
      <c r="E45" s="168">
        <v>1</v>
      </c>
      <c r="F45" s="115">
        <f t="shared" si="24"/>
        <v>9.4499092626393819E-2</v>
      </c>
      <c r="G45" s="115">
        <f t="shared" si="25"/>
        <v>0</v>
      </c>
      <c r="H45" s="165">
        <v>2158035747.5500002</v>
      </c>
      <c r="I45" s="168">
        <v>1</v>
      </c>
      <c r="J45" s="115">
        <f t="shared" si="26"/>
        <v>8.0302300875496044E-2</v>
      </c>
      <c r="K45" s="115">
        <f t="shared" si="27"/>
        <v>0</v>
      </c>
      <c r="L45" s="165">
        <v>2160047032.4299998</v>
      </c>
      <c r="M45" s="168">
        <v>1</v>
      </c>
      <c r="N45" s="115">
        <f t="shared" si="28"/>
        <v>9.31997944094778E-4</v>
      </c>
      <c r="O45" s="115">
        <f t="shared" si="29"/>
        <v>0</v>
      </c>
      <c r="P45" s="165">
        <v>2161003510.23</v>
      </c>
      <c r="Q45" s="168">
        <v>1</v>
      </c>
      <c r="R45" s="115">
        <f t="shared" si="30"/>
        <v>4.4280415455777216E-4</v>
      </c>
      <c r="S45" s="115">
        <f t="shared" si="31"/>
        <v>0</v>
      </c>
      <c r="T45" s="165">
        <v>2042028377.0799999</v>
      </c>
      <c r="U45" s="168">
        <v>1</v>
      </c>
      <c r="V45" s="115">
        <f t="shared" si="32"/>
        <v>-5.5055502032635442E-2</v>
      </c>
      <c r="W45" s="115">
        <f t="shared" si="33"/>
        <v>0</v>
      </c>
      <c r="X45" s="165">
        <v>2050027799.8800001</v>
      </c>
      <c r="Y45" s="168">
        <v>1</v>
      </c>
      <c r="Z45" s="115">
        <f t="shared" si="34"/>
        <v>3.9173906150310077E-3</v>
      </c>
      <c r="AA45" s="115">
        <f t="shared" si="35"/>
        <v>0</v>
      </c>
      <c r="AB45" s="165">
        <v>2051099901.5699999</v>
      </c>
      <c r="AC45" s="168">
        <v>1</v>
      </c>
      <c r="AD45" s="115">
        <f t="shared" si="36"/>
        <v>5.2296934220237166E-4</v>
      </c>
      <c r="AE45" s="115">
        <f t="shared" si="37"/>
        <v>0</v>
      </c>
      <c r="AF45" s="165">
        <v>2052161844.49</v>
      </c>
      <c r="AG45" s="168">
        <v>1</v>
      </c>
      <c r="AH45" s="115">
        <f t="shared" si="38"/>
        <v>5.1774314804813731E-4</v>
      </c>
      <c r="AI45" s="115">
        <f t="shared" si="39"/>
        <v>0</v>
      </c>
      <c r="AJ45" s="165">
        <v>1990198455.4400001</v>
      </c>
      <c r="AK45" s="168">
        <v>1</v>
      </c>
      <c r="AL45" s="115">
        <f t="shared" si="40"/>
        <v>-3.0194201893174268E-2</v>
      </c>
      <c r="AM45" s="115">
        <f t="shared" si="41"/>
        <v>0</v>
      </c>
      <c r="AN45" s="116">
        <f t="shared" si="18"/>
        <v>1.5759849584148559E-2</v>
      </c>
      <c r="AO45" s="116">
        <f t="shared" si="19"/>
        <v>0</v>
      </c>
      <c r="AP45" s="117">
        <f t="shared" si="20"/>
        <v>2.7302334953598163E-2</v>
      </c>
      <c r="AQ45" s="117">
        <f t="shared" si="21"/>
        <v>0</v>
      </c>
      <c r="AR45" s="118">
        <f t="shared" si="22"/>
        <v>4.846149526859167E-2</v>
      </c>
      <c r="AS45" s="202">
        <f t="shared" si="23"/>
        <v>0</v>
      </c>
      <c r="AT45" s="122"/>
      <c r="AU45" s="130"/>
      <c r="AV45" s="127"/>
      <c r="AW45" s="121"/>
      <c r="AX45" s="121"/>
    </row>
    <row r="46" spans="1:51" s="422" customFormat="1">
      <c r="A46" s="197" t="s">
        <v>207</v>
      </c>
      <c r="B46" s="165">
        <v>133391734.05</v>
      </c>
      <c r="C46" s="168">
        <v>1</v>
      </c>
      <c r="D46" s="165">
        <v>133391734.11</v>
      </c>
      <c r="E46" s="168">
        <v>1</v>
      </c>
      <c r="F46" s="115">
        <f t="shared" ref="F46" si="42">((D46-B46)/B46)</f>
        <v>4.4980300174893626E-10</v>
      </c>
      <c r="G46" s="115">
        <f t="shared" ref="G46" si="43">((E46-C46)/C46)</f>
        <v>0</v>
      </c>
      <c r="H46" s="165">
        <v>133391626.66</v>
      </c>
      <c r="I46" s="168">
        <v>1</v>
      </c>
      <c r="J46" s="115">
        <f t="shared" ref="J46" si="44">((H46-D46)/D46)</f>
        <v>-8.055221766168269E-7</v>
      </c>
      <c r="K46" s="115">
        <f t="shared" ref="K46" si="45">((I46-E46)/E46)</f>
        <v>0</v>
      </c>
      <c r="L46" s="165">
        <v>134290904.91999999</v>
      </c>
      <c r="M46" s="168">
        <v>1</v>
      </c>
      <c r="N46" s="115">
        <f t="shared" ref="N46" si="46">((L46-H46)/H46)</f>
        <v>6.7416395055451862E-3</v>
      </c>
      <c r="O46" s="115">
        <f t="shared" ref="O46" si="47">((M46-I46)/I46)</f>
        <v>0</v>
      </c>
      <c r="P46" s="165">
        <v>134290904.97</v>
      </c>
      <c r="Q46" s="168">
        <v>1</v>
      </c>
      <c r="R46" s="115">
        <f t="shared" ref="R46" si="48">((P46-L46)/L46)</f>
        <v>3.7232612253759886E-10</v>
      </c>
      <c r="S46" s="115">
        <f t="shared" ref="S46" si="49">((Q46-M46)/M46)</f>
        <v>0</v>
      </c>
      <c r="T46" s="165">
        <v>134290904.97999999</v>
      </c>
      <c r="U46" s="168">
        <v>1</v>
      </c>
      <c r="V46" s="115">
        <f t="shared" ref="V46" si="50">((T46-P46)/P46)</f>
        <v>7.4465135710350533E-11</v>
      </c>
      <c r="W46" s="115">
        <f t="shared" ref="W46" si="51">((U46-Q46)/Q46)</f>
        <v>0</v>
      </c>
      <c r="X46" s="165">
        <v>134320904.75999999</v>
      </c>
      <c r="Y46" s="168">
        <v>1</v>
      </c>
      <c r="Z46" s="115">
        <f t="shared" ref="Z46" si="52">((X46-T46)/T46)</f>
        <v>2.233939819265428E-4</v>
      </c>
      <c r="AA46" s="115">
        <f t="shared" ref="AA46" si="53">((Y46-U46)/U46)</f>
        <v>0</v>
      </c>
      <c r="AB46" s="165">
        <v>132430919.01000001</v>
      </c>
      <c r="AC46" s="168">
        <v>1</v>
      </c>
      <c r="AD46" s="115">
        <f t="shared" ref="AD46" si="54">((AB46-X46)/X46)</f>
        <v>-1.4070674653189294E-2</v>
      </c>
      <c r="AE46" s="115">
        <f t="shared" ref="AE46" si="55">((AC46-Y46)/Y46)</f>
        <v>0</v>
      </c>
      <c r="AF46" s="165">
        <v>132430919.01000001</v>
      </c>
      <c r="AG46" s="168">
        <v>1</v>
      </c>
      <c r="AH46" s="115">
        <f t="shared" ref="AH46" si="56">((AF46-AB46)/AB46)</f>
        <v>0</v>
      </c>
      <c r="AI46" s="115">
        <f t="shared" ref="AI46" si="57">((AG46-AC46)/AC46)</f>
        <v>0</v>
      </c>
      <c r="AJ46" s="165">
        <v>132430919.04000001</v>
      </c>
      <c r="AK46" s="168">
        <v>1</v>
      </c>
      <c r="AL46" s="115">
        <f t="shared" si="40"/>
        <v>2.2653321004158826E-10</v>
      </c>
      <c r="AM46" s="115">
        <f t="shared" si="41"/>
        <v>0</v>
      </c>
      <c r="AN46" s="116">
        <f t="shared" ref="AN46" si="58">AVERAGE(F46,J46,N46,R46,V46,Z46,AD46,AH46)</f>
        <v>-8.8830572391249032E-4</v>
      </c>
      <c r="AO46" s="116">
        <f t="shared" ref="AO46" si="59">AVERAGE(G46,K46,O46,S46,W46,AA46,AE46,AI46)</f>
        <v>0</v>
      </c>
      <c r="AP46" s="117">
        <f t="shared" ref="AP46" si="60">((AF46-D46)/D46)</f>
        <v>-7.2029583123019349E-3</v>
      </c>
      <c r="AQ46" s="117">
        <f t="shared" ref="AQ46" si="61">((AG46-E46)/E46)</f>
        <v>0</v>
      </c>
      <c r="AR46" s="118">
        <f t="shared" ref="AR46" si="62">STDEV(F46,J46,N46,R46,V46,Z46,AD46,AH46)</f>
        <v>5.8207853847296112E-3</v>
      </c>
      <c r="AS46" s="202">
        <f t="shared" ref="AS46" si="63">STDEV(G46,K46,O46,S46,W46,AA46,AE46,AI46)</f>
        <v>0</v>
      </c>
      <c r="AT46" s="122"/>
      <c r="AU46" s="130"/>
      <c r="AV46" s="127"/>
      <c r="AW46" s="121"/>
      <c r="AX46" s="121"/>
    </row>
    <row r="47" spans="1:51">
      <c r="A47" s="197" t="s">
        <v>231</v>
      </c>
      <c r="B47" s="165">
        <v>0</v>
      </c>
      <c r="C47" s="168">
        <v>0</v>
      </c>
      <c r="D47" s="165">
        <v>0</v>
      </c>
      <c r="E47" s="168">
        <v>0</v>
      </c>
      <c r="F47" s="115" t="e">
        <f t="shared" si="24"/>
        <v>#DIV/0!</v>
      </c>
      <c r="G47" s="115" t="e">
        <f t="shared" si="25"/>
        <v>#DIV/0!</v>
      </c>
      <c r="H47" s="165">
        <v>0</v>
      </c>
      <c r="I47" s="168">
        <v>0</v>
      </c>
      <c r="J47" s="115" t="e">
        <f t="shared" si="26"/>
        <v>#DIV/0!</v>
      </c>
      <c r="K47" s="115" t="e">
        <f t="shared" si="27"/>
        <v>#DIV/0!</v>
      </c>
      <c r="L47" s="165">
        <v>0</v>
      </c>
      <c r="M47" s="168">
        <v>0</v>
      </c>
      <c r="N47" s="115" t="e">
        <f t="shared" si="28"/>
        <v>#DIV/0!</v>
      </c>
      <c r="O47" s="115" t="e">
        <f t="shared" si="29"/>
        <v>#DIV/0!</v>
      </c>
      <c r="P47" s="165">
        <v>0</v>
      </c>
      <c r="Q47" s="168">
        <v>0</v>
      </c>
      <c r="R47" s="115" t="e">
        <f t="shared" si="30"/>
        <v>#DIV/0!</v>
      </c>
      <c r="S47" s="115" t="e">
        <f t="shared" si="31"/>
        <v>#DIV/0!</v>
      </c>
      <c r="T47" s="165">
        <v>0</v>
      </c>
      <c r="U47" s="168">
        <v>0</v>
      </c>
      <c r="V47" s="115" t="e">
        <f t="shared" si="32"/>
        <v>#DIV/0!</v>
      </c>
      <c r="W47" s="115" t="e">
        <f t="shared" si="33"/>
        <v>#DIV/0!</v>
      </c>
      <c r="X47" s="165">
        <v>0</v>
      </c>
      <c r="Y47" s="168">
        <v>0</v>
      </c>
      <c r="Z47" s="115" t="e">
        <f t="shared" si="34"/>
        <v>#DIV/0!</v>
      </c>
      <c r="AA47" s="115" t="e">
        <f t="shared" si="35"/>
        <v>#DIV/0!</v>
      </c>
      <c r="AB47" s="165">
        <v>0</v>
      </c>
      <c r="AC47" s="168">
        <v>0</v>
      </c>
      <c r="AD47" s="115" t="e">
        <f t="shared" si="36"/>
        <v>#DIV/0!</v>
      </c>
      <c r="AE47" s="115" t="e">
        <f t="shared" si="37"/>
        <v>#DIV/0!</v>
      </c>
      <c r="AF47" s="165">
        <v>0</v>
      </c>
      <c r="AG47" s="168">
        <v>0</v>
      </c>
      <c r="AH47" s="115" t="e">
        <f t="shared" si="38"/>
        <v>#DIV/0!</v>
      </c>
      <c r="AI47" s="115" t="e">
        <f t="shared" si="39"/>
        <v>#DIV/0!</v>
      </c>
      <c r="AJ47" s="165">
        <v>645597950.69000006</v>
      </c>
      <c r="AK47" s="168">
        <v>1</v>
      </c>
      <c r="AL47" s="115" t="e">
        <f t="shared" si="40"/>
        <v>#DIV/0!</v>
      </c>
      <c r="AM47" s="115" t="e">
        <f t="shared" si="41"/>
        <v>#DIV/0!</v>
      </c>
      <c r="AN47" s="116" t="e">
        <f t="shared" si="18"/>
        <v>#DIV/0!</v>
      </c>
      <c r="AO47" s="116" t="e">
        <f t="shared" si="19"/>
        <v>#DIV/0!</v>
      </c>
      <c r="AP47" s="117" t="e">
        <f t="shared" si="20"/>
        <v>#DIV/0!</v>
      </c>
      <c r="AQ47" s="117" t="e">
        <f t="shared" si="21"/>
        <v>#DIV/0!</v>
      </c>
      <c r="AR47" s="118" t="e">
        <f t="shared" si="22"/>
        <v>#DIV/0!</v>
      </c>
      <c r="AS47" s="202" t="e">
        <f t="shared" si="23"/>
        <v>#DIV/0!</v>
      </c>
      <c r="AT47" s="122"/>
      <c r="AU47" s="131">
        <v>2266908745.4000001</v>
      </c>
      <c r="AV47" s="127">
        <v>1</v>
      </c>
      <c r="AW47" s="121" t="e">
        <f>(#REF!/AU47)-1</f>
        <v>#REF!</v>
      </c>
      <c r="AX47" s="121" t="e">
        <f>(#REF!/AV47)-1</f>
        <v>#REF!</v>
      </c>
    </row>
    <row r="48" spans="1:51">
      <c r="A48" s="199" t="s">
        <v>56</v>
      </c>
      <c r="B48" s="173">
        <f>SUM(B21:B47)</f>
        <v>610389152783.91418</v>
      </c>
      <c r="C48" s="174"/>
      <c r="D48" s="173">
        <f>SUM(D21:D47)</f>
        <v>588540184952.95264</v>
      </c>
      <c r="E48" s="174"/>
      <c r="F48" s="115">
        <f>((D48-B48)/B48)</f>
        <v>-3.5795144345719343E-2</v>
      </c>
      <c r="G48" s="115"/>
      <c r="H48" s="173">
        <f>SUM(H21:H47)</f>
        <v>583592770615.6687</v>
      </c>
      <c r="I48" s="174"/>
      <c r="J48" s="115">
        <f>((H48-D48)/D48)</f>
        <v>-8.4062472941918605E-3</v>
      </c>
      <c r="K48" s="115"/>
      <c r="L48" s="173">
        <f>SUM(L21:L47)</f>
        <v>566601011388.17749</v>
      </c>
      <c r="M48" s="174"/>
      <c r="N48" s="115">
        <f>((L48-H48)/H48)</f>
        <v>-2.9115780871592251E-2</v>
      </c>
      <c r="O48" s="115"/>
      <c r="P48" s="173">
        <f>SUM(P21:P47)</f>
        <v>543483754460.617</v>
      </c>
      <c r="Q48" s="174"/>
      <c r="R48" s="115">
        <f>((P48-L48)/L48)</f>
        <v>-4.0799886450825426E-2</v>
      </c>
      <c r="S48" s="115"/>
      <c r="T48" s="173">
        <f>SUM(T21:T47)</f>
        <v>534974149193.49335</v>
      </c>
      <c r="U48" s="174"/>
      <c r="V48" s="115">
        <f>((T48-P48)/P48)</f>
        <v>-1.5657515422092157E-2</v>
      </c>
      <c r="W48" s="115"/>
      <c r="X48" s="173">
        <f>SUM(X21:X47)</f>
        <v>525097087567.59589</v>
      </c>
      <c r="Y48" s="174"/>
      <c r="Z48" s="115">
        <f>((X48-T48)/T48)</f>
        <v>-1.846268953516304E-2</v>
      </c>
      <c r="AA48" s="115"/>
      <c r="AB48" s="173">
        <f>SUM(AB21:AB47)</f>
        <v>519273063122.22992</v>
      </c>
      <c r="AC48" s="174"/>
      <c r="AD48" s="115">
        <f>((AB48-X48)/X48)</f>
        <v>-1.1091328790918571E-2</v>
      </c>
      <c r="AE48" s="115"/>
      <c r="AF48" s="173">
        <f>SUM(AF21:AF47)</f>
        <v>514215866715.94806</v>
      </c>
      <c r="AG48" s="174"/>
      <c r="AH48" s="115">
        <f>((AF48-AB48)/AB48)</f>
        <v>-9.7389923826868407E-3</v>
      </c>
      <c r="AI48" s="115"/>
      <c r="AJ48" s="173">
        <f>SUM(AJ21:AJ47)</f>
        <v>507903798812.73596</v>
      </c>
      <c r="AK48" s="174"/>
      <c r="AL48" s="115">
        <f>((AJ48-AF48)/AF48)</f>
        <v>-1.2275132511029404E-2</v>
      </c>
      <c r="AM48" s="115"/>
      <c r="AN48" s="116">
        <f t="shared" si="18"/>
        <v>-2.1133448136648681E-2</v>
      </c>
      <c r="AO48" s="116"/>
      <c r="AP48" s="117">
        <f t="shared" si="20"/>
        <v>-0.12628588520755979</v>
      </c>
      <c r="AQ48" s="117"/>
      <c r="AR48" s="118">
        <f t="shared" si="22"/>
        <v>1.2508454183086532E-2</v>
      </c>
      <c r="AS48" s="202"/>
      <c r="AT48" s="122"/>
      <c r="AU48" s="135">
        <f>SUM(AU21:AU47)</f>
        <v>132930613532.55411</v>
      </c>
      <c r="AV48" s="136"/>
      <c r="AW48" s="121" t="e">
        <f>(#REF!/AU48)-1</f>
        <v>#REF!</v>
      </c>
      <c r="AX48" s="121" t="e">
        <f>(#REF!/AV48)-1</f>
        <v>#REF!</v>
      </c>
    </row>
    <row r="49" spans="1:53">
      <c r="A49" s="200" t="s">
        <v>81</v>
      </c>
      <c r="B49" s="169"/>
      <c r="C49" s="171"/>
      <c r="D49" s="169"/>
      <c r="E49" s="171"/>
      <c r="F49" s="115"/>
      <c r="G49" s="115"/>
      <c r="H49" s="169"/>
      <c r="I49" s="171"/>
      <c r="J49" s="115"/>
      <c r="K49" s="115"/>
      <c r="L49" s="169"/>
      <c r="M49" s="171"/>
      <c r="N49" s="115"/>
      <c r="O49" s="115"/>
      <c r="P49" s="169"/>
      <c r="Q49" s="171"/>
      <c r="R49" s="115"/>
      <c r="S49" s="115"/>
      <c r="T49" s="169"/>
      <c r="U49" s="171"/>
      <c r="V49" s="115"/>
      <c r="W49" s="115"/>
      <c r="X49" s="169"/>
      <c r="Y49" s="171"/>
      <c r="Z49" s="115"/>
      <c r="AA49" s="115"/>
      <c r="AB49" s="169"/>
      <c r="AC49" s="171"/>
      <c r="AD49" s="115"/>
      <c r="AE49" s="115"/>
      <c r="AF49" s="169"/>
      <c r="AG49" s="171"/>
      <c r="AH49" s="115"/>
      <c r="AI49" s="115"/>
      <c r="AJ49" s="169"/>
      <c r="AK49" s="171"/>
      <c r="AL49" s="115"/>
      <c r="AM49" s="115"/>
      <c r="AN49" s="116"/>
      <c r="AO49" s="116"/>
      <c r="AP49" s="117"/>
      <c r="AQ49" s="117"/>
      <c r="AR49" s="118"/>
      <c r="AS49" s="202"/>
      <c r="AT49" s="122"/>
      <c r="AU49" s="132"/>
      <c r="AV49" s="98"/>
      <c r="AW49" s="121" t="e">
        <f>(#REF!/AU49)-1</f>
        <v>#REF!</v>
      </c>
      <c r="AX49" s="121" t="e">
        <f>(#REF!/AV49)-1</f>
        <v>#REF!</v>
      </c>
    </row>
    <row r="50" spans="1:53">
      <c r="A50" s="197" t="s">
        <v>24</v>
      </c>
      <c r="B50" s="164">
        <v>175310752930.64001</v>
      </c>
      <c r="C50" s="176">
        <v>227.18</v>
      </c>
      <c r="D50" s="164">
        <v>174457088927.76999</v>
      </c>
      <c r="E50" s="176">
        <v>227.52</v>
      </c>
      <c r="F50" s="115">
        <f t="shared" ref="F50:F61" si="64">((D50-B50)/B50)</f>
        <v>-4.869433212734928E-3</v>
      </c>
      <c r="G50" s="115">
        <f t="shared" ref="G50:G61" si="65">((E50-C50)/C50)</f>
        <v>1.4966106171318046E-3</v>
      </c>
      <c r="H50" s="164">
        <v>174490804434</v>
      </c>
      <c r="I50" s="176">
        <v>227.72</v>
      </c>
      <c r="J50" s="115">
        <f t="shared" ref="J50:J61" si="66">((H50-D50)/D50)</f>
        <v>1.9325959430613982E-4</v>
      </c>
      <c r="K50" s="115">
        <f t="shared" ref="K50:K61" si="67">((I50-E50)/E50)</f>
        <v>8.7904360056253788E-4</v>
      </c>
      <c r="L50" s="164">
        <v>175338774993.66</v>
      </c>
      <c r="M50" s="176">
        <v>227.97</v>
      </c>
      <c r="N50" s="115">
        <f t="shared" ref="N50:N61" si="68">((L50-H50)/H50)</f>
        <v>4.8596862305184856E-3</v>
      </c>
      <c r="O50" s="115">
        <f t="shared" ref="O50:O61" si="69">((M50-I50)/I50)</f>
        <v>1.0978394519585457E-3</v>
      </c>
      <c r="P50" s="164">
        <v>175298104012.95001</v>
      </c>
      <c r="Q50" s="176">
        <v>228.19</v>
      </c>
      <c r="R50" s="115">
        <f t="shared" ref="R50:R61" si="70">((P50-L50)/L50)</f>
        <v>-2.3195656928401637E-4</v>
      </c>
      <c r="S50" s="115">
        <f t="shared" ref="S50:S61" si="71">((Q50-M50)/M50)</f>
        <v>9.6503925955169036E-4</v>
      </c>
      <c r="T50" s="164">
        <v>169026222813.59</v>
      </c>
      <c r="U50" s="176">
        <v>228.42</v>
      </c>
      <c r="V50" s="115">
        <f t="shared" ref="V50:V61" si="72">((T50-P50)/P50)</f>
        <v>-3.5778374413545769E-2</v>
      </c>
      <c r="W50" s="115">
        <f t="shared" ref="W50:W61" si="73">((U50-Q50)/Q50)</f>
        <v>1.0079319865024313E-3</v>
      </c>
      <c r="X50" s="164">
        <v>164442676285.76999</v>
      </c>
      <c r="Y50" s="176">
        <v>228.66</v>
      </c>
      <c r="Z50" s="115">
        <f t="shared" ref="Z50:Z61" si="74">((X50-T50)/T50)</f>
        <v>-2.7117369432522645E-2</v>
      </c>
      <c r="AA50" s="115">
        <f t="shared" ref="AA50:AA61" si="75">((Y50-U50)/U50)</f>
        <v>1.050696086157119E-3</v>
      </c>
      <c r="AB50" s="164">
        <v>157038443212.91</v>
      </c>
      <c r="AC50" s="176">
        <v>228.91</v>
      </c>
      <c r="AD50" s="115">
        <f t="shared" ref="AD50:AD61" si="76">((AB50-X50)/X50)</f>
        <v>-4.5026225795503604E-2</v>
      </c>
      <c r="AE50" s="115">
        <f t="shared" ref="AE50:AE61" si="77">((AC50-Y50)/Y50)</f>
        <v>1.0933263360447826E-3</v>
      </c>
      <c r="AF50" s="164">
        <v>153639089448.29001</v>
      </c>
      <c r="AG50" s="176">
        <v>229.17</v>
      </c>
      <c r="AH50" s="115">
        <f t="shared" ref="AH50:AH61" si="78">((AF50-AB50)/AB50)</f>
        <v>-2.1646634385003485E-2</v>
      </c>
      <c r="AI50" s="115">
        <f t="shared" ref="AI50:AI61" si="79">((AG50-AC50)/AC50)</f>
        <v>1.1358175702240658E-3</v>
      </c>
      <c r="AJ50" s="164">
        <v>152927925999.12</v>
      </c>
      <c r="AK50" s="176">
        <v>229.43</v>
      </c>
      <c r="AL50" s="115">
        <f t="shared" ref="AL50:AL61" si="80">((AJ50-AF50)/AF50)</f>
        <v>-4.628792397323913E-3</v>
      </c>
      <c r="AM50" s="115">
        <f t="shared" ref="AM50:AM61" si="81">((AK50-AG50)/AG50)</f>
        <v>1.1345289523062327E-3</v>
      </c>
      <c r="AN50" s="116">
        <f t="shared" si="18"/>
        <v>-1.6202130997971229E-2</v>
      </c>
      <c r="AO50" s="116">
        <f t="shared" si="19"/>
        <v>1.090788113516622E-3</v>
      </c>
      <c r="AP50" s="117">
        <f t="shared" si="20"/>
        <v>-0.11933020095330836</v>
      </c>
      <c r="AQ50" s="117">
        <f t="shared" si="21"/>
        <v>7.2521097046412504E-3</v>
      </c>
      <c r="AR50" s="118">
        <f t="shared" si="22"/>
        <v>1.8741582043266061E-2</v>
      </c>
      <c r="AS50" s="202">
        <f t="shared" si="23"/>
        <v>1.8357432976494071E-4</v>
      </c>
      <c r="AT50" s="122"/>
      <c r="AU50" s="120">
        <v>1092437778.4100001</v>
      </c>
      <c r="AV50" s="124">
        <v>143.21</v>
      </c>
      <c r="AW50" s="121" t="e">
        <f>(#REF!/AU50)-1</f>
        <v>#REF!</v>
      </c>
      <c r="AX50" s="121" t="e">
        <f>(#REF!/AV50)-1</f>
        <v>#REF!</v>
      </c>
    </row>
    <row r="51" spans="1:53">
      <c r="A51" s="197" t="s">
        <v>25</v>
      </c>
      <c r="B51" s="164">
        <v>1510826914.1600001</v>
      </c>
      <c r="C51" s="176">
        <v>350.05090000000001</v>
      </c>
      <c r="D51" s="164">
        <v>1434500606.4000001</v>
      </c>
      <c r="E51" s="176">
        <v>332.25310000000002</v>
      </c>
      <c r="F51" s="115">
        <f t="shared" si="64"/>
        <v>-5.0519557895509437E-2</v>
      </c>
      <c r="G51" s="115">
        <f t="shared" si="65"/>
        <v>-5.0843463050659191E-2</v>
      </c>
      <c r="H51" s="164">
        <v>1456748223.8900001</v>
      </c>
      <c r="I51" s="176">
        <v>332.65449999999998</v>
      </c>
      <c r="J51" s="115">
        <f t="shared" si="66"/>
        <v>1.5508963461390425E-2</v>
      </c>
      <c r="K51" s="115">
        <f t="shared" si="67"/>
        <v>1.2081151387299829E-3</v>
      </c>
      <c r="L51" s="164">
        <v>1395100005.4100001</v>
      </c>
      <c r="M51" s="176">
        <v>318.5951</v>
      </c>
      <c r="N51" s="115">
        <f t="shared" si="68"/>
        <v>-4.2319062051353572E-2</v>
      </c>
      <c r="O51" s="115">
        <f t="shared" si="69"/>
        <v>-4.2264271188274874E-2</v>
      </c>
      <c r="P51" s="164">
        <v>1342608443.9100001</v>
      </c>
      <c r="Q51" s="176">
        <v>306.60770000000002</v>
      </c>
      <c r="R51" s="115">
        <f t="shared" si="70"/>
        <v>-3.7625662172206413E-2</v>
      </c>
      <c r="S51" s="115">
        <f t="shared" si="71"/>
        <v>-3.7625814081886318E-2</v>
      </c>
      <c r="T51" s="164">
        <v>1334691337.97</v>
      </c>
      <c r="U51" s="176">
        <v>305.4067</v>
      </c>
      <c r="V51" s="115">
        <f t="shared" si="72"/>
        <v>-5.8968092863646328E-3</v>
      </c>
      <c r="W51" s="115">
        <f t="shared" si="73"/>
        <v>-3.9170575298664119E-3</v>
      </c>
      <c r="X51" s="164">
        <v>1314981684.3</v>
      </c>
      <c r="Y51" s="176">
        <v>301.55889999999999</v>
      </c>
      <c r="Z51" s="115">
        <f t="shared" si="74"/>
        <v>-1.4767199808142527E-2</v>
      </c>
      <c r="AA51" s="115">
        <f t="shared" si="75"/>
        <v>-1.2598937744325866E-2</v>
      </c>
      <c r="AB51" s="164">
        <v>1302785235.1400001</v>
      </c>
      <c r="AC51" s="176">
        <v>298.79660000000001</v>
      </c>
      <c r="AD51" s="115">
        <f t="shared" si="76"/>
        <v>-9.2749954661857856E-3</v>
      </c>
      <c r="AE51" s="115">
        <f t="shared" si="77"/>
        <v>-9.1600679004996445E-3</v>
      </c>
      <c r="AF51" s="164">
        <v>1356155728.52</v>
      </c>
      <c r="AG51" s="176">
        <v>311.23880000000003</v>
      </c>
      <c r="AH51" s="115">
        <f t="shared" si="78"/>
        <v>4.0966455514261771E-2</v>
      </c>
      <c r="AI51" s="115">
        <f t="shared" si="79"/>
        <v>4.1641036076046425E-2</v>
      </c>
      <c r="AJ51" s="164">
        <v>1309992854.4400001</v>
      </c>
      <c r="AK51" s="176">
        <v>300.64440000000002</v>
      </c>
      <c r="AL51" s="115">
        <f t="shared" si="80"/>
        <v>-3.4039508228438042E-2</v>
      </c>
      <c r="AM51" s="115">
        <f t="shared" si="81"/>
        <v>-3.403945780538932E-2</v>
      </c>
      <c r="AN51" s="116">
        <f t="shared" si="18"/>
        <v>-1.2990983463013773E-2</v>
      </c>
      <c r="AO51" s="116">
        <f t="shared" si="19"/>
        <v>-1.4195057535091983E-2</v>
      </c>
      <c r="AP51" s="117">
        <f t="shared" si="20"/>
        <v>-5.4614740161465093E-2</v>
      </c>
      <c r="AQ51" s="117">
        <f t="shared" si="21"/>
        <v>-6.3247867363765725E-2</v>
      </c>
      <c r="AR51" s="118">
        <f t="shared" si="22"/>
        <v>3.0859915058559447E-2</v>
      </c>
      <c r="AS51" s="202">
        <f t="shared" si="23"/>
        <v>2.9685132920567594E-2</v>
      </c>
      <c r="AT51" s="122"/>
      <c r="AU51" s="123">
        <v>1186217562.8099999</v>
      </c>
      <c r="AV51" s="127">
        <v>212.98</v>
      </c>
      <c r="AW51" s="121" t="e">
        <f>(#REF!/AU51)-1</f>
        <v>#REF!</v>
      </c>
      <c r="AX51" s="121" t="e">
        <f>(#REF!/AV51)-1</f>
        <v>#REF!</v>
      </c>
      <c r="AY51" s="228"/>
      <c r="AZ51" s="228"/>
    </row>
    <row r="52" spans="1:53">
      <c r="A52" s="197" t="s">
        <v>28</v>
      </c>
      <c r="B52" s="164">
        <v>33065980047.880001</v>
      </c>
      <c r="C52" s="176">
        <v>1350.27</v>
      </c>
      <c r="D52" s="164">
        <v>33838171515.220001</v>
      </c>
      <c r="E52" s="176">
        <v>1351.82</v>
      </c>
      <c r="F52" s="115">
        <f t="shared" si="64"/>
        <v>2.3353049455115384E-2</v>
      </c>
      <c r="G52" s="115">
        <f t="shared" si="65"/>
        <v>1.1479185644352274E-3</v>
      </c>
      <c r="H52" s="164">
        <v>35192454903.019997</v>
      </c>
      <c r="I52" s="176">
        <v>1353.33</v>
      </c>
      <c r="J52" s="115">
        <f t="shared" si="66"/>
        <v>4.0022357212500539E-2</v>
      </c>
      <c r="K52" s="115">
        <f t="shared" si="67"/>
        <v>1.1170126200233691E-3</v>
      </c>
      <c r="L52" s="164">
        <v>36134551925.809998</v>
      </c>
      <c r="M52" s="175">
        <v>1354.91</v>
      </c>
      <c r="N52" s="115">
        <f t="shared" si="68"/>
        <v>2.6769858067194854E-2</v>
      </c>
      <c r="O52" s="115">
        <f t="shared" si="69"/>
        <v>1.1674905603216914E-3</v>
      </c>
      <c r="P52" s="164">
        <v>37268404657.209999</v>
      </c>
      <c r="Q52" s="175">
        <v>1356.39</v>
      </c>
      <c r="R52" s="115">
        <f t="shared" si="70"/>
        <v>3.1378629897721777E-2</v>
      </c>
      <c r="S52" s="115">
        <f t="shared" si="71"/>
        <v>1.0923234753600004E-3</v>
      </c>
      <c r="T52" s="164">
        <v>37806433273.349998</v>
      </c>
      <c r="U52" s="175">
        <v>1357.59</v>
      </c>
      <c r="V52" s="115">
        <f t="shared" si="72"/>
        <v>1.4436588340411068E-2</v>
      </c>
      <c r="W52" s="115">
        <f t="shared" si="73"/>
        <v>8.847013027225341E-4</v>
      </c>
      <c r="X52" s="164">
        <v>37151665510.209999</v>
      </c>
      <c r="Y52" s="175">
        <v>1361.24</v>
      </c>
      <c r="Z52" s="115">
        <f t="shared" si="74"/>
        <v>-1.731895094165229E-2</v>
      </c>
      <c r="AA52" s="115">
        <f t="shared" si="75"/>
        <v>2.6885878652613019E-3</v>
      </c>
      <c r="AB52" s="164">
        <v>37263343260.910004</v>
      </c>
      <c r="AC52" s="176">
        <v>1363.32</v>
      </c>
      <c r="AD52" s="115">
        <f t="shared" si="76"/>
        <v>3.0059958057415586E-3</v>
      </c>
      <c r="AE52" s="115">
        <f t="shared" si="77"/>
        <v>1.5280185713025824E-3</v>
      </c>
      <c r="AF52" s="164">
        <v>37220037194.790001</v>
      </c>
      <c r="AG52" s="176">
        <v>1365.53</v>
      </c>
      <c r="AH52" s="115">
        <f t="shared" si="78"/>
        <v>-1.1621626598768361E-3</v>
      </c>
      <c r="AI52" s="115">
        <f t="shared" si="79"/>
        <v>1.6210427485843649E-3</v>
      </c>
      <c r="AJ52" s="164">
        <v>39421980390.970001</v>
      </c>
      <c r="AK52" s="175">
        <v>1367.85</v>
      </c>
      <c r="AL52" s="115">
        <f t="shared" si="80"/>
        <v>5.9160155715487162E-2</v>
      </c>
      <c r="AM52" s="115">
        <f t="shared" si="81"/>
        <v>1.6989740247376011E-3</v>
      </c>
      <c r="AN52" s="116">
        <f t="shared" si="18"/>
        <v>1.5060670647144508E-2</v>
      </c>
      <c r="AO52" s="116">
        <f t="shared" si="19"/>
        <v>1.4058869635013838E-3</v>
      </c>
      <c r="AP52" s="117">
        <f t="shared" si="20"/>
        <v>9.9942329272989155E-2</v>
      </c>
      <c r="AQ52" s="117">
        <f t="shared" si="21"/>
        <v>1.0141882795046705E-2</v>
      </c>
      <c r="AR52" s="118">
        <f t="shared" si="22"/>
        <v>1.9095830081916287E-2</v>
      </c>
      <c r="AS52" s="202">
        <f t="shared" si="23"/>
        <v>5.7112861013923109E-4</v>
      </c>
      <c r="AT52" s="122"/>
      <c r="AU52" s="123">
        <v>4662655514.79</v>
      </c>
      <c r="AV52" s="127">
        <v>1067.58</v>
      </c>
      <c r="AW52" s="121" t="e">
        <f>(#REF!/AU52)-1</f>
        <v>#REF!</v>
      </c>
      <c r="AX52" s="121" t="e">
        <f>(#REF!/AV52)-1</f>
        <v>#REF!</v>
      </c>
    </row>
    <row r="53" spans="1:53">
      <c r="A53" s="197" t="s">
        <v>86</v>
      </c>
      <c r="B53" s="164">
        <v>5215922986.3199997</v>
      </c>
      <c r="C53" s="175">
        <v>51815.82</v>
      </c>
      <c r="D53" s="164">
        <v>5383098329.4399996</v>
      </c>
      <c r="E53" s="176">
        <v>51714.03</v>
      </c>
      <c r="F53" s="115">
        <f t="shared" si="64"/>
        <v>3.2050960790344689E-2</v>
      </c>
      <c r="G53" s="115">
        <f t="shared" si="65"/>
        <v>-1.9644579589785682E-3</v>
      </c>
      <c r="H53" s="164">
        <v>5405237325.0900002</v>
      </c>
      <c r="I53" s="175">
        <v>51751.89</v>
      </c>
      <c r="J53" s="115">
        <f t="shared" si="66"/>
        <v>4.1126864669967268E-3</v>
      </c>
      <c r="K53" s="115">
        <f t="shared" si="67"/>
        <v>7.3210306758147807E-4</v>
      </c>
      <c r="L53" s="164">
        <v>5486198048.4399996</v>
      </c>
      <c r="M53" s="175">
        <v>51746.68</v>
      </c>
      <c r="N53" s="115">
        <f t="shared" si="68"/>
        <v>1.4978199564743697E-2</v>
      </c>
      <c r="O53" s="115">
        <f t="shared" si="69"/>
        <v>-1.0067265176207336E-4</v>
      </c>
      <c r="P53" s="164">
        <v>5567986574.4899998</v>
      </c>
      <c r="Q53" s="175">
        <v>52061.37</v>
      </c>
      <c r="R53" s="115">
        <f t="shared" si="70"/>
        <v>1.4908052047675669E-2</v>
      </c>
      <c r="S53" s="115">
        <f t="shared" si="71"/>
        <v>6.0813563304931316E-3</v>
      </c>
      <c r="T53" s="164">
        <v>5230442611</v>
      </c>
      <c r="U53" s="175">
        <v>51971.6</v>
      </c>
      <c r="V53" s="115">
        <f t="shared" si="72"/>
        <v>-6.0622266051515605E-2</v>
      </c>
      <c r="W53" s="115">
        <f t="shared" si="73"/>
        <v>-1.7243111351085089E-3</v>
      </c>
      <c r="X53" s="164">
        <v>5261379033.8999996</v>
      </c>
      <c r="Y53" s="175">
        <v>52045.4</v>
      </c>
      <c r="Z53" s="115">
        <f t="shared" si="74"/>
        <v>5.9146854675239295E-3</v>
      </c>
      <c r="AA53" s="115">
        <f t="shared" si="75"/>
        <v>1.4200063111392167E-3</v>
      </c>
      <c r="AB53" s="164">
        <v>5290907306.8000002</v>
      </c>
      <c r="AC53" s="176">
        <v>52128.32</v>
      </c>
      <c r="AD53" s="115">
        <f t="shared" si="76"/>
        <v>5.6122687055512755E-3</v>
      </c>
      <c r="AE53" s="115">
        <f t="shared" si="77"/>
        <v>1.5932243771783529E-3</v>
      </c>
      <c r="AF53" s="164">
        <v>5388109899.46</v>
      </c>
      <c r="AG53" s="175">
        <v>52339.72</v>
      </c>
      <c r="AH53" s="115">
        <f t="shared" si="78"/>
        <v>1.8371630237232234E-2</v>
      </c>
      <c r="AI53" s="115">
        <f t="shared" si="79"/>
        <v>4.0553771922824571E-3</v>
      </c>
      <c r="AJ53" s="164">
        <v>5472127071.3100004</v>
      </c>
      <c r="AK53" s="175">
        <v>52422.879999999997</v>
      </c>
      <c r="AL53" s="115">
        <f t="shared" si="80"/>
        <v>1.559306944693549E-2</v>
      </c>
      <c r="AM53" s="115">
        <f t="shared" si="81"/>
        <v>1.5888506854831515E-3</v>
      </c>
      <c r="AN53" s="116">
        <f t="shared" si="18"/>
        <v>4.4157771535690777E-3</v>
      </c>
      <c r="AO53" s="116">
        <f t="shared" si="19"/>
        <v>1.2615781916031858E-3</v>
      </c>
      <c r="AP53" s="117">
        <f t="shared" si="20"/>
        <v>9.309824404641348E-4</v>
      </c>
      <c r="AQ53" s="117">
        <f t="shared" si="21"/>
        <v>1.2099037727286046E-2</v>
      </c>
      <c r="AR53" s="118">
        <f t="shared" si="22"/>
        <v>2.7810170430604905E-2</v>
      </c>
      <c r="AS53" s="202">
        <f t="shared" si="23"/>
        <v>2.7419903722145896E-3</v>
      </c>
      <c r="AT53" s="122"/>
      <c r="AU53" s="123">
        <v>136891964.13</v>
      </c>
      <c r="AV53" s="123">
        <v>33401.089999999997</v>
      </c>
      <c r="AW53" s="121" t="e">
        <f>(#REF!/AU53)-1</f>
        <v>#REF!</v>
      </c>
      <c r="AX53" s="121" t="e">
        <f>(#REF!/AV53)-1</f>
        <v>#REF!</v>
      </c>
    </row>
    <row r="54" spans="1:53">
      <c r="A54" s="197" t="s">
        <v>85</v>
      </c>
      <c r="B54" s="164">
        <v>604326493.48000002</v>
      </c>
      <c r="C54" s="175">
        <v>51750.2</v>
      </c>
      <c r="D54" s="164">
        <v>603041860.30999994</v>
      </c>
      <c r="E54" s="176">
        <v>51640.39</v>
      </c>
      <c r="F54" s="115">
        <f t="shared" si="64"/>
        <v>-2.1257270430136963E-3</v>
      </c>
      <c r="G54" s="115">
        <f t="shared" si="65"/>
        <v>-2.1219241664766062E-3</v>
      </c>
      <c r="H54" s="164">
        <v>603507381.75</v>
      </c>
      <c r="I54" s="175">
        <v>51682.31</v>
      </c>
      <c r="J54" s="115">
        <f t="shared" si="66"/>
        <v>7.7195543234884407E-4</v>
      </c>
      <c r="K54" s="115">
        <f t="shared" si="67"/>
        <v>8.1176768804415021E-4</v>
      </c>
      <c r="L54" s="164">
        <v>603428546.77999997</v>
      </c>
      <c r="M54" s="175">
        <v>51673.06</v>
      </c>
      <c r="N54" s="115">
        <f t="shared" si="68"/>
        <v>-1.3062801281970998E-4</v>
      </c>
      <c r="O54" s="115">
        <f t="shared" si="69"/>
        <v>-1.7897806812427696E-4</v>
      </c>
      <c r="P54" s="164">
        <v>607069605</v>
      </c>
      <c r="Q54" s="175">
        <v>51925.74</v>
      </c>
      <c r="R54" s="115">
        <f t="shared" si="70"/>
        <v>6.0339508951463275E-3</v>
      </c>
      <c r="S54" s="115">
        <f t="shared" si="71"/>
        <v>4.8899755501222554E-3</v>
      </c>
      <c r="T54" s="164">
        <v>606414001.39999998</v>
      </c>
      <c r="U54" s="175">
        <v>51926.5</v>
      </c>
      <c r="V54" s="115">
        <f t="shared" si="72"/>
        <v>-1.079947990478001E-3</v>
      </c>
      <c r="W54" s="115">
        <f t="shared" si="73"/>
        <v>1.4636286358211501E-5</v>
      </c>
      <c r="X54" s="164">
        <v>607335152.5</v>
      </c>
      <c r="Y54" s="175">
        <v>52004.4</v>
      </c>
      <c r="Z54" s="115">
        <f t="shared" si="74"/>
        <v>1.5190135746757246E-3</v>
      </c>
      <c r="AA54" s="115">
        <f t="shared" si="75"/>
        <v>1.5001973943940272E-3</v>
      </c>
      <c r="AB54" s="164">
        <v>608322127.96000004</v>
      </c>
      <c r="AC54" s="176">
        <v>52087.29</v>
      </c>
      <c r="AD54" s="115">
        <f t="shared" si="76"/>
        <v>1.6250919380136459E-3</v>
      </c>
      <c r="AE54" s="115">
        <f t="shared" si="77"/>
        <v>1.593903592772908E-3</v>
      </c>
      <c r="AF54" s="164">
        <v>610762101.05999994</v>
      </c>
      <c r="AG54" s="175">
        <v>52294.44</v>
      </c>
      <c r="AH54" s="115">
        <f t="shared" si="78"/>
        <v>4.0109885665055803E-3</v>
      </c>
      <c r="AI54" s="115">
        <f t="shared" si="79"/>
        <v>3.9769778769446719E-3</v>
      </c>
      <c r="AJ54" s="164">
        <v>611693132.25</v>
      </c>
      <c r="AK54" s="175">
        <v>52373.440000000002</v>
      </c>
      <c r="AL54" s="115">
        <f t="shared" si="80"/>
        <v>1.5243761660787703E-3</v>
      </c>
      <c r="AM54" s="115">
        <f t="shared" si="81"/>
        <v>1.5106768520706981E-3</v>
      </c>
      <c r="AN54" s="116">
        <f t="shared" si="18"/>
        <v>1.3280871700473394E-3</v>
      </c>
      <c r="AO54" s="116">
        <f t="shared" si="19"/>
        <v>1.3108195192544176E-3</v>
      </c>
      <c r="AP54" s="117">
        <f t="shared" si="20"/>
        <v>1.2802163926118378E-2</v>
      </c>
      <c r="AQ54" s="117">
        <f t="shared" si="21"/>
        <v>1.2665473672836377E-2</v>
      </c>
      <c r="AR54" s="118">
        <f t="shared" si="22"/>
        <v>2.662769140617399E-3</v>
      </c>
      <c r="AS54" s="202">
        <f t="shared" si="23"/>
        <v>2.2667512504719362E-3</v>
      </c>
      <c r="AT54" s="122"/>
      <c r="AU54" s="123"/>
      <c r="AV54" s="123"/>
      <c r="AW54" s="121"/>
      <c r="AX54" s="121"/>
    </row>
    <row r="55" spans="1:53" s="264" customFormat="1">
      <c r="A55" s="197" t="s">
        <v>132</v>
      </c>
      <c r="B55" s="164">
        <v>29052943924.400002</v>
      </c>
      <c r="C55" s="175">
        <v>48642.77</v>
      </c>
      <c r="D55" s="164">
        <v>29136628380.700001</v>
      </c>
      <c r="E55" s="175">
        <v>48695.66</v>
      </c>
      <c r="F55" s="115">
        <f t="shared" si="64"/>
        <v>2.8804122748372213E-3</v>
      </c>
      <c r="G55" s="115">
        <f t="shared" si="65"/>
        <v>1.0873147232364994E-3</v>
      </c>
      <c r="H55" s="164">
        <v>29252664041.900002</v>
      </c>
      <c r="I55" s="175">
        <v>48751.76</v>
      </c>
      <c r="J55" s="115">
        <f t="shared" si="66"/>
        <v>3.9824670062670112E-3</v>
      </c>
      <c r="K55" s="115">
        <f t="shared" si="67"/>
        <v>1.1520533862771044E-3</v>
      </c>
      <c r="L55" s="164">
        <v>29599719269.84</v>
      </c>
      <c r="M55" s="175">
        <v>48778.81</v>
      </c>
      <c r="N55" s="115">
        <f t="shared" si="68"/>
        <v>1.1864055439289039E-2</v>
      </c>
      <c r="O55" s="115">
        <f t="shared" si="69"/>
        <v>5.5485176330035335E-4</v>
      </c>
      <c r="P55" s="164">
        <v>30248636591.34</v>
      </c>
      <c r="Q55" s="175">
        <v>49107.06</v>
      </c>
      <c r="R55" s="115">
        <f t="shared" si="70"/>
        <v>2.1923090404482329E-2</v>
      </c>
      <c r="S55" s="115">
        <f t="shared" si="71"/>
        <v>6.7293564562153118E-3</v>
      </c>
      <c r="T55" s="164">
        <v>35048335163</v>
      </c>
      <c r="U55" s="175">
        <v>49041.45</v>
      </c>
      <c r="V55" s="115">
        <f t="shared" si="72"/>
        <v>0.15867487306962205</v>
      </c>
      <c r="W55" s="115">
        <f t="shared" si="73"/>
        <v>-1.3360604361165296E-3</v>
      </c>
      <c r="X55" s="164">
        <v>35392255586</v>
      </c>
      <c r="Y55" s="175">
        <v>49138.34</v>
      </c>
      <c r="Z55" s="115">
        <f t="shared" si="74"/>
        <v>9.8127463515890936E-3</v>
      </c>
      <c r="AA55" s="115">
        <f t="shared" si="75"/>
        <v>1.9756756784311928E-3</v>
      </c>
      <c r="AB55" s="164">
        <v>40889926800.330002</v>
      </c>
      <c r="AC55" s="175">
        <v>49274.93</v>
      </c>
      <c r="AD55" s="115">
        <f t="shared" si="76"/>
        <v>0.15533542927127533</v>
      </c>
      <c r="AE55" s="115">
        <f t="shared" si="77"/>
        <v>2.7797031808564107E-3</v>
      </c>
      <c r="AF55" s="164">
        <v>41553297230.019997</v>
      </c>
      <c r="AG55" s="175">
        <v>49520.4</v>
      </c>
      <c r="AH55" s="115">
        <f t="shared" si="78"/>
        <v>1.6223321526822619E-2</v>
      </c>
      <c r="AI55" s="115">
        <f t="shared" si="79"/>
        <v>4.9816407653953268E-3</v>
      </c>
      <c r="AJ55" s="164">
        <v>42243154253.599998</v>
      </c>
      <c r="AK55" s="175">
        <v>49621.65</v>
      </c>
      <c r="AL55" s="115">
        <f t="shared" si="80"/>
        <v>1.6601739682925033E-2</v>
      </c>
      <c r="AM55" s="115">
        <f t="shared" si="81"/>
        <v>2.0446119175127828E-3</v>
      </c>
      <c r="AN55" s="116">
        <f t="shared" si="18"/>
        <v>4.7587049418023088E-2</v>
      </c>
      <c r="AO55" s="116">
        <f t="shared" si="19"/>
        <v>2.2405669396994587E-3</v>
      </c>
      <c r="AP55" s="117">
        <f t="shared" si="20"/>
        <v>0.42615324899928209</v>
      </c>
      <c r="AQ55" s="117">
        <f t="shared" si="21"/>
        <v>1.6936622278042806E-2</v>
      </c>
      <c r="AR55" s="118">
        <f t="shared" si="22"/>
        <v>6.7818679924641745E-2</v>
      </c>
      <c r="AS55" s="202">
        <f t="shared" si="23"/>
        <v>2.5682763475157605E-3</v>
      </c>
      <c r="AT55" s="122"/>
      <c r="AU55" s="123"/>
      <c r="AV55" s="123"/>
      <c r="AW55" s="121"/>
      <c r="AX55" s="121"/>
    </row>
    <row r="56" spans="1:53" s="278" customFormat="1">
      <c r="A56" s="197" t="s">
        <v>156</v>
      </c>
      <c r="B56" s="164">
        <v>4232268901.7399998</v>
      </c>
      <c r="C56" s="175">
        <v>379.5</v>
      </c>
      <c r="D56" s="164">
        <v>4243960852.7199998</v>
      </c>
      <c r="E56" s="175">
        <v>379.5</v>
      </c>
      <c r="F56" s="115">
        <f t="shared" si="64"/>
        <v>2.7625728070333959E-3</v>
      </c>
      <c r="G56" s="115">
        <f t="shared" si="65"/>
        <v>0</v>
      </c>
      <c r="H56" s="164">
        <v>4341806351.0200005</v>
      </c>
      <c r="I56" s="175">
        <v>379.5</v>
      </c>
      <c r="J56" s="115">
        <f t="shared" si="66"/>
        <v>2.3055231114417665E-2</v>
      </c>
      <c r="K56" s="115">
        <f t="shared" si="67"/>
        <v>0</v>
      </c>
      <c r="L56" s="164">
        <v>4351032956.1599998</v>
      </c>
      <c r="M56" s="175">
        <v>379.5</v>
      </c>
      <c r="N56" s="115">
        <f t="shared" si="68"/>
        <v>2.1250614131677766E-3</v>
      </c>
      <c r="O56" s="115">
        <f t="shared" si="69"/>
        <v>0</v>
      </c>
      <c r="P56" s="164">
        <v>4355126007.8699999</v>
      </c>
      <c r="Q56" s="175">
        <v>379.5</v>
      </c>
      <c r="R56" s="115">
        <f t="shared" si="70"/>
        <v>9.407080459377529E-4</v>
      </c>
      <c r="S56" s="115">
        <f t="shared" si="71"/>
        <v>0</v>
      </c>
      <c r="T56" s="164">
        <v>4361474466.0299997</v>
      </c>
      <c r="U56" s="175">
        <v>379.5</v>
      </c>
      <c r="V56" s="115">
        <f t="shared" si="72"/>
        <v>1.4576979284934041E-3</v>
      </c>
      <c r="W56" s="115">
        <f t="shared" si="73"/>
        <v>0</v>
      </c>
      <c r="X56" s="164">
        <v>4365645360.7799997</v>
      </c>
      <c r="Y56" s="175">
        <v>379.5</v>
      </c>
      <c r="Z56" s="115">
        <f t="shared" si="74"/>
        <v>9.5630383313845843E-4</v>
      </c>
      <c r="AA56" s="115">
        <f t="shared" si="75"/>
        <v>0</v>
      </c>
      <c r="AB56" s="164">
        <v>4388857523.8199997</v>
      </c>
      <c r="AC56" s="175">
        <v>379.5</v>
      </c>
      <c r="AD56" s="115">
        <f t="shared" si="76"/>
        <v>5.317006106023394E-3</v>
      </c>
      <c r="AE56" s="115">
        <f t="shared" si="77"/>
        <v>0</v>
      </c>
      <c r="AF56" s="164">
        <v>4393847125.3000002</v>
      </c>
      <c r="AG56" s="175">
        <v>379.5</v>
      </c>
      <c r="AH56" s="115">
        <f t="shared" si="78"/>
        <v>1.1368793479669891E-3</v>
      </c>
      <c r="AI56" s="115">
        <f t="shared" si="79"/>
        <v>0</v>
      </c>
      <c r="AJ56" s="164">
        <v>4468272073.3199997</v>
      </c>
      <c r="AK56" s="175">
        <v>379.5</v>
      </c>
      <c r="AL56" s="115">
        <f t="shared" si="80"/>
        <v>1.6938447309979628E-2</v>
      </c>
      <c r="AM56" s="115">
        <f t="shared" si="81"/>
        <v>0</v>
      </c>
      <c r="AN56" s="116">
        <f t="shared" si="18"/>
        <v>4.7189325745223545E-3</v>
      </c>
      <c r="AO56" s="116">
        <f t="shared" si="19"/>
        <v>0</v>
      </c>
      <c r="AP56" s="117">
        <f t="shared" si="20"/>
        <v>3.5317543630011737E-2</v>
      </c>
      <c r="AQ56" s="117">
        <f t="shared" si="21"/>
        <v>0</v>
      </c>
      <c r="AR56" s="118">
        <f t="shared" si="22"/>
        <v>7.5501386893886847E-3</v>
      </c>
      <c r="AS56" s="202">
        <f t="shared" si="23"/>
        <v>0</v>
      </c>
      <c r="AT56" s="122"/>
      <c r="AU56" s="123"/>
      <c r="AV56" s="123"/>
      <c r="AW56" s="121"/>
      <c r="AX56" s="121"/>
    </row>
    <row r="57" spans="1:53" s="278" customFormat="1">
      <c r="A57" s="197" t="s">
        <v>164</v>
      </c>
      <c r="B57" s="164">
        <v>572208970.39999998</v>
      </c>
      <c r="C57" s="175">
        <v>42736.449200000003</v>
      </c>
      <c r="D57" s="164">
        <v>572781744.39999998</v>
      </c>
      <c r="E57" s="175">
        <v>42787.49</v>
      </c>
      <c r="F57" s="115">
        <f t="shared" si="64"/>
        <v>1.0009874532368919E-3</v>
      </c>
      <c r="G57" s="115">
        <f t="shared" si="65"/>
        <v>1.1943154135509043E-3</v>
      </c>
      <c r="H57" s="164">
        <v>573758329.20000005</v>
      </c>
      <c r="I57" s="175">
        <v>42846.79</v>
      </c>
      <c r="J57" s="115">
        <f t="shared" si="66"/>
        <v>1.7049859035278142E-3</v>
      </c>
      <c r="K57" s="115">
        <f t="shared" si="67"/>
        <v>1.3859191085993339E-3</v>
      </c>
      <c r="L57" s="164">
        <v>574521502.20000005</v>
      </c>
      <c r="M57" s="175">
        <v>42914.81</v>
      </c>
      <c r="N57" s="115">
        <f t="shared" si="68"/>
        <v>1.3301297099496642E-3</v>
      </c>
      <c r="O57" s="115">
        <f t="shared" si="69"/>
        <v>1.5875168244808256E-3</v>
      </c>
      <c r="P57" s="164">
        <v>577006364</v>
      </c>
      <c r="Q57" s="175">
        <v>43106.68</v>
      </c>
      <c r="R57" s="115">
        <f t="shared" si="70"/>
        <v>4.3250979997871905E-3</v>
      </c>
      <c r="S57" s="115">
        <f t="shared" si="71"/>
        <v>4.470950704430536E-3</v>
      </c>
      <c r="T57" s="164">
        <v>578621964.39999998</v>
      </c>
      <c r="U57" s="175">
        <v>43179.839999999997</v>
      </c>
      <c r="V57" s="115">
        <f t="shared" si="72"/>
        <v>2.7999698110781602E-3</v>
      </c>
      <c r="W57" s="115">
        <f t="shared" si="73"/>
        <v>1.6971847518759556E-3</v>
      </c>
      <c r="X57" s="164">
        <v>577290079.60000002</v>
      </c>
      <c r="Y57" s="175">
        <v>43093.89</v>
      </c>
      <c r="Z57" s="115">
        <f t="shared" si="74"/>
        <v>-2.3018220564458621E-3</v>
      </c>
      <c r="AA57" s="115">
        <f t="shared" si="75"/>
        <v>-1.9905122390448202E-3</v>
      </c>
      <c r="AB57" s="164">
        <v>577041008.60000002</v>
      </c>
      <c r="AC57" s="175">
        <v>42538.48</v>
      </c>
      <c r="AD57" s="115">
        <f t="shared" si="76"/>
        <v>-4.3144860582495966E-4</v>
      </c>
      <c r="AE57" s="115">
        <f t="shared" si="77"/>
        <v>-1.2888370021828993E-2</v>
      </c>
      <c r="AF57" s="164">
        <v>577804257.60000002</v>
      </c>
      <c r="AG57" s="175">
        <v>42538.48</v>
      </c>
      <c r="AH57" s="115">
        <f t="shared" si="78"/>
        <v>1.3226945548493552E-3</v>
      </c>
      <c r="AI57" s="115">
        <f t="shared" si="79"/>
        <v>0</v>
      </c>
      <c r="AJ57" s="164">
        <v>578067202.39999998</v>
      </c>
      <c r="AK57" s="175">
        <v>42665.440000000002</v>
      </c>
      <c r="AL57" s="115">
        <f t="shared" si="80"/>
        <v>4.5507591289156382E-4</v>
      </c>
      <c r="AM57" s="115">
        <f t="shared" si="81"/>
        <v>2.9845918330885148E-3</v>
      </c>
      <c r="AN57" s="116">
        <f t="shared" si="18"/>
        <v>1.2188243462697818E-3</v>
      </c>
      <c r="AO57" s="116">
        <f t="shared" si="19"/>
        <v>-5.6787443224203221E-4</v>
      </c>
      <c r="AP57" s="117">
        <f t="shared" si="20"/>
        <v>8.7686335137325787E-3</v>
      </c>
      <c r="AQ57" s="117">
        <f t="shared" si="21"/>
        <v>-5.8196916902579412E-3</v>
      </c>
      <c r="AR57" s="118">
        <f t="shared" si="22"/>
        <v>1.9847379379629745E-3</v>
      </c>
      <c r="AS57" s="202">
        <f t="shared" si="23"/>
        <v>5.2946007115213635E-3</v>
      </c>
      <c r="AT57" s="122"/>
      <c r="AU57" s="123"/>
      <c r="AV57" s="123"/>
      <c r="AW57" s="121"/>
      <c r="AX57" s="121"/>
    </row>
    <row r="58" spans="1:53" s="278" customFormat="1">
      <c r="A58" s="197" t="s">
        <v>186</v>
      </c>
      <c r="B58" s="164">
        <v>641584202.39999998</v>
      </c>
      <c r="C58" s="175">
        <v>41747.94</v>
      </c>
      <c r="D58" s="164">
        <v>633875802.08000004</v>
      </c>
      <c r="E58" s="175">
        <v>41135.826200000003</v>
      </c>
      <c r="F58" s="115">
        <f t="shared" si="64"/>
        <v>-1.2014635477564454E-2</v>
      </c>
      <c r="G58" s="115">
        <f t="shared" si="65"/>
        <v>-1.4662131832133492E-2</v>
      </c>
      <c r="H58" s="164">
        <v>629916817.35000002</v>
      </c>
      <c r="I58" s="175">
        <v>40724.383800000003</v>
      </c>
      <c r="J58" s="115">
        <f t="shared" si="66"/>
        <v>-6.2456789121922724E-3</v>
      </c>
      <c r="K58" s="115">
        <f t="shared" si="67"/>
        <v>-1.000204537036866E-2</v>
      </c>
      <c r="L58" s="164">
        <v>642098900.64999998</v>
      </c>
      <c r="M58" s="175">
        <v>41310.5452</v>
      </c>
      <c r="N58" s="115">
        <f t="shared" si="68"/>
        <v>1.9339193627578979E-2</v>
      </c>
      <c r="O58" s="115">
        <f t="shared" si="69"/>
        <v>1.4393376775905868E-2</v>
      </c>
      <c r="P58" s="164">
        <v>652069083.10000002</v>
      </c>
      <c r="Q58" s="175">
        <v>41930.134400000003</v>
      </c>
      <c r="R58" s="115">
        <f t="shared" si="70"/>
        <v>1.5527487182904661E-2</v>
      </c>
      <c r="S58" s="115">
        <f t="shared" si="71"/>
        <v>1.4998330256846916E-2</v>
      </c>
      <c r="T58" s="164">
        <v>649544628.52999997</v>
      </c>
      <c r="U58" s="175">
        <v>41914.936500000003</v>
      </c>
      <c r="V58" s="115">
        <f t="shared" si="72"/>
        <v>-3.8714526350468099E-3</v>
      </c>
      <c r="W58" s="115">
        <f t="shared" si="73"/>
        <v>-3.6245769820378174E-4</v>
      </c>
      <c r="X58" s="164">
        <v>653341787.84000003</v>
      </c>
      <c r="Y58" s="175">
        <v>41826.326300000001</v>
      </c>
      <c r="Z58" s="115">
        <f t="shared" si="74"/>
        <v>5.8458790100281554E-3</v>
      </c>
      <c r="AA58" s="115">
        <f t="shared" si="75"/>
        <v>-2.1140482939775609E-3</v>
      </c>
      <c r="AB58" s="164">
        <v>653599682.17999995</v>
      </c>
      <c r="AC58" s="175">
        <v>41878.2114</v>
      </c>
      <c r="AD58" s="115">
        <f t="shared" si="76"/>
        <v>3.947311266474067E-4</v>
      </c>
      <c r="AE58" s="115">
        <f t="shared" si="77"/>
        <v>1.2404890553344989E-3</v>
      </c>
      <c r="AF58" s="164">
        <v>649441006.13999999</v>
      </c>
      <c r="AG58" s="175">
        <v>41819.807500000003</v>
      </c>
      <c r="AH58" s="115">
        <f t="shared" si="78"/>
        <v>-6.3627265333563478E-3</v>
      </c>
      <c r="AI58" s="115">
        <f t="shared" si="79"/>
        <v>-1.3946130469172215E-3</v>
      </c>
      <c r="AJ58" s="164">
        <v>709474311.57000005</v>
      </c>
      <c r="AK58" s="175">
        <v>45491.3295</v>
      </c>
      <c r="AL58" s="115">
        <f t="shared" si="80"/>
        <v>9.243842760532231E-2</v>
      </c>
      <c r="AM58" s="115">
        <f t="shared" si="81"/>
        <v>8.7793852231385736E-2</v>
      </c>
      <c r="AN58" s="116">
        <f t="shared" si="18"/>
        <v>1.5765996736249151E-3</v>
      </c>
      <c r="AO58" s="116">
        <f t="shared" si="19"/>
        <v>2.6211248081082085E-4</v>
      </c>
      <c r="AP58" s="117">
        <f t="shared" si="20"/>
        <v>2.4555605386614037E-2</v>
      </c>
      <c r="AQ58" s="117">
        <f t="shared" si="21"/>
        <v>1.6627386956433596E-2</v>
      </c>
      <c r="AR58" s="118">
        <f t="shared" si="22"/>
        <v>1.1137994532051989E-2</v>
      </c>
      <c r="AS58" s="202">
        <f t="shared" si="23"/>
        <v>1.0383179651717828E-2</v>
      </c>
      <c r="AT58" s="122"/>
      <c r="AU58" s="123"/>
      <c r="AV58" s="123"/>
      <c r="AW58" s="121"/>
      <c r="AX58" s="121"/>
    </row>
    <row r="59" spans="1:53" s="422" customFormat="1">
      <c r="A59" s="197" t="s">
        <v>187</v>
      </c>
      <c r="B59" s="164">
        <v>5362169039.3299999</v>
      </c>
      <c r="C59" s="175">
        <v>455.7475</v>
      </c>
      <c r="D59" s="164">
        <v>5361172295.8599997</v>
      </c>
      <c r="E59" s="175">
        <v>454.7242</v>
      </c>
      <c r="F59" s="115">
        <f t="shared" ref="F59:F60" si="82">((D59-B59)/B59)</f>
        <v>-1.8588438049778631E-4</v>
      </c>
      <c r="G59" s="115">
        <f t="shared" ref="G59:G60" si="83">((E59-C59)/C59)</f>
        <v>-2.2453222453222587E-3</v>
      </c>
      <c r="H59" s="164">
        <v>5168827271.7200003</v>
      </c>
      <c r="I59" s="175">
        <v>451.04790000000003</v>
      </c>
      <c r="J59" s="115">
        <f t="shared" ref="J59:J60" si="84">((H59-D59)/D59)</f>
        <v>-3.5877418878802296E-2</v>
      </c>
      <c r="K59" s="115">
        <f t="shared" ref="K59:K60" si="85">((I59-E59)/E59)</f>
        <v>-8.084680780129954E-3</v>
      </c>
      <c r="L59" s="164">
        <v>5165681378.4300003</v>
      </c>
      <c r="M59" s="175">
        <v>453.73880000000003</v>
      </c>
      <c r="N59" s="115">
        <f t="shared" ref="N59:N60" si="86">((L59-H59)/H59)</f>
        <v>-6.0862805518999694E-4</v>
      </c>
      <c r="O59" s="115">
        <f t="shared" ref="O59:O60" si="87">((M59-I59)/I59)</f>
        <v>5.9658852197294323E-3</v>
      </c>
      <c r="P59" s="164">
        <v>5128497510.3000002</v>
      </c>
      <c r="Q59" s="175">
        <v>455.4443</v>
      </c>
      <c r="R59" s="115">
        <f t="shared" ref="R59:R60" si="88">((P59-L59)/L59)</f>
        <v>-7.1982504157663257E-3</v>
      </c>
      <c r="S59" s="115">
        <f t="shared" ref="S59:S60" si="89">((Q59-M59)/M59)</f>
        <v>3.7587704644169114E-3</v>
      </c>
      <c r="T59" s="164">
        <v>5183167744.8599997</v>
      </c>
      <c r="U59" s="175">
        <v>456.42970000000003</v>
      </c>
      <c r="V59" s="115">
        <f t="shared" ref="V59:V60" si="90">((T59-P59)/P59)</f>
        <v>1.0660087959524316E-2</v>
      </c>
      <c r="W59" s="115">
        <f t="shared" ref="W59:W60" si="91">((U59-Q59)/Q59)</f>
        <v>2.1636015644504211E-3</v>
      </c>
      <c r="X59" s="164">
        <v>5306601863.3699999</v>
      </c>
      <c r="Y59" s="175">
        <v>456.4676</v>
      </c>
      <c r="Z59" s="115">
        <f t="shared" ref="Z59:Z60" si="92">((X59-T59)/T59)</f>
        <v>2.3814417087389531E-2</v>
      </c>
      <c r="AA59" s="115">
        <f t="shared" ref="AA59:AA60" si="93">((Y59-U59)/U59)</f>
        <v>8.3035788424765464E-5</v>
      </c>
      <c r="AB59" s="164">
        <v>4830002382.1899996</v>
      </c>
      <c r="AC59" s="175">
        <v>456.50549999999998</v>
      </c>
      <c r="AD59" s="115">
        <f t="shared" ref="AD59:AD60" si="94">((AB59-X59)/X59)</f>
        <v>-8.9812556783246594E-2</v>
      </c>
      <c r="AE59" s="115">
        <f t="shared" ref="AE59:AE60" si="95">((AC59-Y59)/Y59)</f>
        <v>8.3028894055085559E-5</v>
      </c>
      <c r="AF59" s="164">
        <v>5408747305.5299997</v>
      </c>
      <c r="AG59" s="175">
        <v>411.44240000000002</v>
      </c>
      <c r="AH59" s="115">
        <f t="shared" ref="AH59:AH60" si="96">((AF59-AB59)/AB59)</f>
        <v>0.11982290639732315</v>
      </c>
      <c r="AI59" s="115">
        <f t="shared" ref="AI59:AI60" si="97">((AG59-AC59)/AC59)</f>
        <v>-9.8713158987131511E-2</v>
      </c>
      <c r="AJ59" s="164">
        <v>5322836366.2700005</v>
      </c>
      <c r="AK59" s="175">
        <v>411.21499999999997</v>
      </c>
      <c r="AL59" s="115">
        <f t="shared" si="80"/>
        <v>-1.5883703639133297E-2</v>
      </c>
      <c r="AM59" s="115">
        <f t="shared" si="81"/>
        <v>-5.5268975681661771E-4</v>
      </c>
      <c r="AN59" s="116">
        <f t="shared" ref="AN59:AN60" si="98">AVERAGE(F59,J59,N59,R59,V59,Z59,AD59,AH59)</f>
        <v>2.5768341163417505E-3</v>
      </c>
      <c r="AO59" s="116">
        <f t="shared" ref="AO59:AO60" si="99">AVERAGE(G59,K59,O59,S59,W59,AA59,AE59,AI59)</f>
        <v>-1.2123605010188389E-2</v>
      </c>
      <c r="AP59" s="117">
        <f t="shared" ref="AP59:AP60" si="100">((AF59-D59)/D59)</f>
        <v>8.8739937917567801E-3</v>
      </c>
      <c r="AQ59" s="117">
        <f t="shared" ref="AQ59:AQ60" si="101">((AG59-E59)/E59)</f>
        <v>-9.5182530421736897E-2</v>
      </c>
      <c r="AR59" s="118">
        <f t="shared" ref="AR59:AR60" si="102">STDEV(F59,J59,N59,R59,V59,Z59,AD59,AH59)</f>
        <v>5.9028899185087975E-2</v>
      </c>
      <c r="AS59" s="202">
        <f t="shared" ref="AS59:AS60" si="103">STDEV(G59,K59,O59,S59,W59,AA59,AE59,AI59)</f>
        <v>3.5240504308261908E-2</v>
      </c>
      <c r="AT59" s="122"/>
      <c r="AU59" s="123"/>
      <c r="AV59" s="123"/>
      <c r="AW59" s="121"/>
      <c r="AX59" s="121"/>
    </row>
    <row r="60" spans="1:53" s="422" customFormat="1">
      <c r="A60" s="197" t="s">
        <v>232</v>
      </c>
      <c r="B60" s="164">
        <v>0</v>
      </c>
      <c r="C60" s="175">
        <v>0</v>
      </c>
      <c r="D60" s="164">
        <v>0</v>
      </c>
      <c r="E60" s="175">
        <v>0</v>
      </c>
      <c r="F60" s="115" t="e">
        <f t="shared" si="82"/>
        <v>#DIV/0!</v>
      </c>
      <c r="G60" s="115" t="e">
        <f t="shared" si="83"/>
        <v>#DIV/0!</v>
      </c>
      <c r="H60" s="164">
        <v>0</v>
      </c>
      <c r="I60" s="175">
        <v>0</v>
      </c>
      <c r="J60" s="115" t="e">
        <f t="shared" si="84"/>
        <v>#DIV/0!</v>
      </c>
      <c r="K60" s="115" t="e">
        <f t="shared" si="85"/>
        <v>#DIV/0!</v>
      </c>
      <c r="L60" s="164">
        <v>0</v>
      </c>
      <c r="M60" s="175">
        <v>0</v>
      </c>
      <c r="N60" s="115" t="e">
        <f t="shared" si="86"/>
        <v>#DIV/0!</v>
      </c>
      <c r="O60" s="115" t="e">
        <f t="shared" si="87"/>
        <v>#DIV/0!</v>
      </c>
      <c r="P60" s="164">
        <v>0</v>
      </c>
      <c r="Q60" s="175">
        <v>0</v>
      </c>
      <c r="R60" s="115" t="e">
        <f t="shared" si="88"/>
        <v>#DIV/0!</v>
      </c>
      <c r="S60" s="115" t="e">
        <f t="shared" si="89"/>
        <v>#DIV/0!</v>
      </c>
      <c r="T60" s="164">
        <v>0</v>
      </c>
      <c r="U60" s="175">
        <v>0</v>
      </c>
      <c r="V60" s="115" t="e">
        <f t="shared" si="90"/>
        <v>#DIV/0!</v>
      </c>
      <c r="W60" s="115" t="e">
        <f t="shared" si="91"/>
        <v>#DIV/0!</v>
      </c>
      <c r="X60" s="164">
        <v>0</v>
      </c>
      <c r="Y60" s="175">
        <v>0</v>
      </c>
      <c r="Z60" s="115" t="e">
        <f t="shared" si="92"/>
        <v>#DIV/0!</v>
      </c>
      <c r="AA60" s="115" t="e">
        <f t="shared" si="93"/>
        <v>#DIV/0!</v>
      </c>
      <c r="AB60" s="164">
        <v>0</v>
      </c>
      <c r="AC60" s="175">
        <v>0</v>
      </c>
      <c r="AD60" s="115" t="e">
        <f t="shared" si="94"/>
        <v>#DIV/0!</v>
      </c>
      <c r="AE60" s="115" t="e">
        <f t="shared" si="95"/>
        <v>#DIV/0!</v>
      </c>
      <c r="AF60" s="164">
        <v>0</v>
      </c>
      <c r="AG60" s="175">
        <v>0</v>
      </c>
      <c r="AH60" s="115" t="e">
        <f t="shared" si="96"/>
        <v>#DIV/0!</v>
      </c>
      <c r="AI60" s="115" t="e">
        <f t="shared" si="97"/>
        <v>#DIV/0!</v>
      </c>
      <c r="AJ60" s="164">
        <v>605312934.28999996</v>
      </c>
      <c r="AK60" s="175">
        <v>1.0299</v>
      </c>
      <c r="AL60" s="115" t="e">
        <f t="shared" si="80"/>
        <v>#DIV/0!</v>
      </c>
      <c r="AM60" s="115" t="e">
        <f t="shared" si="81"/>
        <v>#DIV/0!</v>
      </c>
      <c r="AN60" s="116" t="e">
        <f t="shared" si="98"/>
        <v>#DIV/0!</v>
      </c>
      <c r="AO60" s="116" t="e">
        <f t="shared" si="99"/>
        <v>#DIV/0!</v>
      </c>
      <c r="AP60" s="117" t="e">
        <f t="shared" si="100"/>
        <v>#DIV/0!</v>
      </c>
      <c r="AQ60" s="117" t="e">
        <f t="shared" si="101"/>
        <v>#DIV/0!</v>
      </c>
      <c r="AR60" s="118" t="e">
        <f t="shared" si="102"/>
        <v>#DIV/0!</v>
      </c>
      <c r="AS60" s="202" t="e">
        <f t="shared" si="103"/>
        <v>#DIV/0!</v>
      </c>
      <c r="AT60" s="122"/>
      <c r="AU60" s="123"/>
      <c r="AV60" s="123"/>
      <c r="AW60" s="121"/>
      <c r="AX60" s="121"/>
    </row>
    <row r="61" spans="1:53">
      <c r="A61" s="197" t="s">
        <v>233</v>
      </c>
      <c r="B61" s="164">
        <v>0</v>
      </c>
      <c r="C61" s="175">
        <v>0</v>
      </c>
      <c r="D61" s="164">
        <v>0</v>
      </c>
      <c r="E61" s="175">
        <v>0</v>
      </c>
      <c r="F61" s="115" t="e">
        <f t="shared" si="64"/>
        <v>#DIV/0!</v>
      </c>
      <c r="G61" s="115" t="e">
        <f t="shared" si="65"/>
        <v>#DIV/0!</v>
      </c>
      <c r="H61" s="164">
        <v>0</v>
      </c>
      <c r="I61" s="175">
        <v>0</v>
      </c>
      <c r="J61" s="115" t="e">
        <f t="shared" si="66"/>
        <v>#DIV/0!</v>
      </c>
      <c r="K61" s="115" t="e">
        <f t="shared" si="67"/>
        <v>#DIV/0!</v>
      </c>
      <c r="L61" s="164">
        <v>0</v>
      </c>
      <c r="M61" s="175">
        <v>0</v>
      </c>
      <c r="N61" s="115" t="e">
        <f t="shared" si="68"/>
        <v>#DIV/0!</v>
      </c>
      <c r="O61" s="115" t="e">
        <f t="shared" si="69"/>
        <v>#DIV/0!</v>
      </c>
      <c r="P61" s="164">
        <v>0</v>
      </c>
      <c r="Q61" s="175">
        <v>0</v>
      </c>
      <c r="R61" s="115" t="e">
        <f t="shared" si="70"/>
        <v>#DIV/0!</v>
      </c>
      <c r="S61" s="115" t="e">
        <f t="shared" si="71"/>
        <v>#DIV/0!</v>
      </c>
      <c r="T61" s="164">
        <v>0</v>
      </c>
      <c r="U61" s="175">
        <v>0</v>
      </c>
      <c r="V61" s="115" t="e">
        <f t="shared" si="72"/>
        <v>#DIV/0!</v>
      </c>
      <c r="W61" s="115" t="e">
        <f t="shared" si="73"/>
        <v>#DIV/0!</v>
      </c>
      <c r="X61" s="164">
        <v>0</v>
      </c>
      <c r="Y61" s="175">
        <v>0</v>
      </c>
      <c r="Z61" s="115" t="e">
        <f t="shared" si="74"/>
        <v>#DIV/0!</v>
      </c>
      <c r="AA61" s="115" t="e">
        <f t="shared" si="75"/>
        <v>#DIV/0!</v>
      </c>
      <c r="AB61" s="164">
        <v>0</v>
      </c>
      <c r="AC61" s="175">
        <v>0</v>
      </c>
      <c r="AD61" s="115" t="e">
        <f t="shared" si="76"/>
        <v>#DIV/0!</v>
      </c>
      <c r="AE61" s="115" t="e">
        <f t="shared" si="77"/>
        <v>#DIV/0!</v>
      </c>
      <c r="AF61" s="164">
        <v>0</v>
      </c>
      <c r="AG61" s="175">
        <v>0</v>
      </c>
      <c r="AH61" s="115" t="e">
        <f t="shared" si="78"/>
        <v>#DIV/0!</v>
      </c>
      <c r="AI61" s="115" t="e">
        <f t="shared" si="79"/>
        <v>#DIV/0!</v>
      </c>
      <c r="AJ61" s="164">
        <v>598336014.55999994</v>
      </c>
      <c r="AK61" s="175">
        <v>42037.678399999997</v>
      </c>
      <c r="AL61" s="115" t="e">
        <f t="shared" si="80"/>
        <v>#DIV/0!</v>
      </c>
      <c r="AM61" s="115" t="e">
        <f t="shared" si="81"/>
        <v>#DIV/0!</v>
      </c>
      <c r="AN61" s="116" t="e">
        <f t="shared" si="18"/>
        <v>#DIV/0!</v>
      </c>
      <c r="AO61" s="116" t="e">
        <f t="shared" si="19"/>
        <v>#DIV/0!</v>
      </c>
      <c r="AP61" s="117" t="e">
        <f t="shared" si="20"/>
        <v>#DIV/0!</v>
      </c>
      <c r="AQ61" s="117" t="e">
        <f t="shared" si="21"/>
        <v>#DIV/0!</v>
      </c>
      <c r="AR61" s="118" t="e">
        <f t="shared" si="22"/>
        <v>#DIV/0!</v>
      </c>
      <c r="AS61" s="202" t="e">
        <f t="shared" si="23"/>
        <v>#DIV/0!</v>
      </c>
      <c r="AT61" s="122"/>
      <c r="AU61" s="123">
        <v>165890525.49000001</v>
      </c>
      <c r="AV61" s="123">
        <v>33407.480000000003</v>
      </c>
      <c r="AW61" s="121" t="e">
        <f>(#REF!/AU61)-1</f>
        <v>#REF!</v>
      </c>
      <c r="AX61" s="121" t="e">
        <f>(#REF!/AV61)-1</f>
        <v>#REF!</v>
      </c>
      <c r="AZ61" s="227"/>
      <c r="BA61" s="228"/>
    </row>
    <row r="62" spans="1:53">
      <c r="A62" s="199" t="s">
        <v>56</v>
      </c>
      <c r="B62" s="180">
        <f>SUM(B50:B61)</f>
        <v>255568984410.75</v>
      </c>
      <c r="C62" s="174"/>
      <c r="D62" s="180">
        <f>SUM(D50:D61)</f>
        <v>255664320314.89996</v>
      </c>
      <c r="E62" s="174"/>
      <c r="F62" s="115">
        <f>((D62-B62)/B62)</f>
        <v>3.730339359049128E-4</v>
      </c>
      <c r="G62" s="115"/>
      <c r="H62" s="180">
        <f>SUM(H50:H61)</f>
        <v>257115725078.94</v>
      </c>
      <c r="I62" s="174"/>
      <c r="J62" s="115">
        <f>((H62-D62)/D62)</f>
        <v>5.676993810682515E-3</v>
      </c>
      <c r="K62" s="115"/>
      <c r="L62" s="180">
        <f>SUM(L50:L61)</f>
        <v>259291107527.38</v>
      </c>
      <c r="M62" s="174"/>
      <c r="N62" s="115">
        <f>((L62-H62)/H62)</f>
        <v>8.4607133529935354E-3</v>
      </c>
      <c r="O62" s="115"/>
      <c r="P62" s="180">
        <f>SUM(P50:P61)</f>
        <v>261045508850.16998</v>
      </c>
      <c r="Q62" s="174"/>
      <c r="R62" s="115">
        <f>((P62-L62)/L62)</f>
        <v>6.7661453550030481E-3</v>
      </c>
      <c r="S62" s="115"/>
      <c r="T62" s="180">
        <f>SUM(T50:T61)</f>
        <v>259825348004.12997</v>
      </c>
      <c r="U62" s="174"/>
      <c r="V62" s="115">
        <f>((T62-P62)/P62)</f>
        <v>-4.674130772885021E-3</v>
      </c>
      <c r="W62" s="115"/>
      <c r="X62" s="180">
        <f>SUM(X50:X61)</f>
        <v>255073172344.26996</v>
      </c>
      <c r="Y62" s="174"/>
      <c r="Z62" s="115">
        <f>((X62-T62)/T62)</f>
        <v>-1.8289884710495911E-2</v>
      </c>
      <c r="AA62" s="115"/>
      <c r="AB62" s="180">
        <f>SUM(AB50:AB61)</f>
        <v>252843228540.84</v>
      </c>
      <c r="AC62" s="174"/>
      <c r="AD62" s="115">
        <f>((AB62-X62)/X62)</f>
        <v>-8.7423690344832789E-3</v>
      </c>
      <c r="AE62" s="115"/>
      <c r="AF62" s="180">
        <f>SUM(AF50:AF61)</f>
        <v>250797291296.70999</v>
      </c>
      <c r="AG62" s="174"/>
      <c r="AH62" s="115">
        <f>((AF62-AB62)/AB62)</f>
        <v>-8.0917225109690405E-3</v>
      </c>
      <c r="AI62" s="115"/>
      <c r="AJ62" s="180">
        <f>SUM(AJ50:AJ61)</f>
        <v>254269172604.10001</v>
      </c>
      <c r="AK62" s="174"/>
      <c r="AL62" s="115">
        <f>((AJ62-AF62)/AF62)</f>
        <v>1.3843376415427655E-2</v>
      </c>
      <c r="AM62" s="115"/>
      <c r="AN62" s="116">
        <f t="shared" si="18"/>
        <v>-2.3151525717811554E-3</v>
      </c>
      <c r="AO62" s="116"/>
      <c r="AP62" s="117">
        <f t="shared" si="20"/>
        <v>-1.9036794075118837E-2</v>
      </c>
      <c r="AQ62" s="117"/>
      <c r="AR62" s="118">
        <f t="shared" si="22"/>
        <v>9.2976550479930576E-3</v>
      </c>
      <c r="AS62" s="202"/>
      <c r="AT62" s="122"/>
      <c r="AU62" s="135">
        <f>SUM(AU50:AU61)</f>
        <v>7244093345.6300001</v>
      </c>
      <c r="AV62" s="136"/>
      <c r="AW62" s="121" t="e">
        <f>(#REF!/AU62)-1</f>
        <v>#REF!</v>
      </c>
      <c r="AX62" s="121" t="e">
        <f>(#REF!/AV62)-1</f>
        <v>#REF!</v>
      </c>
    </row>
    <row r="63" spans="1:53">
      <c r="A63" s="200" t="s">
        <v>62</v>
      </c>
      <c r="B63" s="174"/>
      <c r="C63" s="174"/>
      <c r="D63" s="174"/>
      <c r="E63" s="174"/>
      <c r="F63" s="115"/>
      <c r="G63" s="115"/>
      <c r="H63" s="174"/>
      <c r="I63" s="174"/>
      <c r="J63" s="115"/>
      <c r="K63" s="115"/>
      <c r="L63" s="174"/>
      <c r="M63" s="174"/>
      <c r="N63" s="115"/>
      <c r="O63" s="115"/>
      <c r="P63" s="174"/>
      <c r="Q63" s="174"/>
      <c r="R63" s="115"/>
      <c r="S63" s="115"/>
      <c r="T63" s="174"/>
      <c r="U63" s="174"/>
      <c r="V63" s="115"/>
      <c r="W63" s="115"/>
      <c r="X63" s="174"/>
      <c r="Y63" s="174"/>
      <c r="Z63" s="115"/>
      <c r="AA63" s="115"/>
      <c r="AB63" s="174"/>
      <c r="AC63" s="174"/>
      <c r="AD63" s="115"/>
      <c r="AE63" s="115"/>
      <c r="AF63" s="174"/>
      <c r="AG63" s="174"/>
      <c r="AH63" s="115"/>
      <c r="AI63" s="115"/>
      <c r="AJ63" s="174"/>
      <c r="AK63" s="174"/>
      <c r="AL63" s="115"/>
      <c r="AM63" s="115"/>
      <c r="AN63" s="116"/>
      <c r="AO63" s="116"/>
      <c r="AP63" s="117"/>
      <c r="AQ63" s="117"/>
      <c r="AR63" s="118"/>
      <c r="AS63" s="202"/>
      <c r="AT63" s="122"/>
      <c r="AU63" s="132"/>
      <c r="AV63" s="136"/>
      <c r="AW63" s="121" t="e">
        <f>(#REF!/AU63)-1</f>
        <v>#REF!</v>
      </c>
      <c r="AX63" s="121" t="e">
        <f>(#REF!/AV63)-1</f>
        <v>#REF!</v>
      </c>
    </row>
    <row r="64" spans="1:53">
      <c r="A64" s="198" t="s">
        <v>26</v>
      </c>
      <c r="B64" s="164">
        <v>25107499038.630001</v>
      </c>
      <c r="C64" s="175">
        <v>3347.09</v>
      </c>
      <c r="D64" s="164">
        <v>24917287266.099998</v>
      </c>
      <c r="E64" s="175">
        <v>3348.36</v>
      </c>
      <c r="F64" s="115">
        <f t="shared" ref="F64:F91" si="104">((D64-B64)/B64)</f>
        <v>-7.5758948446974254E-3</v>
      </c>
      <c r="G64" s="115">
        <f t="shared" ref="G64:G91" si="105">((E64-C64)/C64)</f>
        <v>3.7943407557011668E-4</v>
      </c>
      <c r="H64" s="164">
        <v>24820318529.009998</v>
      </c>
      <c r="I64" s="175">
        <v>3351.07</v>
      </c>
      <c r="J64" s="115">
        <f t="shared" ref="J64" si="106">((H64-D64)/D64)</f>
        <v>-3.8916249611941605E-3</v>
      </c>
      <c r="K64" s="115">
        <f t="shared" ref="K64" si="107">((I64-E64)/E64)</f>
        <v>8.0935144369184806E-4</v>
      </c>
      <c r="L64" s="164">
        <v>24733257562.889999</v>
      </c>
      <c r="M64" s="175">
        <v>3352.6100002265594</v>
      </c>
      <c r="N64" s="115">
        <f t="shared" ref="N64" si="108">((L64-H64)/H64)</f>
        <v>-3.5076490262702328E-3</v>
      </c>
      <c r="O64" s="115">
        <f t="shared" ref="O64" si="109">((M64-I64)/I64)</f>
        <v>4.5955477699934246E-4</v>
      </c>
      <c r="P64" s="164">
        <v>23720622755.759998</v>
      </c>
      <c r="Q64" s="175">
        <v>3354.73</v>
      </c>
      <c r="R64" s="115">
        <f t="shared" ref="R64" si="110">((P64-L64)/L64)</f>
        <v>-4.0942233531314834E-2</v>
      </c>
      <c r="S64" s="115">
        <f t="shared" ref="S64" si="111">((Q64-M64)/M64)</f>
        <v>6.3234309188882831E-4</v>
      </c>
      <c r="T64" s="164">
        <v>23224804443.869999</v>
      </c>
      <c r="U64" s="175">
        <v>3356.46</v>
      </c>
      <c r="V64" s="115">
        <f t="shared" ref="V64" si="112">((T64-P64)/P64)</f>
        <v>-2.0902415463337761E-2</v>
      </c>
      <c r="W64" s="115">
        <f t="shared" ref="W64" si="113">((U64-Q64)/Q64)</f>
        <v>5.1568978725561167E-4</v>
      </c>
      <c r="X64" s="164">
        <v>22625187545.459999</v>
      </c>
      <c r="Y64" s="175">
        <v>3357.23</v>
      </c>
      <c r="Z64" s="115">
        <f t="shared" ref="Z64" si="114">((X64-T64)/T64)</f>
        <v>-2.5817952519650338E-2</v>
      </c>
      <c r="AA64" s="115">
        <f t="shared" ref="AA64" si="115">((Y64-U64)/U64)</f>
        <v>2.2940836476525322E-4</v>
      </c>
      <c r="AB64" s="164">
        <v>21474241474.98</v>
      </c>
      <c r="AC64" s="175">
        <v>3358.16</v>
      </c>
      <c r="AD64" s="115">
        <f t="shared" ref="AD64" si="116">((AB64-X64)/X64)</f>
        <v>-5.0870122873785853E-2</v>
      </c>
      <c r="AE64" s="115">
        <f t="shared" ref="AE64" si="117">((AC64-Y64)/Y64)</f>
        <v>2.7701408601729291E-4</v>
      </c>
      <c r="AF64" s="164">
        <v>15270655153.969999</v>
      </c>
      <c r="AG64" s="175">
        <v>2438.83</v>
      </c>
      <c r="AH64" s="115">
        <f t="shared" ref="AH64" si="118">((AF64-AB64)/AB64)</f>
        <v>-0.28888500337662232</v>
      </c>
      <c r="AI64" s="115">
        <f t="shared" ref="AI64" si="119">((AG64-AC64)/AC64)</f>
        <v>-0.27376003525740283</v>
      </c>
      <c r="AJ64" s="164">
        <v>13024555545.625702</v>
      </c>
      <c r="AK64" s="175">
        <v>2421.1</v>
      </c>
      <c r="AL64" s="115">
        <f t="shared" ref="AL64" si="120">((AJ64-AF64)/AF64)</f>
        <v>-0.14708600159570534</v>
      </c>
      <c r="AM64" s="115">
        <f t="shared" ref="AM64" si="121">((AK64-AG64)/AG64)</f>
        <v>-7.2698794093889359E-3</v>
      </c>
      <c r="AN64" s="116">
        <f t="shared" si="18"/>
        <v>-5.5299112074609115E-2</v>
      </c>
      <c r="AO64" s="116">
        <f t="shared" si="19"/>
        <v>-3.3807154953901818E-2</v>
      </c>
      <c r="AP64" s="117">
        <f t="shared" si="20"/>
        <v>-0.38714616118160883</v>
      </c>
      <c r="AQ64" s="117">
        <f t="shared" si="21"/>
        <v>-0.2716344718011206</v>
      </c>
      <c r="AR64" s="118">
        <f t="shared" si="22"/>
        <v>9.5948622313829529E-2</v>
      </c>
      <c r="AS64" s="202">
        <f t="shared" si="23"/>
        <v>9.6955787026010543E-2</v>
      </c>
      <c r="AT64" s="122"/>
      <c r="AU64" s="137">
        <v>1198249163.9190199</v>
      </c>
      <c r="AV64" s="137">
        <v>1987.7461478934799</v>
      </c>
      <c r="AW64" s="121" t="e">
        <f>(#REF!/AU64)-1</f>
        <v>#REF!</v>
      </c>
      <c r="AX64" s="121" t="e">
        <f>(#REF!/AV64)-1</f>
        <v>#REF!</v>
      </c>
    </row>
    <row r="65" spans="1:50">
      <c r="A65" s="197" t="s">
        <v>199</v>
      </c>
      <c r="B65" s="164">
        <v>144695008825.14999</v>
      </c>
      <c r="C65" s="175">
        <v>1.9146000000000001</v>
      </c>
      <c r="D65" s="164">
        <v>148877206207.32999</v>
      </c>
      <c r="E65" s="175">
        <v>1.9181999999999999</v>
      </c>
      <c r="F65" s="115">
        <f t="shared" si="104"/>
        <v>2.8903535900355597E-2</v>
      </c>
      <c r="G65" s="115">
        <f t="shared" si="105"/>
        <v>1.8802883108742429E-3</v>
      </c>
      <c r="H65" s="164">
        <v>151623994596.37</v>
      </c>
      <c r="I65" s="175">
        <v>1.9200999999999999</v>
      </c>
      <c r="J65" s="115">
        <f>((H65-D65)/D65)</f>
        <v>1.845002642791916E-2</v>
      </c>
      <c r="K65" s="115">
        <f>((I65-E65)/E65)</f>
        <v>9.9051193827547328E-4</v>
      </c>
      <c r="L65" s="164">
        <v>149690061931.42001</v>
      </c>
      <c r="M65" s="175">
        <v>1.9226000000000001</v>
      </c>
      <c r="N65" s="115">
        <f>((L65-H65)/H65)</f>
        <v>-1.2754793000264891E-2</v>
      </c>
      <c r="O65" s="115">
        <f>((M65-I65)/I65)</f>
        <v>1.3020155200250867E-3</v>
      </c>
      <c r="P65" s="164">
        <v>146560339739.62</v>
      </c>
      <c r="Q65" s="175">
        <v>1.9252</v>
      </c>
      <c r="R65" s="115">
        <f>((P65-L65)/L65)</f>
        <v>-2.0908015879062766E-2</v>
      </c>
      <c r="S65" s="115">
        <f>((Q65-M65)/M65)</f>
        <v>1.3523353791740017E-3</v>
      </c>
      <c r="T65" s="164">
        <v>144934107452.17999</v>
      </c>
      <c r="U65" s="175">
        <v>1.9278999999999999</v>
      </c>
      <c r="V65" s="115">
        <f>((T65-P65)/P65)</f>
        <v>-1.1095991523553894E-2</v>
      </c>
      <c r="W65" s="115">
        <f>((U65-Q65)/Q65)</f>
        <v>1.4024516933305239E-3</v>
      </c>
      <c r="X65" s="164">
        <v>141834001843.42999</v>
      </c>
      <c r="Y65" s="175">
        <v>1.9302999999999999</v>
      </c>
      <c r="Z65" s="115">
        <f>((X65-T65)/T65)</f>
        <v>-2.138975885833401E-2</v>
      </c>
      <c r="AA65" s="115">
        <f>((Y65-U65)/U65)</f>
        <v>1.2448778463613039E-3</v>
      </c>
      <c r="AB65" s="164">
        <v>136845972325.55</v>
      </c>
      <c r="AC65" s="175">
        <v>1.9329000000000001</v>
      </c>
      <c r="AD65" s="115">
        <f>((AB65-X65)/X65)</f>
        <v>-3.516807996002437E-2</v>
      </c>
      <c r="AE65" s="115">
        <f>((AC65-Y65)/Y65)</f>
        <v>1.3469408900171776E-3</v>
      </c>
      <c r="AF65" s="164">
        <v>135532098017.78999</v>
      </c>
      <c r="AG65" s="175">
        <v>1.9350000000000001</v>
      </c>
      <c r="AH65" s="115">
        <f>((AF65-AB65)/AB65)</f>
        <v>-9.6011178512025609E-3</v>
      </c>
      <c r="AI65" s="115">
        <f>((AG65-AC65)/AC65)</f>
        <v>1.0864504112990795E-3</v>
      </c>
      <c r="AJ65" s="164">
        <v>135257353254.38</v>
      </c>
      <c r="AK65" s="175">
        <v>1.9376</v>
      </c>
      <c r="AL65" s="115">
        <f>((AJ65-AF65)/AF65)</f>
        <v>-2.027156425881678E-3</v>
      </c>
      <c r="AM65" s="115">
        <f>((AK65-AG65)/AG65)</f>
        <v>1.3436692506459615E-3</v>
      </c>
      <c r="AN65" s="116">
        <f t="shared" si="18"/>
        <v>-7.9455243430209665E-3</v>
      </c>
      <c r="AO65" s="116">
        <f t="shared" si="19"/>
        <v>1.3257339986696111E-3</v>
      </c>
      <c r="AP65" s="117">
        <f t="shared" si="20"/>
        <v>-8.9638357203958227E-2</v>
      </c>
      <c r="AQ65" s="117">
        <f t="shared" si="21"/>
        <v>8.7582108226463094E-3</v>
      </c>
      <c r="AR65" s="118">
        <f t="shared" si="22"/>
        <v>2.1314699832021708E-2</v>
      </c>
      <c r="AS65" s="202">
        <f t="shared" si="23"/>
        <v>2.6492699913623671E-4</v>
      </c>
      <c r="AT65" s="122"/>
      <c r="AU65" s="120">
        <v>609639394.97000003</v>
      </c>
      <c r="AV65" s="124">
        <v>1.1629</v>
      </c>
      <c r="AW65" s="121" t="e">
        <f>(#REF!/AU65)-1</f>
        <v>#REF!</v>
      </c>
      <c r="AX65" s="121" t="e">
        <f>(#REF!/AV65)-1</f>
        <v>#REF!</v>
      </c>
    </row>
    <row r="66" spans="1:50">
      <c r="A66" s="197" t="s">
        <v>68</v>
      </c>
      <c r="B66" s="164">
        <v>13474948941.360001</v>
      </c>
      <c r="C66" s="168">
        <v>1</v>
      </c>
      <c r="D66" s="164">
        <v>13520029446.809999</v>
      </c>
      <c r="E66" s="168">
        <v>1</v>
      </c>
      <c r="F66" s="115">
        <f t="shared" si="104"/>
        <v>3.3455047322390051E-3</v>
      </c>
      <c r="G66" s="115">
        <f t="shared" si="105"/>
        <v>0</v>
      </c>
      <c r="H66" s="164">
        <v>13468768780.530001</v>
      </c>
      <c r="I66" s="168">
        <v>1</v>
      </c>
      <c r="J66" s="115">
        <f t="shared" ref="J66:J91" si="122">((H66-D66)/D66)</f>
        <v>-3.7914611415357192E-3</v>
      </c>
      <c r="K66" s="115">
        <f t="shared" ref="K66:K91" si="123">((I66-E66)/E66)</f>
        <v>0</v>
      </c>
      <c r="L66" s="164">
        <v>13327085259.17</v>
      </c>
      <c r="M66" s="168">
        <v>1</v>
      </c>
      <c r="N66" s="115">
        <f t="shared" ref="N66:N91" si="124">((L66-H66)/H66)</f>
        <v>-1.0519411511823824E-2</v>
      </c>
      <c r="O66" s="115">
        <f t="shared" ref="O66:O91" si="125">((M66-I66)/I66)</f>
        <v>0</v>
      </c>
      <c r="P66" s="164">
        <v>13361222758.42</v>
      </c>
      <c r="Q66" s="168">
        <v>1</v>
      </c>
      <c r="R66" s="115">
        <f t="shared" ref="R66:R91" si="126">((P66-L66)/L66)</f>
        <v>2.5615127828878359E-3</v>
      </c>
      <c r="S66" s="115">
        <f t="shared" ref="S66:S91" si="127">((Q66-M66)/M66)</f>
        <v>0</v>
      </c>
      <c r="T66" s="164">
        <v>11821940477.74</v>
      </c>
      <c r="U66" s="168">
        <v>1</v>
      </c>
      <c r="V66" s="115">
        <f t="shared" ref="V66:V91" si="128">((T66-P66)/P66)</f>
        <v>-0.11520519555068211</v>
      </c>
      <c r="W66" s="115">
        <f t="shared" ref="W66:W91" si="129">((U66-Q66)/Q66)</f>
        <v>0</v>
      </c>
      <c r="X66" s="164">
        <v>11859300595.17</v>
      </c>
      <c r="Y66" s="168">
        <v>1</v>
      </c>
      <c r="Z66" s="115">
        <f t="shared" ref="Z66:Z91" si="130">((X66-T66)/T66)</f>
        <v>3.1602356229374655E-3</v>
      </c>
      <c r="AA66" s="115">
        <f t="shared" ref="AA66:AA91" si="131">((Y66-U66)/U66)</f>
        <v>0</v>
      </c>
      <c r="AB66" s="164">
        <v>11345644493.209999</v>
      </c>
      <c r="AC66" s="168">
        <v>1</v>
      </c>
      <c r="AD66" s="115">
        <f t="shared" ref="AD66:AD91" si="132">((AB66-X66)/X66)</f>
        <v>-4.3312512220931514E-2</v>
      </c>
      <c r="AE66" s="115">
        <f t="shared" ref="AE66:AE91" si="133">((AC66-Y66)/Y66)</f>
        <v>0</v>
      </c>
      <c r="AF66" s="164">
        <v>11345644493.209999</v>
      </c>
      <c r="AG66" s="168">
        <v>1</v>
      </c>
      <c r="AH66" s="115">
        <f t="shared" ref="AH66:AH91" si="134">((AF66-AB66)/AB66)</f>
        <v>0</v>
      </c>
      <c r="AI66" s="115">
        <f t="shared" ref="AI66:AI91" si="135">((AG66-AC66)/AC66)</f>
        <v>0</v>
      </c>
      <c r="AJ66" s="164">
        <v>11439092581.639999</v>
      </c>
      <c r="AK66" s="168">
        <v>1</v>
      </c>
      <c r="AL66" s="115">
        <f t="shared" ref="AL66:AL91" si="136">((AJ66-AF66)/AF66)</f>
        <v>8.2364724618267347E-3</v>
      </c>
      <c r="AM66" s="115">
        <f t="shared" ref="AM66:AM91" si="137">((AK66-AG66)/AG66)</f>
        <v>0</v>
      </c>
      <c r="AN66" s="116">
        <f t="shared" si="18"/>
        <v>-2.0470165910863609E-2</v>
      </c>
      <c r="AO66" s="116">
        <f t="shared" si="19"/>
        <v>0</v>
      </c>
      <c r="AP66" s="117">
        <f t="shared" si="20"/>
        <v>-0.16082693918340824</v>
      </c>
      <c r="AQ66" s="117">
        <f t="shared" si="21"/>
        <v>0</v>
      </c>
      <c r="AR66" s="118">
        <f t="shared" si="22"/>
        <v>4.1315447288252621E-2</v>
      </c>
      <c r="AS66" s="202">
        <f t="shared" si="23"/>
        <v>0</v>
      </c>
      <c r="AT66" s="122"/>
      <c r="AU66" s="120">
        <v>4056683843.0900002</v>
      </c>
      <c r="AV66" s="127">
        <v>1</v>
      </c>
      <c r="AW66" s="121" t="e">
        <f>(#REF!/AU66)-1</f>
        <v>#REF!</v>
      </c>
      <c r="AX66" s="121" t="e">
        <f>(#REF!/AV66)-1</f>
        <v>#REF!</v>
      </c>
    </row>
    <row r="67" spans="1:50" ht="15" customHeight="1">
      <c r="A67" s="197" t="s">
        <v>27</v>
      </c>
      <c r="B67" s="164">
        <v>32844212976.560001</v>
      </c>
      <c r="C67" s="168">
        <v>24.2179</v>
      </c>
      <c r="D67" s="164">
        <v>30297619238.669998</v>
      </c>
      <c r="E67" s="168">
        <v>24.234100000000002</v>
      </c>
      <c r="F67" s="115">
        <f t="shared" si="104"/>
        <v>-7.7535538443482752E-2</v>
      </c>
      <c r="G67" s="115">
        <f t="shared" si="105"/>
        <v>6.6892670297595265E-4</v>
      </c>
      <c r="H67" s="164">
        <v>30105889930.560001</v>
      </c>
      <c r="I67" s="168">
        <v>24.249199999999998</v>
      </c>
      <c r="J67" s="115">
        <f t="shared" si="122"/>
        <v>-6.3281971629402956E-3</v>
      </c>
      <c r="K67" s="115">
        <f t="shared" si="123"/>
        <v>6.230889531691617E-4</v>
      </c>
      <c r="L67" s="164">
        <v>30190916209.689999</v>
      </c>
      <c r="M67" s="168">
        <v>24.265599999999999</v>
      </c>
      <c r="N67" s="115">
        <f t="shared" si="124"/>
        <v>2.8242406826741386E-3</v>
      </c>
      <c r="O67" s="115">
        <f t="shared" si="125"/>
        <v>6.7631097108361755E-4</v>
      </c>
      <c r="P67" s="164">
        <v>29422170436.32</v>
      </c>
      <c r="Q67" s="168">
        <v>24.2803</v>
      </c>
      <c r="R67" s="115">
        <f t="shared" si="126"/>
        <v>-2.5462816962251191E-2</v>
      </c>
      <c r="S67" s="115">
        <f t="shared" si="127"/>
        <v>6.0579585915869656E-4</v>
      </c>
      <c r="T67" s="164">
        <v>29039612786.259998</v>
      </c>
      <c r="U67" s="168">
        <v>24.297499999999999</v>
      </c>
      <c r="V67" s="115">
        <f t="shared" si="128"/>
        <v>-1.3002359934254058E-2</v>
      </c>
      <c r="W67" s="115">
        <f t="shared" si="129"/>
        <v>7.0839322413639833E-4</v>
      </c>
      <c r="X67" s="164">
        <v>28874739101.259998</v>
      </c>
      <c r="Y67" s="168">
        <v>24.312200000000001</v>
      </c>
      <c r="Z67" s="115">
        <f t="shared" si="130"/>
        <v>-5.6775441950110807E-3</v>
      </c>
      <c r="AA67" s="115">
        <f t="shared" si="131"/>
        <v>6.0500051445627192E-4</v>
      </c>
      <c r="AB67" s="164">
        <v>28760329354.790001</v>
      </c>
      <c r="AC67" s="168">
        <v>24.323</v>
      </c>
      <c r="AD67" s="115">
        <f t="shared" si="132"/>
        <v>-3.9622781029735763E-3</v>
      </c>
      <c r="AE67" s="115">
        <f t="shared" si="133"/>
        <v>4.4422141969873964E-4</v>
      </c>
      <c r="AF67" s="164">
        <v>27764842263.27</v>
      </c>
      <c r="AG67" s="168">
        <v>24.049600000000002</v>
      </c>
      <c r="AH67" s="115">
        <f t="shared" si="134"/>
        <v>-3.4613202068710082E-2</v>
      </c>
      <c r="AI67" s="115">
        <f t="shared" si="135"/>
        <v>-1.1240389754553251E-2</v>
      </c>
      <c r="AJ67" s="164">
        <v>27682148935.540001</v>
      </c>
      <c r="AK67" s="168">
        <v>24.059899999999999</v>
      </c>
      <c r="AL67" s="115">
        <f t="shared" si="136"/>
        <v>-2.9783467503935444E-3</v>
      </c>
      <c r="AM67" s="115">
        <f t="shared" si="137"/>
        <v>4.2828155146020354E-4</v>
      </c>
      <c r="AN67" s="116">
        <f t="shared" si="18"/>
        <v>-2.046971202336861E-2</v>
      </c>
      <c r="AO67" s="116">
        <f t="shared" si="19"/>
        <v>-8.6358151373430161E-4</v>
      </c>
      <c r="AP67" s="117">
        <f t="shared" si="20"/>
        <v>-8.3596567619653714E-2</v>
      </c>
      <c r="AQ67" s="117">
        <f t="shared" si="21"/>
        <v>-7.6132391960089243E-3</v>
      </c>
      <c r="AR67" s="118">
        <f t="shared" si="22"/>
        <v>2.6107288469873546E-2</v>
      </c>
      <c r="AS67" s="202">
        <f t="shared" si="23"/>
        <v>4.1936251751858548E-3</v>
      </c>
      <c r="AT67" s="122"/>
      <c r="AU67" s="120">
        <v>739078842.02999997</v>
      </c>
      <c r="AV67" s="124">
        <v>16.871500000000001</v>
      </c>
      <c r="AW67" s="121" t="e">
        <f>(#REF!/AU67)-1</f>
        <v>#REF!</v>
      </c>
      <c r="AX67" s="121" t="e">
        <f>(#REF!/AV67)-1</f>
        <v>#REF!</v>
      </c>
    </row>
    <row r="68" spans="1:50">
      <c r="A68" s="197" t="s">
        <v>136</v>
      </c>
      <c r="B68" s="164">
        <v>539916666.37</v>
      </c>
      <c r="C68" s="168">
        <v>2.0407999999999999</v>
      </c>
      <c r="D68" s="164">
        <v>539131128.60000002</v>
      </c>
      <c r="E68" s="168">
        <v>2.0381999999999998</v>
      </c>
      <c r="F68" s="115">
        <f t="shared" si="104"/>
        <v>-1.4549241001974534E-3</v>
      </c>
      <c r="G68" s="115">
        <f t="shared" si="105"/>
        <v>-1.274010192081614E-3</v>
      </c>
      <c r="H68" s="164">
        <v>541574867.35000002</v>
      </c>
      <c r="I68" s="168">
        <v>2.0474000000000001</v>
      </c>
      <c r="J68" s="115">
        <f t="shared" si="122"/>
        <v>4.5327353965737976E-3</v>
      </c>
      <c r="K68" s="115">
        <f t="shared" si="123"/>
        <v>4.5137866745168873E-3</v>
      </c>
      <c r="L68" s="164">
        <v>544223979.19000006</v>
      </c>
      <c r="M68" s="168">
        <v>2.0575000000000001</v>
      </c>
      <c r="N68" s="115">
        <f t="shared" si="124"/>
        <v>4.8914970019980804E-3</v>
      </c>
      <c r="O68" s="115">
        <f t="shared" si="125"/>
        <v>4.9330858649995106E-3</v>
      </c>
      <c r="P68" s="164">
        <v>524699962.12</v>
      </c>
      <c r="Q68" s="168">
        <v>1.9836</v>
      </c>
      <c r="R68" s="115">
        <f t="shared" si="126"/>
        <v>-3.5874966588313094E-2</v>
      </c>
      <c r="S68" s="115">
        <f t="shared" si="127"/>
        <v>-3.5917375455650095E-2</v>
      </c>
      <c r="T68" s="164">
        <v>525161824.41000003</v>
      </c>
      <c r="U68" s="168">
        <v>1.9854000000000001</v>
      </c>
      <c r="V68" s="115">
        <f t="shared" si="128"/>
        <v>8.8024075346586849E-4</v>
      </c>
      <c r="W68" s="115">
        <f t="shared" si="129"/>
        <v>9.0744101633395029E-4</v>
      </c>
      <c r="X68" s="164">
        <v>518086954.39999998</v>
      </c>
      <c r="Y68" s="168">
        <v>1.9584999999999999</v>
      </c>
      <c r="Z68" s="115">
        <f t="shared" si="130"/>
        <v>-1.3471790372326485E-2</v>
      </c>
      <c r="AA68" s="115">
        <f t="shared" si="131"/>
        <v>-1.3548907021255236E-2</v>
      </c>
      <c r="AB68" s="164">
        <v>515168996.70999998</v>
      </c>
      <c r="AC68" s="168">
        <v>1.9475</v>
      </c>
      <c r="AD68" s="115">
        <f t="shared" si="132"/>
        <v>-5.6321775046030724E-3</v>
      </c>
      <c r="AE68" s="115">
        <f t="shared" si="133"/>
        <v>-5.6165432729128918E-3</v>
      </c>
      <c r="AF68" s="164">
        <v>515920533.10000002</v>
      </c>
      <c r="AG68" s="168">
        <v>1.9502999999999999</v>
      </c>
      <c r="AH68" s="115">
        <f t="shared" si="134"/>
        <v>1.4588152524696702E-3</v>
      </c>
      <c r="AI68" s="115">
        <f t="shared" si="135"/>
        <v>1.4377406931963613E-3</v>
      </c>
      <c r="AJ68" s="164">
        <v>515424403.94</v>
      </c>
      <c r="AK68" s="168">
        <v>1.9484999999999999</v>
      </c>
      <c r="AL68" s="115">
        <f t="shared" si="136"/>
        <v>-9.6163871792220824E-4</v>
      </c>
      <c r="AM68" s="115">
        <f t="shared" si="137"/>
        <v>-9.2293493308722959E-4</v>
      </c>
      <c r="AN68" s="116">
        <f t="shared" si="18"/>
        <v>-5.5838212701165854E-3</v>
      </c>
      <c r="AO68" s="116">
        <f t="shared" si="19"/>
        <v>-5.5705977116066408E-3</v>
      </c>
      <c r="AP68" s="117">
        <f t="shared" si="20"/>
        <v>-4.3051855603798275E-2</v>
      </c>
      <c r="AQ68" s="117">
        <f t="shared" si="21"/>
        <v>-4.3126287901089133E-2</v>
      </c>
      <c r="AR68" s="118">
        <f t="shared" si="22"/>
        <v>1.3629188793264569E-2</v>
      </c>
      <c r="AS68" s="202">
        <f t="shared" si="23"/>
        <v>1.3659884355690318E-2</v>
      </c>
      <c r="AT68" s="122"/>
      <c r="AU68" s="128">
        <v>0</v>
      </c>
      <c r="AV68" s="129">
        <v>0</v>
      </c>
      <c r="AW68" s="121" t="e">
        <f>(#REF!/AU68)-1</f>
        <v>#REF!</v>
      </c>
      <c r="AX68" s="121" t="e">
        <f>(#REF!/AV68)-1</f>
        <v>#REF!</v>
      </c>
    </row>
    <row r="69" spans="1:50">
      <c r="A69" s="197" t="s">
        <v>87</v>
      </c>
      <c r="B69" s="164">
        <v>42937486202.07</v>
      </c>
      <c r="C69" s="176">
        <v>297.67</v>
      </c>
      <c r="D69" s="164">
        <v>43133731843.269997</v>
      </c>
      <c r="E69" s="176">
        <v>298</v>
      </c>
      <c r="F69" s="115">
        <f t="shared" si="104"/>
        <v>4.5704967514035794E-3</v>
      </c>
      <c r="G69" s="115">
        <f t="shared" si="105"/>
        <v>1.1086102059326907E-3</v>
      </c>
      <c r="H69" s="164">
        <v>42183959506.980003</v>
      </c>
      <c r="I69" s="176">
        <v>298.27999999999997</v>
      </c>
      <c r="J69" s="115">
        <f t="shared" si="122"/>
        <v>-2.2019247945924782E-2</v>
      </c>
      <c r="K69" s="115">
        <f t="shared" si="123"/>
        <v>9.395973154361501E-4</v>
      </c>
      <c r="L69" s="164">
        <v>41260367276.68</v>
      </c>
      <c r="M69" s="176">
        <v>298.64999999999998</v>
      </c>
      <c r="N69" s="115">
        <f t="shared" si="124"/>
        <v>-2.1894394008869181E-2</v>
      </c>
      <c r="O69" s="115">
        <f t="shared" si="125"/>
        <v>1.2404452192570892E-3</v>
      </c>
      <c r="P69" s="164">
        <v>41585983383.410004</v>
      </c>
      <c r="Q69" s="176">
        <v>298.99</v>
      </c>
      <c r="R69" s="115">
        <f t="shared" si="126"/>
        <v>7.8917403848229612E-3</v>
      </c>
      <c r="S69" s="115">
        <f t="shared" si="127"/>
        <v>1.1384563870752782E-3</v>
      </c>
      <c r="T69" s="164">
        <v>41393449298.470001</v>
      </c>
      <c r="U69" s="176">
        <v>299.33999999999997</v>
      </c>
      <c r="V69" s="115">
        <f t="shared" si="128"/>
        <v>-4.6297831450779281E-3</v>
      </c>
      <c r="W69" s="115">
        <f t="shared" si="129"/>
        <v>1.1706077126324155E-3</v>
      </c>
      <c r="X69" s="164">
        <v>41186352851.010002</v>
      </c>
      <c r="Y69" s="176">
        <v>299.69</v>
      </c>
      <c r="Z69" s="115">
        <f t="shared" si="130"/>
        <v>-5.0031212902002312E-3</v>
      </c>
      <c r="AA69" s="115">
        <f t="shared" si="131"/>
        <v>1.1692389924501329E-3</v>
      </c>
      <c r="AB69" s="164">
        <v>40832511094.809998</v>
      </c>
      <c r="AC69" s="176">
        <v>300.04000000000002</v>
      </c>
      <c r="AD69" s="115">
        <f t="shared" si="132"/>
        <v>-8.591237915141773E-3</v>
      </c>
      <c r="AE69" s="115">
        <f t="shared" si="133"/>
        <v>1.1678734692516359E-3</v>
      </c>
      <c r="AF69" s="164">
        <v>40575701113.129997</v>
      </c>
      <c r="AG69" s="176">
        <v>300.38</v>
      </c>
      <c r="AH69" s="115">
        <f t="shared" si="134"/>
        <v>-6.2893506863613401E-3</v>
      </c>
      <c r="AI69" s="115">
        <f t="shared" si="135"/>
        <v>1.133182242367601E-3</v>
      </c>
      <c r="AJ69" s="164">
        <v>40343405486.349998</v>
      </c>
      <c r="AK69" s="176">
        <v>300.76</v>
      </c>
      <c r="AL69" s="115">
        <f t="shared" si="136"/>
        <v>-5.7249935406496191E-3</v>
      </c>
      <c r="AM69" s="115">
        <f t="shared" si="137"/>
        <v>1.265064251947518E-3</v>
      </c>
      <c r="AN69" s="116">
        <f t="shared" si="18"/>
        <v>-6.9956122319185868E-3</v>
      </c>
      <c r="AO69" s="116">
        <f t="shared" si="19"/>
        <v>1.1335014430503742E-3</v>
      </c>
      <c r="AP69" s="117">
        <f t="shared" si="20"/>
        <v>-5.9304646753840284E-2</v>
      </c>
      <c r="AQ69" s="117">
        <f t="shared" si="21"/>
        <v>7.9865771812080381E-3</v>
      </c>
      <c r="AR69" s="118">
        <f t="shared" si="22"/>
        <v>1.0794862981769945E-2</v>
      </c>
      <c r="AS69" s="202">
        <f t="shared" si="23"/>
        <v>8.7436093302786701E-5</v>
      </c>
      <c r="AT69" s="122"/>
      <c r="AU69" s="120">
        <v>3320655667.8400002</v>
      </c>
      <c r="AV69" s="124">
        <v>177.09</v>
      </c>
      <c r="AW69" s="121" t="e">
        <f>(#REF!/AU69)-1</f>
        <v>#REF!</v>
      </c>
      <c r="AX69" s="121" t="e">
        <f>(#REF!/AV69)-1</f>
        <v>#REF!</v>
      </c>
    </row>
    <row r="70" spans="1:50">
      <c r="A70" s="197" t="s">
        <v>49</v>
      </c>
      <c r="B70" s="164">
        <v>6534461493.54</v>
      </c>
      <c r="C70" s="176">
        <v>1.01</v>
      </c>
      <c r="D70" s="164">
        <v>6522716836</v>
      </c>
      <c r="E70" s="176">
        <v>1.02</v>
      </c>
      <c r="F70" s="115">
        <f t="shared" si="104"/>
        <v>-1.7973413037341772E-3</v>
      </c>
      <c r="G70" s="115">
        <f t="shared" si="105"/>
        <v>9.9009900990099098E-3</v>
      </c>
      <c r="H70" s="164">
        <v>6472194620.79</v>
      </c>
      <c r="I70" s="176">
        <v>1</v>
      </c>
      <c r="J70" s="115">
        <f t="shared" si="122"/>
        <v>-7.7455784882702883E-3</v>
      </c>
      <c r="K70" s="115">
        <f t="shared" si="123"/>
        <v>-1.9607843137254919E-2</v>
      </c>
      <c r="L70" s="164">
        <v>6610349919.3999996</v>
      </c>
      <c r="M70" s="176">
        <v>1</v>
      </c>
      <c r="N70" s="115">
        <f t="shared" si="124"/>
        <v>2.1345974079057643E-2</v>
      </c>
      <c r="O70" s="115">
        <f t="shared" si="125"/>
        <v>0</v>
      </c>
      <c r="P70" s="164">
        <v>6537188727.2600002</v>
      </c>
      <c r="Q70" s="176">
        <v>1</v>
      </c>
      <c r="R70" s="115">
        <f t="shared" si="126"/>
        <v>-1.1067673123519004E-2</v>
      </c>
      <c r="S70" s="115">
        <f t="shared" si="127"/>
        <v>0</v>
      </c>
      <c r="T70" s="164">
        <v>6484039184.1700001</v>
      </c>
      <c r="U70" s="176">
        <v>1</v>
      </c>
      <c r="V70" s="115">
        <f t="shared" si="128"/>
        <v>-8.1303363429553726E-3</v>
      </c>
      <c r="W70" s="115">
        <f t="shared" si="129"/>
        <v>0</v>
      </c>
      <c r="X70" s="164">
        <v>6474975298.9200001</v>
      </c>
      <c r="Y70" s="176">
        <v>1</v>
      </c>
      <c r="Z70" s="115">
        <f t="shared" si="130"/>
        <v>-1.3978763842341334E-3</v>
      </c>
      <c r="AA70" s="115">
        <f t="shared" si="131"/>
        <v>0</v>
      </c>
      <c r="AB70" s="164">
        <v>6406756172.3400002</v>
      </c>
      <c r="AC70" s="176">
        <v>1.01</v>
      </c>
      <c r="AD70" s="115">
        <f t="shared" si="132"/>
        <v>-1.0535812637212469E-2</v>
      </c>
      <c r="AE70" s="115">
        <f t="shared" si="133"/>
        <v>1.0000000000000009E-2</v>
      </c>
      <c r="AF70" s="164">
        <v>6622388554.0200005</v>
      </c>
      <c r="AG70" s="176">
        <v>1.01</v>
      </c>
      <c r="AH70" s="115">
        <f t="shared" si="134"/>
        <v>3.3657029529382397E-2</v>
      </c>
      <c r="AI70" s="115">
        <f t="shared" si="135"/>
        <v>0</v>
      </c>
      <c r="AJ70" s="164">
        <v>6730543075.9399996</v>
      </c>
      <c r="AK70" s="176">
        <v>1.01</v>
      </c>
      <c r="AL70" s="115">
        <f t="shared" si="136"/>
        <v>1.6331648473622992E-2</v>
      </c>
      <c r="AM70" s="115">
        <f t="shared" si="137"/>
        <v>0</v>
      </c>
      <c r="AN70" s="116">
        <f t="shared" si="18"/>
        <v>1.7910481660643246E-3</v>
      </c>
      <c r="AO70" s="116">
        <f t="shared" si="19"/>
        <v>3.6643370219374954E-5</v>
      </c>
      <c r="AP70" s="117">
        <f t="shared" si="20"/>
        <v>1.5280705958274172E-2</v>
      </c>
      <c r="AQ70" s="117">
        <f t="shared" si="21"/>
        <v>-9.8039215686274595E-3</v>
      </c>
      <c r="AR70" s="118">
        <f t="shared" si="22"/>
        <v>1.6594151308178158E-2</v>
      </c>
      <c r="AS70" s="202">
        <f t="shared" si="23"/>
        <v>9.1220797718129971E-3</v>
      </c>
      <c r="AT70" s="122"/>
      <c r="AU70" s="138">
        <v>1300500308</v>
      </c>
      <c r="AV70" s="124">
        <v>1.19</v>
      </c>
      <c r="AW70" s="121" t="e">
        <f>(#REF!/AU70)-1</f>
        <v>#REF!</v>
      </c>
      <c r="AX70" s="121" t="e">
        <f>(#REF!/AV70)-1</f>
        <v>#REF!</v>
      </c>
    </row>
    <row r="71" spans="1:50">
      <c r="A71" s="197" t="s">
        <v>66</v>
      </c>
      <c r="B71" s="165">
        <v>25337704272</v>
      </c>
      <c r="C71" s="176">
        <v>3.9</v>
      </c>
      <c r="D71" s="165">
        <v>25623941728.93</v>
      </c>
      <c r="E71" s="176">
        <v>3.91</v>
      </c>
      <c r="F71" s="115">
        <f t="shared" si="104"/>
        <v>1.1296897850619934E-2</v>
      </c>
      <c r="G71" s="115">
        <f t="shared" si="105"/>
        <v>2.5641025641026235E-3</v>
      </c>
      <c r="H71" s="165">
        <v>24917278865.139999</v>
      </c>
      <c r="I71" s="176">
        <v>3.91</v>
      </c>
      <c r="J71" s="115">
        <f t="shared" si="122"/>
        <v>-2.757822630357307E-2</v>
      </c>
      <c r="K71" s="115">
        <f t="shared" si="123"/>
        <v>0</v>
      </c>
      <c r="L71" s="165">
        <v>24964036932.5</v>
      </c>
      <c r="M71" s="176">
        <v>3.91</v>
      </c>
      <c r="N71" s="115">
        <f t="shared" si="124"/>
        <v>1.8765318481632643E-3</v>
      </c>
      <c r="O71" s="115">
        <f t="shared" si="125"/>
        <v>0</v>
      </c>
      <c r="P71" s="165">
        <v>25546283317.740002</v>
      </c>
      <c r="Q71" s="176">
        <v>3.92</v>
      </c>
      <c r="R71" s="115">
        <f t="shared" si="126"/>
        <v>2.332340665952112E-2</v>
      </c>
      <c r="S71" s="115">
        <f t="shared" si="127"/>
        <v>2.5575447570331936E-3</v>
      </c>
      <c r="T71" s="165">
        <v>25400572707.23</v>
      </c>
      <c r="U71" s="176">
        <v>3.92</v>
      </c>
      <c r="V71" s="115">
        <f t="shared" si="128"/>
        <v>-5.7037890286301225E-3</v>
      </c>
      <c r="W71" s="115">
        <f t="shared" si="129"/>
        <v>0</v>
      </c>
      <c r="X71" s="165">
        <v>25447817231.119999</v>
      </c>
      <c r="Y71" s="176">
        <v>3.93</v>
      </c>
      <c r="Z71" s="115">
        <f t="shared" si="130"/>
        <v>1.859978687667611E-3</v>
      </c>
      <c r="AA71" s="115">
        <f t="shared" si="131"/>
        <v>2.5510204081633241E-3</v>
      </c>
      <c r="AB71" s="165">
        <v>25291611240.02</v>
      </c>
      <c r="AC71" s="176">
        <v>3.93</v>
      </c>
      <c r="AD71" s="115">
        <f t="shared" si="132"/>
        <v>-6.1382864267421336E-3</v>
      </c>
      <c r="AE71" s="115">
        <f t="shared" si="133"/>
        <v>0</v>
      </c>
      <c r="AF71" s="165">
        <v>25324660369.119999</v>
      </c>
      <c r="AG71" s="176">
        <v>3.93</v>
      </c>
      <c r="AH71" s="115">
        <f t="shared" si="134"/>
        <v>1.3067229598920697E-3</v>
      </c>
      <c r="AI71" s="115">
        <f t="shared" si="135"/>
        <v>0</v>
      </c>
      <c r="AJ71" s="165">
        <v>25324660369.119999</v>
      </c>
      <c r="AK71" s="176">
        <v>3.93</v>
      </c>
      <c r="AL71" s="115">
        <f t="shared" si="136"/>
        <v>0</v>
      </c>
      <c r="AM71" s="115">
        <f t="shared" si="137"/>
        <v>0</v>
      </c>
      <c r="AN71" s="116">
        <f t="shared" si="18"/>
        <v>3.0404530864833852E-5</v>
      </c>
      <c r="AO71" s="116">
        <f t="shared" si="19"/>
        <v>9.5908346616239266E-4</v>
      </c>
      <c r="AP71" s="117">
        <f t="shared" si="20"/>
        <v>-1.1679754932946403E-2</v>
      </c>
      <c r="AQ71" s="117">
        <f t="shared" si="21"/>
        <v>5.1150895140665009E-3</v>
      </c>
      <c r="AR71" s="118">
        <f t="shared" si="22"/>
        <v>1.4692333067426474E-2</v>
      </c>
      <c r="AS71" s="202">
        <f t="shared" si="23"/>
        <v>1.3236655547489999E-3</v>
      </c>
      <c r="AT71" s="122"/>
      <c r="AU71" s="123">
        <v>776682398.99000001</v>
      </c>
      <c r="AV71" s="127">
        <v>2.4700000000000002</v>
      </c>
      <c r="AW71" s="121" t="e">
        <f>(#REF!/AU71)-1</f>
        <v>#REF!</v>
      </c>
      <c r="AX71" s="121" t="e">
        <f>(#REF!/AV71)-1</f>
        <v>#REF!</v>
      </c>
    </row>
    <row r="72" spans="1:50">
      <c r="A72" s="198" t="s">
        <v>92</v>
      </c>
      <c r="B72" s="164">
        <v>36713786244.080002</v>
      </c>
      <c r="C72" s="164">
        <v>3977.05</v>
      </c>
      <c r="D72" s="164">
        <v>36571915588.010002</v>
      </c>
      <c r="E72" s="164">
        <v>3980.89</v>
      </c>
      <c r="F72" s="115">
        <f t="shared" si="104"/>
        <v>-3.8642338637267615E-3</v>
      </c>
      <c r="G72" s="115">
        <f t="shared" si="105"/>
        <v>9.655397845135693E-4</v>
      </c>
      <c r="H72" s="164">
        <v>36065985685.529999</v>
      </c>
      <c r="I72" s="164">
        <v>3984.55</v>
      </c>
      <c r="J72" s="115">
        <f t="shared" si="122"/>
        <v>-1.3833836547677886E-2</v>
      </c>
      <c r="K72" s="115">
        <f t="shared" si="123"/>
        <v>9.1939239717759333E-4</v>
      </c>
      <c r="L72" s="164">
        <v>36044683509.220001</v>
      </c>
      <c r="M72" s="164">
        <v>3989.55</v>
      </c>
      <c r="N72" s="115">
        <f t="shared" si="124"/>
        <v>-5.9064450631510636E-4</v>
      </c>
      <c r="O72" s="115">
        <f t="shared" si="125"/>
        <v>1.2548468459424526E-3</v>
      </c>
      <c r="P72" s="164">
        <v>35671088195.949997</v>
      </c>
      <c r="Q72" s="164">
        <v>3994.31</v>
      </c>
      <c r="R72" s="115">
        <f t="shared" si="126"/>
        <v>-1.0364782733476935E-2</v>
      </c>
      <c r="S72" s="115">
        <f t="shared" si="127"/>
        <v>1.1931170182100145E-3</v>
      </c>
      <c r="T72" s="164">
        <v>35359737260.120003</v>
      </c>
      <c r="U72" s="164">
        <v>3998.84</v>
      </c>
      <c r="V72" s="115">
        <f t="shared" si="128"/>
        <v>-8.7283834493544887E-3</v>
      </c>
      <c r="W72" s="115">
        <f t="shared" si="129"/>
        <v>1.1341132761353526E-3</v>
      </c>
      <c r="X72" s="164">
        <v>32456087448.419998</v>
      </c>
      <c r="Y72" s="164">
        <v>4004.04</v>
      </c>
      <c r="Z72" s="115">
        <f t="shared" si="130"/>
        <v>-8.2117403484636364E-2</v>
      </c>
      <c r="AA72" s="115">
        <f t="shared" si="131"/>
        <v>1.3003771093616694E-3</v>
      </c>
      <c r="AB72" s="164">
        <v>32137114138.970001</v>
      </c>
      <c r="AC72" s="164">
        <v>4009.61</v>
      </c>
      <c r="AD72" s="115">
        <f t="shared" si="132"/>
        <v>-9.8278423102266116E-3</v>
      </c>
      <c r="AE72" s="115">
        <f t="shared" si="133"/>
        <v>1.3910949940560443E-3</v>
      </c>
      <c r="AF72" s="164">
        <v>32211432713.23</v>
      </c>
      <c r="AG72" s="164">
        <v>4015.38</v>
      </c>
      <c r="AH72" s="115">
        <f t="shared" si="134"/>
        <v>2.3125466069735981E-3</v>
      </c>
      <c r="AI72" s="115">
        <f t="shared" si="135"/>
        <v>1.4390426999134533E-3</v>
      </c>
      <c r="AJ72" s="164">
        <v>31311812995.419998</v>
      </c>
      <c r="AK72" s="164">
        <v>4021.45</v>
      </c>
      <c r="AL72" s="115">
        <f t="shared" si="136"/>
        <v>-2.7928584419671162E-2</v>
      </c>
      <c r="AM72" s="115">
        <f t="shared" si="137"/>
        <v>1.5116875613266263E-3</v>
      </c>
      <c r="AN72" s="116">
        <f t="shared" si="18"/>
        <v>-1.5876822536055067E-2</v>
      </c>
      <c r="AO72" s="116">
        <f t="shared" si="19"/>
        <v>1.1996905156637686E-3</v>
      </c>
      <c r="AP72" s="117">
        <f t="shared" si="20"/>
        <v>-0.11923036583321805</v>
      </c>
      <c r="AQ72" s="117">
        <f t="shared" si="21"/>
        <v>8.6638917428012927E-3</v>
      </c>
      <c r="AR72" s="118">
        <f t="shared" si="22"/>
        <v>2.7304850320768532E-2</v>
      </c>
      <c r="AS72" s="202">
        <f t="shared" si="23"/>
        <v>1.870226642919501E-4</v>
      </c>
      <c r="AT72" s="122"/>
      <c r="AU72" s="120">
        <v>8144502990.9799995</v>
      </c>
      <c r="AV72" s="120">
        <v>2263.5700000000002</v>
      </c>
      <c r="AW72" s="121" t="e">
        <f>(#REF!/AU72)-1</f>
        <v>#REF!</v>
      </c>
      <c r="AX72" s="121" t="e">
        <f>(#REF!/AV72)-1</f>
        <v>#REF!</v>
      </c>
    </row>
    <row r="73" spans="1:50">
      <c r="A73" s="198" t="s">
        <v>93</v>
      </c>
      <c r="B73" s="164">
        <v>243865567.68000001</v>
      </c>
      <c r="C73" s="164">
        <v>3494.57</v>
      </c>
      <c r="D73" s="164">
        <v>244679439.18000001</v>
      </c>
      <c r="E73" s="164">
        <v>3505.98</v>
      </c>
      <c r="F73" s="115">
        <f t="shared" si="104"/>
        <v>3.3373776697658312E-3</v>
      </c>
      <c r="G73" s="115">
        <f t="shared" si="105"/>
        <v>3.2650655159289568E-3</v>
      </c>
      <c r="H73" s="164">
        <v>245562021.28</v>
      </c>
      <c r="I73" s="164">
        <v>3518.21</v>
      </c>
      <c r="J73" s="115">
        <f t="shared" si="122"/>
        <v>3.6070954836164913E-3</v>
      </c>
      <c r="K73" s="115">
        <f t="shared" si="123"/>
        <v>3.4883256607282464E-3</v>
      </c>
      <c r="L73" s="164">
        <v>246806921.91999999</v>
      </c>
      <c r="M73" s="164">
        <v>3536.03</v>
      </c>
      <c r="N73" s="115">
        <f t="shared" si="124"/>
        <v>5.0695976255240964E-3</v>
      </c>
      <c r="O73" s="115">
        <f t="shared" si="125"/>
        <v>5.065075706111961E-3</v>
      </c>
      <c r="P73" s="164">
        <v>246486329.24000001</v>
      </c>
      <c r="Q73" s="164">
        <v>3531.35</v>
      </c>
      <c r="R73" s="115">
        <f t="shared" si="126"/>
        <v>-1.2989614614775443E-3</v>
      </c>
      <c r="S73" s="115">
        <f t="shared" si="127"/>
        <v>-1.3235181828209293E-3</v>
      </c>
      <c r="T73" s="164">
        <v>247515959.59</v>
      </c>
      <c r="U73" s="164">
        <v>3546.16</v>
      </c>
      <c r="V73" s="115">
        <f t="shared" si="128"/>
        <v>4.177231058512209E-3</v>
      </c>
      <c r="W73" s="115">
        <f t="shared" si="129"/>
        <v>4.1938635366077972E-3</v>
      </c>
      <c r="X73" s="164">
        <v>248599886.97</v>
      </c>
      <c r="Y73" s="164">
        <v>3561.51</v>
      </c>
      <c r="Z73" s="115">
        <f t="shared" si="130"/>
        <v>4.3792221794322931E-3</v>
      </c>
      <c r="AA73" s="115">
        <f t="shared" si="131"/>
        <v>4.3286258939247988E-3</v>
      </c>
      <c r="AB73" s="164">
        <v>247768847.03999999</v>
      </c>
      <c r="AC73" s="164">
        <v>3549.63</v>
      </c>
      <c r="AD73" s="115">
        <f t="shared" si="132"/>
        <v>-3.3428813670389706E-3</v>
      </c>
      <c r="AE73" s="115">
        <f t="shared" si="133"/>
        <v>-3.3356638055207226E-3</v>
      </c>
      <c r="AF73" s="164">
        <v>249588074.11000001</v>
      </c>
      <c r="AG73" s="164">
        <v>3575.76</v>
      </c>
      <c r="AH73" s="115">
        <f t="shared" si="134"/>
        <v>7.3424366773048155E-3</v>
      </c>
      <c r="AI73" s="115">
        <f t="shared" si="135"/>
        <v>7.3613306175573535E-3</v>
      </c>
      <c r="AJ73" s="164">
        <v>248574947.40000001</v>
      </c>
      <c r="AK73" s="164">
        <v>3561.15</v>
      </c>
      <c r="AL73" s="115">
        <f t="shared" si="136"/>
        <v>-4.0591951903659338E-3</v>
      </c>
      <c r="AM73" s="115">
        <f t="shared" si="137"/>
        <v>-4.0858446875629588E-3</v>
      </c>
      <c r="AN73" s="116">
        <f t="shared" ref="AN73:AN131" si="138">AVERAGE(F73,J73,N73,R73,V73,Z73,AD73,AH73)</f>
        <v>2.9088897332049026E-3</v>
      </c>
      <c r="AO73" s="116">
        <f t="shared" ref="AO73:AO129" si="139">AVERAGE(G73,K73,O73,S73,W73,AA73,AE73,AI73)</f>
        <v>2.8803881178146827E-3</v>
      </c>
      <c r="AP73" s="117">
        <f t="shared" ref="AP73:AP131" si="140">((AF73-D73)/D73)</f>
        <v>2.0061493300991825E-2</v>
      </c>
      <c r="AQ73" s="117">
        <f t="shared" ref="AQ73:AQ129" si="141">((AG73-E73)/E73)</f>
        <v>1.9903136926052115E-2</v>
      </c>
      <c r="AR73" s="118">
        <f t="shared" ref="AR73:AR131" si="142">STDEV(F73,J73,N73,R73,V73,Z73,AD73,AH73)</f>
        <v>3.4960653612209026E-3</v>
      </c>
      <c r="AS73" s="202">
        <f t="shared" ref="AS73:AS129" si="143">STDEV(G73,K73,O73,S73,W73,AA73,AE73,AI73)</f>
        <v>3.49497619716431E-3</v>
      </c>
      <c r="AT73" s="122"/>
      <c r="AU73" s="120"/>
      <c r="AV73" s="120"/>
      <c r="AW73" s="121"/>
      <c r="AX73" s="121"/>
    </row>
    <row r="74" spans="1:50">
      <c r="A74" s="198" t="s">
        <v>116</v>
      </c>
      <c r="B74" s="164">
        <v>65608212.960000001</v>
      </c>
      <c r="C74" s="164">
        <v>12.480321999999999</v>
      </c>
      <c r="D74" s="164">
        <v>65420977.5</v>
      </c>
      <c r="E74" s="164">
        <v>12.491198000000001</v>
      </c>
      <c r="F74" s="115">
        <f t="shared" si="104"/>
        <v>-2.853841791334182E-3</v>
      </c>
      <c r="G74" s="115">
        <f t="shared" si="105"/>
        <v>8.7145187439886893E-4</v>
      </c>
      <c r="H74" s="164">
        <v>65253790.840000004</v>
      </c>
      <c r="I74" s="164">
        <v>12.451705</v>
      </c>
      <c r="J74" s="115">
        <f t="shared" si="122"/>
        <v>-2.5555512373687237E-3</v>
      </c>
      <c r="K74" s="115">
        <f t="shared" si="123"/>
        <v>-3.1616663189551731E-3</v>
      </c>
      <c r="L74" s="164">
        <v>64154880.829999998</v>
      </c>
      <c r="M74" s="164">
        <v>12.247475</v>
      </c>
      <c r="N74" s="115">
        <f t="shared" si="124"/>
        <v>-1.6840554331847078E-2</v>
      </c>
      <c r="O74" s="115">
        <f t="shared" si="125"/>
        <v>-1.6401769878101095E-2</v>
      </c>
      <c r="P74" s="164">
        <v>64419600</v>
      </c>
      <c r="Q74" s="164">
        <v>12.300329</v>
      </c>
      <c r="R74" s="115">
        <f t="shared" si="126"/>
        <v>4.1262514492305669E-3</v>
      </c>
      <c r="S74" s="115">
        <f t="shared" si="127"/>
        <v>4.3155017666906817E-3</v>
      </c>
      <c r="T74" s="164">
        <v>62571120.039999999</v>
      </c>
      <c r="U74" s="164">
        <v>12.307181999999999</v>
      </c>
      <c r="V74" s="115">
        <f t="shared" si="128"/>
        <v>-2.8694371899235651E-2</v>
      </c>
      <c r="W74" s="115">
        <f t="shared" si="129"/>
        <v>5.5713956919360079E-4</v>
      </c>
      <c r="X74" s="164">
        <v>57949939.840000004</v>
      </c>
      <c r="Y74" s="164">
        <v>12.541494999999999</v>
      </c>
      <c r="Z74" s="115">
        <f t="shared" si="130"/>
        <v>-7.3854842250638986E-2</v>
      </c>
      <c r="AA74" s="115">
        <f t="shared" si="131"/>
        <v>1.9038720642954678E-2</v>
      </c>
      <c r="AB74" s="164">
        <v>57992585.82</v>
      </c>
      <c r="AC74" s="164">
        <v>12.43849</v>
      </c>
      <c r="AD74" s="115">
        <f t="shared" si="132"/>
        <v>7.3591068632240916E-4</v>
      </c>
      <c r="AE74" s="115">
        <f t="shared" si="133"/>
        <v>-8.213135674813854E-3</v>
      </c>
      <c r="AF74" s="164">
        <v>58137415.75</v>
      </c>
      <c r="AG74" s="164">
        <v>12.46223</v>
      </c>
      <c r="AH74" s="115">
        <f t="shared" si="134"/>
        <v>2.4973870013233995E-3</v>
      </c>
      <c r="AI74" s="115">
        <f t="shared" si="135"/>
        <v>1.9085917985221755E-3</v>
      </c>
      <c r="AJ74" s="164">
        <v>58175306.630000003</v>
      </c>
      <c r="AK74" s="164">
        <v>12.473174</v>
      </c>
      <c r="AL74" s="115">
        <f t="shared" si="136"/>
        <v>6.5174689158767232E-4</v>
      </c>
      <c r="AM74" s="115">
        <f t="shared" si="137"/>
        <v>8.7817348901442899E-4</v>
      </c>
      <c r="AN74" s="116">
        <f t="shared" si="138"/>
        <v>-1.4679951546693531E-2</v>
      </c>
      <c r="AO74" s="116">
        <f t="shared" si="139"/>
        <v>-1.3564577751376465E-4</v>
      </c>
      <c r="AP74" s="117">
        <f t="shared" si="140"/>
        <v>-0.11133373465720532</v>
      </c>
      <c r="AQ74" s="117">
        <f t="shared" si="141"/>
        <v>-2.3190729984426451E-3</v>
      </c>
      <c r="AR74" s="118">
        <f t="shared" si="142"/>
        <v>2.6392587882498458E-2</v>
      </c>
      <c r="AS74" s="202">
        <f t="shared" si="143"/>
        <v>1.0226936304156791E-2</v>
      </c>
      <c r="AT74" s="122"/>
      <c r="AU74" s="120">
        <v>421796041.39999998</v>
      </c>
      <c r="AV74" s="120">
        <v>2004.5</v>
      </c>
      <c r="AW74" s="121" t="e">
        <f>(#REF!/AU74)-1</f>
        <v>#REF!</v>
      </c>
      <c r="AX74" s="121" t="e">
        <f>(#REF!/AV74)-1</f>
        <v>#REF!</v>
      </c>
    </row>
    <row r="75" spans="1:50">
      <c r="A75" s="197" t="s">
        <v>110</v>
      </c>
      <c r="B75" s="164">
        <v>14865007536.559999</v>
      </c>
      <c r="C75" s="164">
        <v>1143.21</v>
      </c>
      <c r="D75" s="164">
        <v>15092206713.68</v>
      </c>
      <c r="E75" s="164">
        <v>1144.27</v>
      </c>
      <c r="F75" s="115">
        <f t="shared" si="104"/>
        <v>1.5284161582912884E-2</v>
      </c>
      <c r="G75" s="115">
        <f t="shared" si="105"/>
        <v>9.2721372276304915E-4</v>
      </c>
      <c r="H75" s="164">
        <v>15077801408.59</v>
      </c>
      <c r="I75" s="164">
        <v>1145.18</v>
      </c>
      <c r="J75" s="115">
        <f t="shared" si="122"/>
        <v>-9.544863361129807E-4</v>
      </c>
      <c r="K75" s="115">
        <f t="shared" si="123"/>
        <v>7.9526685135508396E-4</v>
      </c>
      <c r="L75" s="164">
        <v>15215127499.48</v>
      </c>
      <c r="M75" s="164">
        <v>1147.1099999999999</v>
      </c>
      <c r="N75" s="115">
        <f t="shared" si="124"/>
        <v>9.1078325790763578E-3</v>
      </c>
      <c r="O75" s="115">
        <f t="shared" si="125"/>
        <v>1.6853245777954874E-3</v>
      </c>
      <c r="P75" s="164">
        <v>15163839779.91</v>
      </c>
      <c r="Q75" s="164">
        <v>1128.7</v>
      </c>
      <c r="R75" s="115">
        <f t="shared" si="126"/>
        <v>-3.3708373177781478E-3</v>
      </c>
      <c r="S75" s="115">
        <f t="shared" si="127"/>
        <v>-1.6049027556206342E-2</v>
      </c>
      <c r="T75" s="164">
        <v>15227664282.879999</v>
      </c>
      <c r="U75" s="164">
        <v>1129.1300000000001</v>
      </c>
      <c r="V75" s="115">
        <f t="shared" si="128"/>
        <v>4.2089934934921953E-3</v>
      </c>
      <c r="W75" s="115">
        <f t="shared" si="129"/>
        <v>3.8096925666701836E-4</v>
      </c>
      <c r="X75" s="164">
        <v>15195425036.459999</v>
      </c>
      <c r="Y75" s="164">
        <v>1130.43</v>
      </c>
      <c r="Z75" s="115">
        <f t="shared" si="130"/>
        <v>-2.1171498019066314E-3</v>
      </c>
      <c r="AA75" s="115">
        <f t="shared" si="131"/>
        <v>1.1513288992409682E-3</v>
      </c>
      <c r="AB75" s="164">
        <v>15340458586</v>
      </c>
      <c r="AC75" s="164">
        <v>1133.02</v>
      </c>
      <c r="AD75" s="115">
        <f t="shared" si="132"/>
        <v>9.5445536529584728E-3</v>
      </c>
      <c r="AE75" s="115">
        <f t="shared" si="133"/>
        <v>2.2911635395379795E-3</v>
      </c>
      <c r="AF75" s="164">
        <v>15325322389.5</v>
      </c>
      <c r="AG75" s="164">
        <v>1136.45</v>
      </c>
      <c r="AH75" s="115">
        <f t="shared" si="134"/>
        <v>-9.8668474707878603E-4</v>
      </c>
      <c r="AI75" s="115">
        <f t="shared" si="135"/>
        <v>3.0273075497343946E-3</v>
      </c>
      <c r="AJ75" s="164">
        <v>15164724999.32</v>
      </c>
      <c r="AK75" s="164">
        <v>1137.24</v>
      </c>
      <c r="AL75" s="115">
        <f t="shared" si="136"/>
        <v>-1.0479217735088699E-2</v>
      </c>
      <c r="AM75" s="115">
        <f t="shared" si="137"/>
        <v>6.9514716881513799E-4</v>
      </c>
      <c r="AN75" s="116">
        <f t="shared" si="138"/>
        <v>3.8395478881954209E-3</v>
      </c>
      <c r="AO75" s="116">
        <f t="shared" si="139"/>
        <v>-7.2380664488904518E-4</v>
      </c>
      <c r="AP75" s="117">
        <f t="shared" si="140"/>
        <v>1.5446096137067688E-2</v>
      </c>
      <c r="AQ75" s="117">
        <f t="shared" si="141"/>
        <v>-6.8340514039518093E-3</v>
      </c>
      <c r="AR75" s="118">
        <f t="shared" si="142"/>
        <v>6.8155785292661206E-3</v>
      </c>
      <c r="AS75" s="202">
        <f t="shared" si="143"/>
        <v>6.2518263364258145E-3</v>
      </c>
      <c r="AT75" s="122"/>
      <c r="AU75" s="120"/>
      <c r="AV75" s="120"/>
      <c r="AW75" s="121"/>
      <c r="AX75" s="121"/>
    </row>
    <row r="76" spans="1:50">
      <c r="A76" s="197" t="s">
        <v>118</v>
      </c>
      <c r="B76" s="164">
        <v>120887661980.5</v>
      </c>
      <c r="C76" s="164">
        <v>508.97</v>
      </c>
      <c r="D76" s="164">
        <v>122241044600.7</v>
      </c>
      <c r="E76" s="164">
        <v>509.47</v>
      </c>
      <c r="F76" s="115">
        <f t="shared" si="104"/>
        <v>1.1195374267543587E-2</v>
      </c>
      <c r="G76" s="115">
        <f t="shared" si="105"/>
        <v>9.8237617148358436E-4</v>
      </c>
      <c r="H76" s="164">
        <v>123376858944.63</v>
      </c>
      <c r="I76" s="164">
        <v>509.01</v>
      </c>
      <c r="J76" s="115">
        <f t="shared" si="122"/>
        <v>9.2915955327455037E-3</v>
      </c>
      <c r="K76" s="115">
        <f t="shared" si="123"/>
        <v>-9.0289909121250779E-4</v>
      </c>
      <c r="L76" s="164">
        <v>125820350591.45</v>
      </c>
      <c r="M76" s="164">
        <v>509.21</v>
      </c>
      <c r="N76" s="115">
        <f t="shared" si="124"/>
        <v>1.9805105006900855E-2</v>
      </c>
      <c r="O76" s="115">
        <f t="shared" si="125"/>
        <v>3.9291958900608759E-4</v>
      </c>
      <c r="P76" s="164">
        <v>127250697423.39</v>
      </c>
      <c r="Q76" s="164">
        <v>512.19000000000005</v>
      </c>
      <c r="R76" s="115">
        <f t="shared" si="126"/>
        <v>1.1368167591461156E-2</v>
      </c>
      <c r="S76" s="115">
        <f t="shared" si="127"/>
        <v>5.8522024312171305E-3</v>
      </c>
      <c r="T76" s="164">
        <v>129739741646.60001</v>
      </c>
      <c r="U76" s="164">
        <v>511.43</v>
      </c>
      <c r="V76" s="115">
        <f t="shared" si="128"/>
        <v>1.9560161740634158E-2</v>
      </c>
      <c r="W76" s="115">
        <f t="shared" si="129"/>
        <v>-1.4838243620532373E-3</v>
      </c>
      <c r="X76" s="164">
        <v>131063394211.5</v>
      </c>
      <c r="Y76" s="164">
        <v>511.93</v>
      </c>
      <c r="Z76" s="115">
        <f t="shared" si="130"/>
        <v>1.0202367818070046E-2</v>
      </c>
      <c r="AA76" s="115">
        <f t="shared" si="131"/>
        <v>9.7765090041647927E-4</v>
      </c>
      <c r="AB76" s="164">
        <v>132287271403.42</v>
      </c>
      <c r="AC76" s="164">
        <v>312.87</v>
      </c>
      <c r="AD76" s="115">
        <f t="shared" si="132"/>
        <v>9.3380550632238286E-3</v>
      </c>
      <c r="AE76" s="115">
        <f t="shared" si="133"/>
        <v>-0.38884222452288397</v>
      </c>
      <c r="AF76" s="164">
        <v>133086880524.39</v>
      </c>
      <c r="AG76" s="164">
        <v>515.08000000000004</v>
      </c>
      <c r="AH76" s="115">
        <f t="shared" si="134"/>
        <v>6.0444902407241659E-3</v>
      </c>
      <c r="AI76" s="115">
        <f t="shared" si="135"/>
        <v>0.64630677278102733</v>
      </c>
      <c r="AJ76" s="164">
        <v>134564661533.8</v>
      </c>
      <c r="AK76" s="164">
        <v>516.07000000000005</v>
      </c>
      <c r="AL76" s="115">
        <f t="shared" si="136"/>
        <v>1.1103881942286415E-2</v>
      </c>
      <c r="AM76" s="115">
        <f t="shared" si="137"/>
        <v>1.9220315290828785E-3</v>
      </c>
      <c r="AN76" s="116">
        <f t="shared" si="138"/>
        <v>1.2100664657662913E-2</v>
      </c>
      <c r="AO76" s="116">
        <f t="shared" si="139"/>
        <v>3.2910371737125112E-2</v>
      </c>
      <c r="AP76" s="117">
        <f t="shared" si="140"/>
        <v>8.8724993794988355E-2</v>
      </c>
      <c r="AQ76" s="117">
        <f t="shared" si="141"/>
        <v>1.1011443264569088E-2</v>
      </c>
      <c r="AR76" s="118">
        <f t="shared" si="142"/>
        <v>4.9592951839046891E-3</v>
      </c>
      <c r="AS76" s="202">
        <f t="shared" si="143"/>
        <v>0.28291475749428646</v>
      </c>
      <c r="AT76" s="122"/>
      <c r="AU76" s="120"/>
      <c r="AV76" s="120"/>
      <c r="AW76" s="121"/>
      <c r="AX76" s="121"/>
    </row>
    <row r="77" spans="1:50">
      <c r="A77" s="197" t="s">
        <v>125</v>
      </c>
      <c r="B77" s="164">
        <v>31020844.210000001</v>
      </c>
      <c r="C77" s="164">
        <v>0.64929999999999999</v>
      </c>
      <c r="D77" s="164">
        <v>31030089.760000002</v>
      </c>
      <c r="E77" s="164">
        <v>0.64949999999999997</v>
      </c>
      <c r="F77" s="115">
        <f t="shared" si="104"/>
        <v>2.9804314600246479E-4</v>
      </c>
      <c r="G77" s="115">
        <f t="shared" si="105"/>
        <v>3.0802402587398427E-4</v>
      </c>
      <c r="H77" s="164">
        <v>30953786.640000001</v>
      </c>
      <c r="I77" s="164">
        <v>0.64980000000000004</v>
      </c>
      <c r="J77" s="115">
        <f t="shared" si="122"/>
        <v>-2.4590041662838243E-3</v>
      </c>
      <c r="K77" s="115">
        <f t="shared" si="123"/>
        <v>4.6189376443430021E-4</v>
      </c>
      <c r="L77" s="164">
        <v>31164814.280000001</v>
      </c>
      <c r="M77" s="164">
        <v>0.6542</v>
      </c>
      <c r="N77" s="115">
        <f t="shared" si="124"/>
        <v>6.817506447734583E-3</v>
      </c>
      <c r="O77" s="115">
        <f t="shared" si="125"/>
        <v>6.7713142505385644E-3</v>
      </c>
      <c r="P77" s="164">
        <v>31174292.460000001</v>
      </c>
      <c r="Q77" s="164">
        <v>0.65439999999999998</v>
      </c>
      <c r="R77" s="115">
        <f t="shared" si="126"/>
        <v>3.0413080324634943E-4</v>
      </c>
      <c r="S77" s="115">
        <f t="shared" si="127"/>
        <v>3.0571690614487613E-4</v>
      </c>
      <c r="T77" s="164">
        <v>31189174.010000002</v>
      </c>
      <c r="U77" s="164">
        <v>0.65469999999999995</v>
      </c>
      <c r="V77" s="115">
        <f t="shared" si="128"/>
        <v>4.7736608678754743E-4</v>
      </c>
      <c r="W77" s="115">
        <f t="shared" si="129"/>
        <v>4.5843520782391041E-4</v>
      </c>
      <c r="X77" s="164">
        <v>31293200.91</v>
      </c>
      <c r="Y77" s="164">
        <v>0.65690000000000004</v>
      </c>
      <c r="Z77" s="115">
        <f t="shared" si="130"/>
        <v>3.3353528364247469E-3</v>
      </c>
      <c r="AA77" s="115">
        <f t="shared" si="131"/>
        <v>3.3603177027647637E-3</v>
      </c>
      <c r="AB77" s="164">
        <v>31361189.260000002</v>
      </c>
      <c r="AC77" s="164">
        <v>0.6583</v>
      </c>
      <c r="AD77" s="115">
        <f t="shared" si="132"/>
        <v>2.1726237017279768E-3</v>
      </c>
      <c r="AE77" s="115">
        <f t="shared" si="133"/>
        <v>2.1312224082812555E-3</v>
      </c>
      <c r="AF77" s="164">
        <v>31370536.879999999</v>
      </c>
      <c r="AG77" s="164">
        <v>0.65849999999999997</v>
      </c>
      <c r="AH77" s="115">
        <f t="shared" si="134"/>
        <v>2.9806331394198276E-4</v>
      </c>
      <c r="AI77" s="115">
        <f t="shared" si="135"/>
        <v>3.0381285128357584E-4</v>
      </c>
      <c r="AJ77" s="164">
        <v>31379878.289999999</v>
      </c>
      <c r="AK77" s="164">
        <v>0.65869999999999995</v>
      </c>
      <c r="AL77" s="115">
        <f t="shared" si="136"/>
        <v>2.9777654222920487E-4</v>
      </c>
      <c r="AM77" s="115">
        <f t="shared" si="137"/>
        <v>3.03720577069063E-4</v>
      </c>
      <c r="AN77" s="116">
        <f t="shared" si="138"/>
        <v>1.4055102711977283E-3</v>
      </c>
      <c r="AO77" s="116">
        <f t="shared" si="139"/>
        <v>1.7625921396431537E-3</v>
      </c>
      <c r="AP77" s="117">
        <f t="shared" si="140"/>
        <v>1.097151579751013E-2</v>
      </c>
      <c r="AQ77" s="117">
        <f t="shared" si="141"/>
        <v>1.3856812933025417E-2</v>
      </c>
      <c r="AR77" s="118">
        <f t="shared" si="142"/>
        <v>2.7532925834409701E-3</v>
      </c>
      <c r="AS77" s="202">
        <f t="shared" si="143"/>
        <v>2.3156253353494483E-3</v>
      </c>
      <c r="AT77" s="122"/>
      <c r="AU77" s="120"/>
      <c r="AV77" s="120"/>
      <c r="AW77" s="121"/>
      <c r="AX77" s="121"/>
    </row>
    <row r="78" spans="1:50">
      <c r="A78" s="197" t="s">
        <v>129</v>
      </c>
      <c r="B78" s="164">
        <v>1333430047.1500001</v>
      </c>
      <c r="C78" s="164">
        <v>1166.6300000000001</v>
      </c>
      <c r="D78" s="164">
        <v>1325299098.5</v>
      </c>
      <c r="E78" s="164">
        <v>1162.3399999999999</v>
      </c>
      <c r="F78" s="115">
        <f t="shared" si="104"/>
        <v>-6.097769183601897E-3</v>
      </c>
      <c r="G78" s="115">
        <f t="shared" si="105"/>
        <v>-3.6772584281221901E-3</v>
      </c>
      <c r="H78" s="164">
        <v>1329253580.5799999</v>
      </c>
      <c r="I78" s="164">
        <v>1164.9100000000001</v>
      </c>
      <c r="J78" s="115">
        <f t="shared" si="122"/>
        <v>2.9838412208049378E-3</v>
      </c>
      <c r="K78" s="115">
        <f t="shared" si="123"/>
        <v>2.2110570056955484E-3</v>
      </c>
      <c r="L78" s="164">
        <v>1353004808.4300001</v>
      </c>
      <c r="M78" s="164">
        <v>1185.96</v>
      </c>
      <c r="N78" s="115">
        <f t="shared" si="124"/>
        <v>1.7868093941591379E-2</v>
      </c>
      <c r="O78" s="115">
        <f t="shared" si="125"/>
        <v>1.8070065498622171E-2</v>
      </c>
      <c r="P78" s="164">
        <v>1339703776.5</v>
      </c>
      <c r="Q78" s="164">
        <v>1174.8399999999999</v>
      </c>
      <c r="R78" s="115">
        <f t="shared" si="126"/>
        <v>-9.8307351512182135E-3</v>
      </c>
      <c r="S78" s="115">
        <f t="shared" si="127"/>
        <v>-9.3763701979831682E-3</v>
      </c>
      <c r="T78" s="164">
        <v>1319458458.0699999</v>
      </c>
      <c r="U78" s="164">
        <v>1175.06</v>
      </c>
      <c r="V78" s="115">
        <f t="shared" si="128"/>
        <v>-1.5111787236198828E-2</v>
      </c>
      <c r="W78" s="115">
        <f t="shared" si="129"/>
        <v>1.8725954172485386E-4</v>
      </c>
      <c r="X78" s="164">
        <v>1311182502.75</v>
      </c>
      <c r="Y78" s="164">
        <v>1167.7</v>
      </c>
      <c r="Z78" s="115">
        <f t="shared" si="130"/>
        <v>-6.2722363628676496E-3</v>
      </c>
      <c r="AA78" s="115">
        <f t="shared" si="131"/>
        <v>-6.2635099484280804E-3</v>
      </c>
      <c r="AB78" s="164">
        <v>1311352871.55</v>
      </c>
      <c r="AC78" s="164">
        <v>1168.1099999999999</v>
      </c>
      <c r="AD78" s="115">
        <f t="shared" si="132"/>
        <v>1.2993522994901962E-4</v>
      </c>
      <c r="AE78" s="115">
        <f t="shared" si="133"/>
        <v>3.5111758157048428E-4</v>
      </c>
      <c r="AF78" s="164">
        <v>1306454586.1099999</v>
      </c>
      <c r="AG78" s="164">
        <v>1166.53</v>
      </c>
      <c r="AH78" s="115">
        <f t="shared" si="134"/>
        <v>-3.7352916566311821E-3</v>
      </c>
      <c r="AI78" s="115">
        <f t="shared" si="135"/>
        <v>-1.3526123395912434E-3</v>
      </c>
      <c r="AJ78" s="164">
        <v>1298079830.72</v>
      </c>
      <c r="AK78" s="164">
        <v>1161.72</v>
      </c>
      <c r="AL78" s="115">
        <f t="shared" si="136"/>
        <v>-6.4102920063497217E-3</v>
      </c>
      <c r="AM78" s="115">
        <f t="shared" si="137"/>
        <v>-4.1233401627047269E-3</v>
      </c>
      <c r="AN78" s="116">
        <f t="shared" si="138"/>
        <v>-2.5082436497715541E-3</v>
      </c>
      <c r="AO78" s="116">
        <f t="shared" si="139"/>
        <v>1.87185891860468E-5</v>
      </c>
      <c r="AP78" s="117">
        <f t="shared" si="140"/>
        <v>-1.4219063765552018E-2</v>
      </c>
      <c r="AQ78" s="117">
        <f t="shared" si="141"/>
        <v>3.6047972194022874E-3</v>
      </c>
      <c r="AR78" s="118">
        <f t="shared" si="142"/>
        <v>9.9523456811615035E-3</v>
      </c>
      <c r="AS78" s="202">
        <f t="shared" si="143"/>
        <v>8.2294874989396784E-3</v>
      </c>
      <c r="AT78" s="122"/>
      <c r="AU78" s="120"/>
      <c r="AV78" s="120"/>
      <c r="AW78" s="121"/>
      <c r="AX78" s="121"/>
    </row>
    <row r="79" spans="1:50" s="278" customFormat="1">
      <c r="A79" s="197" t="s">
        <v>130</v>
      </c>
      <c r="B79" s="164">
        <v>280435889.41000003</v>
      </c>
      <c r="C79" s="164">
        <v>153.43</v>
      </c>
      <c r="D79" s="164">
        <v>267425946.78999999</v>
      </c>
      <c r="E79" s="164">
        <v>146.16999999999999</v>
      </c>
      <c r="F79" s="115">
        <f t="shared" si="104"/>
        <v>-4.6391860354861252E-2</v>
      </c>
      <c r="G79" s="115">
        <f t="shared" si="105"/>
        <v>-4.7317995176953787E-2</v>
      </c>
      <c r="H79" s="164">
        <v>267383994.53999999</v>
      </c>
      <c r="I79" s="164">
        <v>146.13999999999999</v>
      </c>
      <c r="J79" s="115">
        <f t="shared" si="122"/>
        <v>-1.5687426932040966E-4</v>
      </c>
      <c r="K79" s="115">
        <f t="shared" si="123"/>
        <v>-2.0524047342136649E-4</v>
      </c>
      <c r="L79" s="164">
        <v>267910890.99000001</v>
      </c>
      <c r="M79" s="164">
        <v>146.43</v>
      </c>
      <c r="N79" s="115">
        <f t="shared" si="124"/>
        <v>1.9705609189752584E-3</v>
      </c>
      <c r="O79" s="115">
        <f t="shared" si="125"/>
        <v>1.984398521965379E-3</v>
      </c>
      <c r="P79" s="164">
        <v>271557691.23000002</v>
      </c>
      <c r="Q79" s="164">
        <v>148.46</v>
      </c>
      <c r="R79" s="115">
        <f t="shared" si="126"/>
        <v>1.3611989518321333E-2</v>
      </c>
      <c r="S79" s="115">
        <f t="shared" si="127"/>
        <v>1.3863279382640176E-2</v>
      </c>
      <c r="T79" s="164">
        <v>271584148.48000002</v>
      </c>
      <c r="U79" s="164">
        <v>148.47999999999999</v>
      </c>
      <c r="V79" s="115">
        <f t="shared" si="128"/>
        <v>9.7427732133690954E-5</v>
      </c>
      <c r="W79" s="115">
        <f t="shared" si="129"/>
        <v>1.3471642193171095E-4</v>
      </c>
      <c r="X79" s="164">
        <v>271541395.81</v>
      </c>
      <c r="Y79" s="164">
        <v>148.44</v>
      </c>
      <c r="Z79" s="115">
        <f t="shared" si="130"/>
        <v>-1.5741960729039043E-4</v>
      </c>
      <c r="AA79" s="115">
        <f t="shared" si="131"/>
        <v>-2.6939655172408437E-4</v>
      </c>
      <c r="AB79" s="164">
        <v>271689802.83999997</v>
      </c>
      <c r="AC79" s="164">
        <v>148.52000000000001</v>
      </c>
      <c r="AD79" s="115">
        <f t="shared" si="132"/>
        <v>5.4653556433735485E-4</v>
      </c>
      <c r="AE79" s="115">
        <f t="shared" si="133"/>
        <v>5.3893829156569995E-4</v>
      </c>
      <c r="AF79" s="164">
        <v>272178938.82999998</v>
      </c>
      <c r="AG79" s="164">
        <v>148.79</v>
      </c>
      <c r="AH79" s="115">
        <f t="shared" si="134"/>
        <v>1.8003472522230256E-3</v>
      </c>
      <c r="AI79" s="115">
        <f t="shared" si="135"/>
        <v>1.8179369781846336E-3</v>
      </c>
      <c r="AJ79" s="164">
        <v>272358944.44</v>
      </c>
      <c r="AK79" s="164">
        <v>148.88999999999999</v>
      </c>
      <c r="AL79" s="115">
        <f t="shared" si="136"/>
        <v>6.6135025279249787E-4</v>
      </c>
      <c r="AM79" s="115">
        <f t="shared" si="137"/>
        <v>6.7208817796891136E-4</v>
      </c>
      <c r="AN79" s="116">
        <f t="shared" si="138"/>
        <v>-3.5849116556851729E-3</v>
      </c>
      <c r="AO79" s="116">
        <f t="shared" si="139"/>
        <v>-3.6816703257264547E-3</v>
      </c>
      <c r="AP79" s="117">
        <f t="shared" si="140"/>
        <v>1.7773114752146119E-2</v>
      </c>
      <c r="AQ79" s="117">
        <f t="shared" si="141"/>
        <v>1.7924334678798691E-2</v>
      </c>
      <c r="AR79" s="118">
        <f t="shared" si="142"/>
        <v>1.7897167283912704E-2</v>
      </c>
      <c r="AS79" s="202">
        <f t="shared" si="143"/>
        <v>1.8245984470992023E-2</v>
      </c>
      <c r="AT79" s="122"/>
      <c r="AU79" s="120"/>
      <c r="AV79" s="120"/>
      <c r="AW79" s="121"/>
      <c r="AX79" s="121"/>
    </row>
    <row r="80" spans="1:50">
      <c r="A80" s="197" t="s">
        <v>135</v>
      </c>
      <c r="B80" s="164">
        <v>639375151.22000003</v>
      </c>
      <c r="C80" s="164">
        <v>169.90267900000001</v>
      </c>
      <c r="D80" s="164">
        <v>644434880.10000002</v>
      </c>
      <c r="E80" s="164">
        <v>170.23208099999999</v>
      </c>
      <c r="F80" s="115">
        <f t="shared" si="104"/>
        <v>7.9135525838710825E-3</v>
      </c>
      <c r="G80" s="115">
        <f t="shared" si="105"/>
        <v>1.9387687230051711E-3</v>
      </c>
      <c r="H80" s="164">
        <v>647101211.27999997</v>
      </c>
      <c r="I80" s="164">
        <v>170.78481600000001</v>
      </c>
      <c r="J80" s="115">
        <f t="shared" si="122"/>
        <v>4.1374718568712486E-3</v>
      </c>
      <c r="K80" s="115">
        <f t="shared" si="123"/>
        <v>3.2469496745446743E-3</v>
      </c>
      <c r="L80" s="164">
        <v>645898188.24000001</v>
      </c>
      <c r="M80" s="164">
        <v>171.123277</v>
      </c>
      <c r="N80" s="115">
        <f t="shared" si="124"/>
        <v>-1.8590956391818824E-3</v>
      </c>
      <c r="O80" s="115">
        <f t="shared" si="125"/>
        <v>1.9817979603057641E-3</v>
      </c>
      <c r="P80" s="164">
        <v>644419793.63</v>
      </c>
      <c r="Q80" s="164">
        <v>171.34641099999999</v>
      </c>
      <c r="R80" s="115">
        <f t="shared" si="126"/>
        <v>-2.2888972858531673E-3</v>
      </c>
      <c r="S80" s="115">
        <f t="shared" si="127"/>
        <v>1.3039371610443593E-3</v>
      </c>
      <c r="T80" s="164">
        <v>631804952.25</v>
      </c>
      <c r="U80" s="164">
        <v>171.62971899999999</v>
      </c>
      <c r="V80" s="115">
        <f t="shared" si="128"/>
        <v>-1.9575502653233105E-2</v>
      </c>
      <c r="W80" s="115">
        <f t="shared" si="129"/>
        <v>1.6534224343923098E-3</v>
      </c>
      <c r="X80" s="164">
        <v>620596335.60000002</v>
      </c>
      <c r="Y80" s="164">
        <v>171.97757999999999</v>
      </c>
      <c r="Z80" s="115">
        <f t="shared" si="130"/>
        <v>-1.7740628037313674E-2</v>
      </c>
      <c r="AA80" s="115">
        <f t="shared" si="131"/>
        <v>2.0268109860390477E-3</v>
      </c>
      <c r="AB80" s="164">
        <v>615423006.44000006</v>
      </c>
      <c r="AC80" s="164">
        <v>172.37514400000001</v>
      </c>
      <c r="AD80" s="115">
        <f t="shared" si="132"/>
        <v>-8.3360614029380775E-3</v>
      </c>
      <c r="AE80" s="115">
        <f t="shared" si="133"/>
        <v>2.3117199346566974E-3</v>
      </c>
      <c r="AF80" s="164">
        <v>616428324.28999996</v>
      </c>
      <c r="AG80" s="164">
        <v>172.77795499999999</v>
      </c>
      <c r="AH80" s="115">
        <f t="shared" si="134"/>
        <v>1.6335395971224826E-3</v>
      </c>
      <c r="AI80" s="115">
        <f t="shared" si="135"/>
        <v>2.3368276344992384E-3</v>
      </c>
      <c r="AJ80" s="164">
        <v>604002630.85000002</v>
      </c>
      <c r="AK80" s="164">
        <v>173.18162100000001</v>
      </c>
      <c r="AL80" s="115">
        <f t="shared" si="136"/>
        <v>-2.0157564067666438E-2</v>
      </c>
      <c r="AM80" s="115">
        <f t="shared" si="137"/>
        <v>2.3363281501972599E-3</v>
      </c>
      <c r="AN80" s="116">
        <f t="shared" si="138"/>
        <v>-4.5144526225818866E-3</v>
      </c>
      <c r="AO80" s="116">
        <f t="shared" si="139"/>
        <v>2.1000293135609079E-3</v>
      </c>
      <c r="AP80" s="117">
        <f t="shared" si="140"/>
        <v>-4.3459093656839545E-2</v>
      </c>
      <c r="AQ80" s="117">
        <f t="shared" si="141"/>
        <v>1.4955312682807408E-2</v>
      </c>
      <c r="AR80" s="118">
        <f t="shared" si="142"/>
        <v>9.9676947758144518E-3</v>
      </c>
      <c r="AS80" s="202">
        <f t="shared" si="143"/>
        <v>5.7257284658952714E-4</v>
      </c>
      <c r="AT80" s="122"/>
      <c r="AU80" s="120"/>
      <c r="AV80" s="120"/>
      <c r="AW80" s="121"/>
      <c r="AX80" s="121"/>
    </row>
    <row r="81" spans="1:50" s="278" customFormat="1">
      <c r="A81" s="197" t="s">
        <v>141</v>
      </c>
      <c r="B81" s="164">
        <v>1861524125.71</v>
      </c>
      <c r="C81" s="164">
        <v>1.4528000000000001</v>
      </c>
      <c r="D81" s="164">
        <v>1859282780.8399999</v>
      </c>
      <c r="E81" s="164">
        <v>1.4511000000000001</v>
      </c>
      <c r="F81" s="115">
        <f t="shared" si="104"/>
        <v>-1.2040375083214446E-3</v>
      </c>
      <c r="G81" s="115">
        <f t="shared" si="105"/>
        <v>-1.1701541850220503E-3</v>
      </c>
      <c r="H81" s="164">
        <v>1172643354.0999999</v>
      </c>
      <c r="I81" s="164">
        <v>1.3983000000000001</v>
      </c>
      <c r="J81" s="115">
        <f t="shared" si="122"/>
        <v>-0.36930338613139052</v>
      </c>
      <c r="K81" s="115">
        <f t="shared" si="123"/>
        <v>-3.6386189787058064E-2</v>
      </c>
      <c r="L81" s="164">
        <v>1296165862.8599999</v>
      </c>
      <c r="M81" s="164">
        <v>1.3819999999999999</v>
      </c>
      <c r="N81" s="115">
        <f t="shared" si="124"/>
        <v>0.10533680878173153</v>
      </c>
      <c r="O81" s="115">
        <f t="shared" si="125"/>
        <v>-1.1657012086104699E-2</v>
      </c>
      <c r="P81" s="164">
        <v>1226908744.8</v>
      </c>
      <c r="Q81" s="164">
        <v>1.3451</v>
      </c>
      <c r="R81" s="115">
        <f t="shared" si="126"/>
        <v>-5.3432296008154065E-2</v>
      </c>
      <c r="S81" s="115">
        <f t="shared" si="127"/>
        <v>-2.6700434153400822E-2</v>
      </c>
      <c r="T81" s="164">
        <v>1226425921.9000001</v>
      </c>
      <c r="U81" s="164">
        <v>1.3381000000000001</v>
      </c>
      <c r="V81" s="115">
        <f t="shared" si="128"/>
        <v>-3.9352796371058758E-4</v>
      </c>
      <c r="W81" s="115">
        <f t="shared" si="129"/>
        <v>-5.204074046539213E-3</v>
      </c>
      <c r="X81" s="164">
        <v>1240934274.9400001</v>
      </c>
      <c r="Y81" s="164">
        <v>1.355</v>
      </c>
      <c r="Z81" s="115">
        <f t="shared" si="130"/>
        <v>1.1829783422649265E-2</v>
      </c>
      <c r="AA81" s="115">
        <f t="shared" si="131"/>
        <v>1.2629848292354768E-2</v>
      </c>
      <c r="AB81" s="164">
        <v>1234843809.54</v>
      </c>
      <c r="AC81" s="164">
        <v>1.3480000000000001</v>
      </c>
      <c r="AD81" s="115">
        <f t="shared" si="132"/>
        <v>-4.9079677489725013E-3</v>
      </c>
      <c r="AE81" s="115">
        <f t="shared" si="133"/>
        <v>-5.1660516605165283E-3</v>
      </c>
      <c r="AF81" s="164">
        <v>1223393879.2</v>
      </c>
      <c r="AG81" s="164">
        <v>1.3452999999999999</v>
      </c>
      <c r="AH81" s="115">
        <f t="shared" si="134"/>
        <v>-9.2723713327479088E-3</v>
      </c>
      <c r="AI81" s="115">
        <f t="shared" si="135"/>
        <v>-2.0029673590505536E-3</v>
      </c>
      <c r="AJ81" s="164">
        <v>1185514232.3199999</v>
      </c>
      <c r="AK81" s="164">
        <v>1.343</v>
      </c>
      <c r="AL81" s="115">
        <f t="shared" si="136"/>
        <v>-3.0962756577440388E-2</v>
      </c>
      <c r="AM81" s="115">
        <f t="shared" si="137"/>
        <v>-1.7096558388463308E-3</v>
      </c>
      <c r="AN81" s="116">
        <f t="shared" si="138"/>
        <v>-4.0168374311114523E-2</v>
      </c>
      <c r="AO81" s="116">
        <f t="shared" si="139"/>
        <v>-9.4571293731671464E-3</v>
      </c>
      <c r="AP81" s="117">
        <f t="shared" si="140"/>
        <v>-0.3420076322939502</v>
      </c>
      <c r="AQ81" s="117">
        <f t="shared" si="141"/>
        <v>-7.2910206050582391E-2</v>
      </c>
      <c r="AR81" s="118">
        <f t="shared" si="142"/>
        <v>0.14024441499178411</v>
      </c>
      <c r="AS81" s="202">
        <f t="shared" si="143"/>
        <v>1.5473111412640767E-2</v>
      </c>
      <c r="AT81" s="122"/>
      <c r="AU81" s="120"/>
      <c r="AV81" s="120"/>
      <c r="AW81" s="121"/>
      <c r="AX81" s="121"/>
    </row>
    <row r="82" spans="1:50" s="278" customFormat="1">
      <c r="A82" s="197" t="s">
        <v>160</v>
      </c>
      <c r="B82" s="164">
        <v>1846901242.6300001</v>
      </c>
      <c r="C82" s="164">
        <v>521.52</v>
      </c>
      <c r="D82" s="164">
        <v>1801250367</v>
      </c>
      <c r="E82" s="164">
        <v>520.02</v>
      </c>
      <c r="F82" s="115">
        <f t="shared" si="104"/>
        <v>-2.4717550985559441E-2</v>
      </c>
      <c r="G82" s="115">
        <f t="shared" si="105"/>
        <v>-2.8762080073630927E-3</v>
      </c>
      <c r="H82" s="164">
        <v>1796897048.0899999</v>
      </c>
      <c r="I82" s="164">
        <v>518.95000000000005</v>
      </c>
      <c r="J82" s="115">
        <f t="shared" si="122"/>
        <v>-2.4168316574727927E-3</v>
      </c>
      <c r="K82" s="115">
        <f t="shared" si="123"/>
        <v>-2.0576131687241573E-3</v>
      </c>
      <c r="L82" s="164">
        <v>1824516623.03</v>
      </c>
      <c r="M82" s="164">
        <v>523.79999999999995</v>
      </c>
      <c r="N82" s="115">
        <f t="shared" si="124"/>
        <v>1.5370705277388099E-2</v>
      </c>
      <c r="O82" s="115">
        <f t="shared" si="125"/>
        <v>9.3457943925231886E-3</v>
      </c>
      <c r="P82" s="164">
        <v>1819767895.8099999</v>
      </c>
      <c r="Q82" s="164">
        <v>520.55999999999995</v>
      </c>
      <c r="R82" s="115">
        <f t="shared" si="126"/>
        <v>-2.6027316824955818E-3</v>
      </c>
      <c r="S82" s="115">
        <f t="shared" si="127"/>
        <v>-6.1855670103092963E-3</v>
      </c>
      <c r="T82" s="164">
        <v>1835240542.8099999</v>
      </c>
      <c r="U82" s="164">
        <v>523.79999999999995</v>
      </c>
      <c r="V82" s="115">
        <f t="shared" si="128"/>
        <v>8.5025387224522634E-3</v>
      </c>
      <c r="W82" s="115">
        <f t="shared" si="129"/>
        <v>6.2240663900415116E-3</v>
      </c>
      <c r="X82" s="164">
        <v>1834065277.04</v>
      </c>
      <c r="Y82" s="164">
        <v>523.79999999999995</v>
      </c>
      <c r="Z82" s="115">
        <f t="shared" si="130"/>
        <v>-6.4038786338083565E-4</v>
      </c>
      <c r="AA82" s="115">
        <f t="shared" si="131"/>
        <v>0</v>
      </c>
      <c r="AB82" s="164">
        <v>1805396671.1500001</v>
      </c>
      <c r="AC82" s="164">
        <v>523.79999999999995</v>
      </c>
      <c r="AD82" s="115">
        <f t="shared" si="132"/>
        <v>-1.5631180770331231E-2</v>
      </c>
      <c r="AE82" s="115">
        <f t="shared" si="133"/>
        <v>0</v>
      </c>
      <c r="AF82" s="164">
        <v>1801123377.1343999</v>
      </c>
      <c r="AG82" s="164">
        <v>522.72</v>
      </c>
      <c r="AH82" s="115">
        <f t="shared" si="134"/>
        <v>-2.3669557410218359E-3</v>
      </c>
      <c r="AI82" s="115">
        <f t="shared" si="135"/>
        <v>-2.0618556701029541E-3</v>
      </c>
      <c r="AJ82" s="164">
        <v>1834584710.29</v>
      </c>
      <c r="AK82" s="164">
        <v>528.65</v>
      </c>
      <c r="AL82" s="115">
        <f t="shared" si="136"/>
        <v>1.8578035008816159E-2</v>
      </c>
      <c r="AM82" s="115">
        <f t="shared" si="137"/>
        <v>1.1344505662687385E-2</v>
      </c>
      <c r="AN82" s="116">
        <f t="shared" si="138"/>
        <v>-3.0627993375526691E-3</v>
      </c>
      <c r="AO82" s="116">
        <f t="shared" si="139"/>
        <v>2.9857711575814993E-4</v>
      </c>
      <c r="AP82" s="117">
        <f t="shared" si="140"/>
        <v>-7.0500951964613318E-5</v>
      </c>
      <c r="AQ82" s="117">
        <f t="shared" si="141"/>
        <v>5.1921079958464015E-3</v>
      </c>
      <c r="AR82" s="118">
        <f t="shared" si="142"/>
        <v>1.2577899153219258E-2</v>
      </c>
      <c r="AS82" s="202">
        <f t="shared" si="143"/>
        <v>5.0763952536592013E-3</v>
      </c>
      <c r="AT82" s="122"/>
      <c r="AU82" s="120"/>
      <c r="AV82" s="120"/>
      <c r="AW82" s="121"/>
      <c r="AX82" s="121"/>
    </row>
    <row r="83" spans="1:50" s="278" customFormat="1">
      <c r="A83" s="197" t="s">
        <v>168</v>
      </c>
      <c r="B83" s="164">
        <v>10752315217.440001</v>
      </c>
      <c r="C83" s="176">
        <v>112.77</v>
      </c>
      <c r="D83" s="164">
        <v>10515901337.32</v>
      </c>
      <c r="E83" s="176">
        <v>112.85</v>
      </c>
      <c r="F83" s="115">
        <f t="shared" si="104"/>
        <v>-2.1987253474167419E-2</v>
      </c>
      <c r="G83" s="115">
        <f t="shared" si="105"/>
        <v>7.0940853063756581E-4</v>
      </c>
      <c r="H83" s="164">
        <v>10522858407.809999</v>
      </c>
      <c r="I83" s="176">
        <v>112.92</v>
      </c>
      <c r="J83" s="115">
        <f t="shared" si="122"/>
        <v>6.615762421914084E-4</v>
      </c>
      <c r="K83" s="115">
        <f t="shared" si="123"/>
        <v>6.2029242357117763E-4</v>
      </c>
      <c r="L83" s="164">
        <v>10780092056.25</v>
      </c>
      <c r="M83" s="176">
        <v>113.03</v>
      </c>
      <c r="N83" s="115">
        <f t="shared" si="124"/>
        <v>2.444522566692367E-2</v>
      </c>
      <c r="O83" s="115">
        <f t="shared" si="125"/>
        <v>9.7414098476797232E-4</v>
      </c>
      <c r="P83" s="164">
        <v>10624566339.879999</v>
      </c>
      <c r="Q83" s="176">
        <v>113.12</v>
      </c>
      <c r="R83" s="115">
        <f t="shared" si="126"/>
        <v>-1.4427123215504576E-2</v>
      </c>
      <c r="S83" s="115">
        <f t="shared" si="127"/>
        <v>7.9624878350883317E-4</v>
      </c>
      <c r="T83" s="164">
        <v>10301056610.639999</v>
      </c>
      <c r="U83" s="176">
        <v>113.22</v>
      </c>
      <c r="V83" s="115">
        <f t="shared" si="128"/>
        <v>-3.0449217303645137E-2</v>
      </c>
      <c r="W83" s="115">
        <f t="shared" si="129"/>
        <v>8.8401697312583377E-4</v>
      </c>
      <c r="X83" s="164">
        <v>10294299285.59</v>
      </c>
      <c r="Y83" s="176">
        <v>113.32</v>
      </c>
      <c r="Z83" s="115">
        <f t="shared" si="130"/>
        <v>-6.5598368258840275E-4</v>
      </c>
      <c r="AA83" s="115">
        <f t="shared" si="131"/>
        <v>8.8323617735377416E-4</v>
      </c>
      <c r="AB83" s="164">
        <v>10305660081.370001</v>
      </c>
      <c r="AC83" s="176">
        <v>113.42</v>
      </c>
      <c r="AD83" s="115">
        <f t="shared" si="132"/>
        <v>1.1036006885775677E-3</v>
      </c>
      <c r="AE83" s="115">
        <f t="shared" si="133"/>
        <v>8.8245675961885393E-4</v>
      </c>
      <c r="AF83" s="164">
        <v>10345666909.59</v>
      </c>
      <c r="AG83" s="176">
        <v>113.51</v>
      </c>
      <c r="AH83" s="115">
        <f t="shared" si="134"/>
        <v>3.8820248197707812E-3</v>
      </c>
      <c r="AI83" s="115">
        <f t="shared" si="135"/>
        <v>7.9351084464824022E-4</v>
      </c>
      <c r="AJ83" s="164">
        <v>10383001840.48</v>
      </c>
      <c r="AK83" s="176">
        <v>113.61</v>
      </c>
      <c r="AL83" s="115">
        <f t="shared" si="136"/>
        <v>3.6087505248590087E-3</v>
      </c>
      <c r="AM83" s="115">
        <f t="shared" si="137"/>
        <v>8.8097964937004943E-4</v>
      </c>
      <c r="AN83" s="116">
        <f t="shared" si="138"/>
        <v>-4.6783937823052625E-3</v>
      </c>
      <c r="AO83" s="116">
        <f t="shared" si="139"/>
        <v>8.1791393465403134E-4</v>
      </c>
      <c r="AP83" s="117">
        <f t="shared" si="140"/>
        <v>-1.6188286887577834E-2</v>
      </c>
      <c r="AQ83" s="117">
        <f t="shared" si="141"/>
        <v>5.8484714222420096E-3</v>
      </c>
      <c r="AR83" s="118">
        <f t="shared" si="142"/>
        <v>1.714793695947443E-2</v>
      </c>
      <c r="AS83" s="202">
        <f t="shared" si="143"/>
        <v>1.1282214096766527E-4</v>
      </c>
      <c r="AT83" s="122"/>
      <c r="AU83" s="120"/>
      <c r="AV83" s="120"/>
      <c r="AW83" s="121"/>
      <c r="AX83" s="121"/>
    </row>
    <row r="84" spans="1:50" s="278" customFormat="1">
      <c r="A84" s="197" t="s">
        <v>176</v>
      </c>
      <c r="B84" s="164">
        <v>389032912.12</v>
      </c>
      <c r="C84" s="176">
        <v>1.1399999999999999</v>
      </c>
      <c r="D84" s="164">
        <v>385797224.18000001</v>
      </c>
      <c r="E84" s="176">
        <v>1.1299999999999999</v>
      </c>
      <c r="F84" s="115">
        <f t="shared" si="104"/>
        <v>-8.3172601576751073E-3</v>
      </c>
      <c r="G84" s="115">
        <f t="shared" si="105"/>
        <v>-8.7719298245614117E-3</v>
      </c>
      <c r="H84" s="164">
        <v>384662658.86000001</v>
      </c>
      <c r="I84" s="176">
        <v>1.1299999999999999</v>
      </c>
      <c r="J84" s="115">
        <f t="shared" si="122"/>
        <v>-2.9408332898492886E-3</v>
      </c>
      <c r="K84" s="115">
        <f t="shared" si="123"/>
        <v>0</v>
      </c>
      <c r="L84" s="164">
        <v>378850201.35000002</v>
      </c>
      <c r="M84" s="176">
        <v>1.1100000000000001</v>
      </c>
      <c r="N84" s="115">
        <f t="shared" si="124"/>
        <v>-1.5110532244606215E-2</v>
      </c>
      <c r="O84" s="115">
        <f t="shared" si="125"/>
        <v>-1.7699115044247607E-2</v>
      </c>
      <c r="P84" s="164">
        <v>365239395.79000002</v>
      </c>
      <c r="Q84" s="176">
        <v>1.0720000000000001</v>
      </c>
      <c r="R84" s="115">
        <f t="shared" si="126"/>
        <v>-3.5926615616143451E-2</v>
      </c>
      <c r="S84" s="115">
        <f t="shared" si="127"/>
        <v>-3.4234234234234259E-2</v>
      </c>
      <c r="T84" s="164">
        <v>366594723.94767123</v>
      </c>
      <c r="U84" s="176">
        <v>1.0760000000000001</v>
      </c>
      <c r="V84" s="115">
        <f t="shared" si="128"/>
        <v>3.7107939978371879E-3</v>
      </c>
      <c r="W84" s="115">
        <f t="shared" si="129"/>
        <v>3.7313432835820925E-3</v>
      </c>
      <c r="X84" s="164">
        <v>362688910.24000001</v>
      </c>
      <c r="Y84" s="176">
        <v>1.0631999999999999</v>
      </c>
      <c r="Z84" s="115">
        <f t="shared" si="130"/>
        <v>-1.0654309657300883E-2</v>
      </c>
      <c r="AA84" s="115">
        <f t="shared" si="131"/>
        <v>-1.1895910780669278E-2</v>
      </c>
      <c r="AB84" s="164">
        <v>358583808.75</v>
      </c>
      <c r="AC84" s="176">
        <v>1.0508999999999999</v>
      </c>
      <c r="AD84" s="115">
        <f t="shared" si="132"/>
        <v>-1.1318519464197471E-2</v>
      </c>
      <c r="AE84" s="115">
        <f t="shared" si="133"/>
        <v>-1.1568848758464992E-2</v>
      </c>
      <c r="AF84" s="164">
        <v>383784126.24000001</v>
      </c>
      <c r="AG84" s="176">
        <v>1.0508999999999999</v>
      </c>
      <c r="AH84" s="115">
        <f t="shared" si="134"/>
        <v>7.0277343469150738E-2</v>
      </c>
      <c r="AI84" s="115">
        <f t="shared" si="135"/>
        <v>0</v>
      </c>
      <c r="AJ84" s="164">
        <v>384003576.41000003</v>
      </c>
      <c r="AK84" s="176">
        <v>1.0482</v>
      </c>
      <c r="AL84" s="115">
        <f t="shared" si="136"/>
        <v>5.7180627075436457E-4</v>
      </c>
      <c r="AM84" s="115">
        <f t="shared" si="137"/>
        <v>-2.5692263773907363E-3</v>
      </c>
      <c r="AN84" s="116">
        <f t="shared" si="138"/>
        <v>-1.2849916203480621E-3</v>
      </c>
      <c r="AO84" s="116">
        <f t="shared" si="139"/>
        <v>-1.0054836919824431E-2</v>
      </c>
      <c r="AP84" s="117">
        <f t="shared" si="140"/>
        <v>-5.2180207990837014E-3</v>
      </c>
      <c r="AQ84" s="117">
        <f t="shared" si="141"/>
        <v>-6.9999999999999965E-2</v>
      </c>
      <c r="AR84" s="118">
        <f t="shared" si="142"/>
        <v>3.1117206489359516E-2</v>
      </c>
      <c r="AS84" s="202">
        <f t="shared" si="143"/>
        <v>1.2204590082217059E-2</v>
      </c>
      <c r="AT84" s="122"/>
      <c r="AU84" s="120"/>
      <c r="AV84" s="120"/>
      <c r="AW84" s="121"/>
      <c r="AX84" s="121"/>
    </row>
    <row r="85" spans="1:50" s="278" customFormat="1">
      <c r="A85" s="197" t="s">
        <v>180</v>
      </c>
      <c r="B85" s="164">
        <v>1721585663</v>
      </c>
      <c r="C85" s="175">
        <v>41904.39</v>
      </c>
      <c r="D85" s="164">
        <v>1645629352.79</v>
      </c>
      <c r="E85" s="175">
        <v>41938.550000000003</v>
      </c>
      <c r="F85" s="115">
        <f t="shared" si="104"/>
        <v>-4.411997139755458E-2</v>
      </c>
      <c r="G85" s="115">
        <f t="shared" si="105"/>
        <v>8.1518905298474682E-4</v>
      </c>
      <c r="H85" s="164">
        <v>1655947692.1400001</v>
      </c>
      <c r="I85" s="175">
        <v>41972.7</v>
      </c>
      <c r="J85" s="115">
        <f t="shared" si="122"/>
        <v>6.2701478510373138E-3</v>
      </c>
      <c r="K85" s="115">
        <f t="shared" si="123"/>
        <v>8.1428661696682832E-4</v>
      </c>
      <c r="L85" s="164">
        <v>1665781797.0799999</v>
      </c>
      <c r="M85" s="175">
        <v>42018.239999999998</v>
      </c>
      <c r="N85" s="115">
        <f t="shared" si="124"/>
        <v>5.9386567502570644E-3</v>
      </c>
      <c r="O85" s="115">
        <f t="shared" si="125"/>
        <v>1.0849909584087008E-3</v>
      </c>
      <c r="P85" s="164">
        <v>1677241224.6199999</v>
      </c>
      <c r="Q85" s="175">
        <v>42059.99</v>
      </c>
      <c r="R85" s="115">
        <f t="shared" si="126"/>
        <v>6.8793088987330418E-3</v>
      </c>
      <c r="S85" s="115">
        <f t="shared" si="127"/>
        <v>9.9361610576740016E-4</v>
      </c>
      <c r="T85" s="164">
        <v>1685416314.95</v>
      </c>
      <c r="U85" s="175">
        <v>42105.53</v>
      </c>
      <c r="V85" s="115">
        <f t="shared" si="128"/>
        <v>4.8741291413537322E-3</v>
      </c>
      <c r="W85" s="115">
        <f t="shared" si="129"/>
        <v>1.0827392017925081E-3</v>
      </c>
      <c r="X85" s="164">
        <v>1872926631.1800001</v>
      </c>
      <c r="Y85" s="175">
        <v>42078.96</v>
      </c>
      <c r="Z85" s="115">
        <f t="shared" si="130"/>
        <v>0.11125459897756047</v>
      </c>
      <c r="AA85" s="115">
        <f t="shared" si="131"/>
        <v>-6.3103350082518159E-4</v>
      </c>
      <c r="AB85" s="164">
        <v>2112970919.9000001</v>
      </c>
      <c r="AC85" s="175">
        <v>40348.44</v>
      </c>
      <c r="AD85" s="115">
        <f t="shared" si="132"/>
        <v>0.12816534546725139</v>
      </c>
      <c r="AE85" s="115">
        <f t="shared" si="133"/>
        <v>-4.1125541125541051E-2</v>
      </c>
      <c r="AF85" s="164">
        <v>2104457900</v>
      </c>
      <c r="AG85" s="175">
        <v>40382.6</v>
      </c>
      <c r="AH85" s="115">
        <f t="shared" si="134"/>
        <v>-4.0289337727388071E-3</v>
      </c>
      <c r="AI85" s="115">
        <f t="shared" si="135"/>
        <v>8.4662504919635591E-4</v>
      </c>
      <c r="AJ85" s="164">
        <v>2091859570.1900001</v>
      </c>
      <c r="AK85" s="175">
        <v>40409.160000000003</v>
      </c>
      <c r="AL85" s="115">
        <f t="shared" si="136"/>
        <v>-5.9864964796872118E-3</v>
      </c>
      <c r="AM85" s="115">
        <f t="shared" si="137"/>
        <v>6.5770901328802381E-4</v>
      </c>
      <c r="AN85" s="116">
        <f t="shared" si="138"/>
        <v>2.6904160239487454E-2</v>
      </c>
      <c r="AO85" s="116">
        <f t="shared" si="139"/>
        <v>-4.5148909551562116E-3</v>
      </c>
      <c r="AP85" s="117">
        <f t="shared" si="140"/>
        <v>0.27881645792966814</v>
      </c>
      <c r="AQ85" s="117">
        <f t="shared" si="141"/>
        <v>-3.7100710444209546E-2</v>
      </c>
      <c r="AR85" s="118">
        <f t="shared" si="142"/>
        <v>5.9906760260317063E-2</v>
      </c>
      <c r="AS85" s="202">
        <f t="shared" si="143"/>
        <v>1.4803549699009416E-2</v>
      </c>
      <c r="AT85" s="122"/>
      <c r="AU85" s="120"/>
      <c r="AV85" s="120"/>
      <c r="AW85" s="121"/>
      <c r="AX85" s="121"/>
    </row>
    <row r="86" spans="1:50" s="278" customFormat="1">
      <c r="A86" s="197" t="s">
        <v>185</v>
      </c>
      <c r="B86" s="164">
        <v>2379278929.9699998</v>
      </c>
      <c r="C86" s="175">
        <v>1.0462</v>
      </c>
      <c r="D86" s="164">
        <v>2237557459.6999998</v>
      </c>
      <c r="E86" s="175">
        <v>1.0468999999999999</v>
      </c>
      <c r="F86" s="115">
        <f t="shared" si="104"/>
        <v>-5.9564882656186487E-2</v>
      </c>
      <c r="G86" s="115">
        <f t="shared" si="105"/>
        <v>6.6908812846484692E-4</v>
      </c>
      <c r="H86" s="164">
        <v>2138712574.6300001</v>
      </c>
      <c r="I86" s="175">
        <v>1.0479000000000001</v>
      </c>
      <c r="J86" s="115">
        <f t="shared" si="122"/>
        <v>-4.4175350510664568E-2</v>
      </c>
      <c r="K86" s="115">
        <f t="shared" si="123"/>
        <v>9.5520106982530518E-4</v>
      </c>
      <c r="L86" s="164">
        <v>2117508225.5</v>
      </c>
      <c r="M86" s="175">
        <v>1.0464</v>
      </c>
      <c r="N86" s="115">
        <f t="shared" si="124"/>
        <v>-9.9145389527942954E-3</v>
      </c>
      <c r="O86" s="115">
        <f t="shared" si="125"/>
        <v>-1.4314342971658142E-3</v>
      </c>
      <c r="P86" s="164">
        <v>2086879966.77</v>
      </c>
      <c r="Q86" s="175">
        <v>1.03</v>
      </c>
      <c r="R86" s="115">
        <f t="shared" si="126"/>
        <v>-1.4464292681917621E-2</v>
      </c>
      <c r="S86" s="115">
        <f t="shared" si="127"/>
        <v>-1.5672782874617708E-2</v>
      </c>
      <c r="T86" s="164">
        <v>2021325333.53</v>
      </c>
      <c r="U86" s="175">
        <v>1.0296000000000001</v>
      </c>
      <c r="V86" s="115">
        <f t="shared" si="128"/>
        <v>-3.1412747395080508E-2</v>
      </c>
      <c r="W86" s="115">
        <f t="shared" si="129"/>
        <v>-3.88349514563064E-4</v>
      </c>
      <c r="X86" s="164">
        <v>2005903506.0799999</v>
      </c>
      <c r="Y86" s="175">
        <v>1.026</v>
      </c>
      <c r="Z86" s="115">
        <f t="shared" si="130"/>
        <v>-7.629562245216456E-3</v>
      </c>
      <c r="AA86" s="115">
        <f t="shared" si="131"/>
        <v>-3.4965034965035425E-3</v>
      </c>
      <c r="AB86" s="164">
        <v>1880683533.27</v>
      </c>
      <c r="AC86" s="175">
        <v>1.0264</v>
      </c>
      <c r="AD86" s="115">
        <f t="shared" si="132"/>
        <v>-6.242572109298955E-2</v>
      </c>
      <c r="AE86" s="115">
        <f t="shared" si="133"/>
        <v>3.8986354775824166E-4</v>
      </c>
      <c r="AF86" s="164">
        <v>2005602587.3199999</v>
      </c>
      <c r="AG86" s="175">
        <v>0.96109999999999995</v>
      </c>
      <c r="AH86" s="115">
        <f t="shared" si="134"/>
        <v>6.642215547705653E-2</v>
      </c>
      <c r="AI86" s="115">
        <f t="shared" si="135"/>
        <v>-6.36204208885425E-2</v>
      </c>
      <c r="AJ86" s="164">
        <v>1946907591.4200001</v>
      </c>
      <c r="AK86" s="175">
        <v>0.96199999999999997</v>
      </c>
      <c r="AL86" s="115">
        <f t="shared" si="136"/>
        <v>-2.9265516643769116E-2</v>
      </c>
      <c r="AM86" s="115">
        <f t="shared" si="137"/>
        <v>9.3642701071689936E-4</v>
      </c>
      <c r="AN86" s="116">
        <f t="shared" si="138"/>
        <v>-2.0395617507224122E-2</v>
      </c>
      <c r="AO86" s="116">
        <f t="shared" si="139"/>
        <v>-1.032441729066803E-2</v>
      </c>
      <c r="AP86" s="117">
        <f t="shared" si="140"/>
        <v>-0.10366431993710641</v>
      </c>
      <c r="AQ86" s="117">
        <f t="shared" si="141"/>
        <v>-8.1956251791001994E-2</v>
      </c>
      <c r="AR86" s="118">
        <f t="shared" si="142"/>
        <v>4.1114726744928297E-2</v>
      </c>
      <c r="AS86" s="202">
        <f t="shared" si="143"/>
        <v>2.2220912851643636E-2</v>
      </c>
      <c r="AT86" s="122"/>
      <c r="AU86" s="120"/>
      <c r="AV86" s="120"/>
      <c r="AW86" s="121"/>
      <c r="AX86" s="121"/>
    </row>
    <row r="87" spans="1:50" s="374" customFormat="1">
      <c r="A87" s="197" t="s">
        <v>189</v>
      </c>
      <c r="B87" s="164">
        <v>533096353.05000001</v>
      </c>
      <c r="C87" s="175">
        <v>47960.1</v>
      </c>
      <c r="D87" s="164">
        <v>533202512.55000001</v>
      </c>
      <c r="E87" s="175">
        <v>48015.9</v>
      </c>
      <c r="F87" s="115">
        <f t="shared" si="104"/>
        <v>1.9913754688553106E-4</v>
      </c>
      <c r="G87" s="115">
        <f t="shared" si="105"/>
        <v>1.1634671320535802E-3</v>
      </c>
      <c r="H87" s="164">
        <v>533903142</v>
      </c>
      <c r="I87" s="175">
        <v>48076.35</v>
      </c>
      <c r="J87" s="115">
        <f t="shared" si="122"/>
        <v>1.3140025290752694E-3</v>
      </c>
      <c r="K87" s="115">
        <f t="shared" si="123"/>
        <v>1.2589579701723197E-3</v>
      </c>
      <c r="L87" s="164">
        <v>534488883.89999998</v>
      </c>
      <c r="M87" s="175">
        <v>48132.15</v>
      </c>
      <c r="N87" s="115">
        <f t="shared" si="124"/>
        <v>1.0970939369373035E-3</v>
      </c>
      <c r="O87" s="115">
        <f t="shared" si="125"/>
        <v>1.1606538349937738E-3</v>
      </c>
      <c r="P87" s="164">
        <v>535074872.25</v>
      </c>
      <c r="Q87" s="175">
        <v>48183.3</v>
      </c>
      <c r="R87" s="115">
        <f t="shared" si="126"/>
        <v>1.0963527355784244E-3</v>
      </c>
      <c r="S87" s="115">
        <f t="shared" si="127"/>
        <v>1.062699256110551E-3</v>
      </c>
      <c r="T87" s="164">
        <v>535658489.10000002</v>
      </c>
      <c r="U87" s="175">
        <v>48234.45</v>
      </c>
      <c r="V87" s="115">
        <f t="shared" si="128"/>
        <v>1.0907199726010379E-3</v>
      </c>
      <c r="W87" s="115">
        <f t="shared" si="129"/>
        <v>1.061571125265272E-3</v>
      </c>
      <c r="X87" s="164">
        <v>535023401.39999998</v>
      </c>
      <c r="Y87" s="175">
        <v>48299.55</v>
      </c>
      <c r="Z87" s="115">
        <f t="shared" si="130"/>
        <v>-1.1856205267410326E-3</v>
      </c>
      <c r="AA87" s="115">
        <f t="shared" si="131"/>
        <v>1.3496577653524778E-3</v>
      </c>
      <c r="AB87" s="164">
        <v>535744537.35000002</v>
      </c>
      <c r="AC87" s="175">
        <v>48350.7</v>
      </c>
      <c r="AD87" s="115">
        <f t="shared" si="132"/>
        <v>1.3478587069519678E-3</v>
      </c>
      <c r="AE87" s="115">
        <f t="shared" si="133"/>
        <v>1.0590160777894241E-3</v>
      </c>
      <c r="AF87" s="164">
        <v>536327661.30000001</v>
      </c>
      <c r="AG87" s="175">
        <v>48406.5</v>
      </c>
      <c r="AH87" s="115">
        <f t="shared" si="134"/>
        <v>1.0884365762912768E-3</v>
      </c>
      <c r="AI87" s="115">
        <f t="shared" si="135"/>
        <v>1.1540680900173712E-3</v>
      </c>
      <c r="AJ87" s="164">
        <v>541532034.29999995</v>
      </c>
      <c r="AK87" s="175">
        <v>48457.65</v>
      </c>
      <c r="AL87" s="115">
        <f t="shared" si="136"/>
        <v>9.7037191544159882E-3</v>
      </c>
      <c r="AM87" s="115">
        <f t="shared" si="137"/>
        <v>1.0566762728146314E-3</v>
      </c>
      <c r="AN87" s="116">
        <f t="shared" si="138"/>
        <v>7.5599768469747234E-4</v>
      </c>
      <c r="AO87" s="116">
        <f t="shared" si="139"/>
        <v>1.1587614064693462E-3</v>
      </c>
      <c r="AP87" s="117">
        <f t="shared" si="140"/>
        <v>5.8610915673563057E-3</v>
      </c>
      <c r="AQ87" s="117">
        <f t="shared" si="141"/>
        <v>8.1348053457291972E-3</v>
      </c>
      <c r="AR87" s="118">
        <f t="shared" si="142"/>
        <v>8.6159206528235255E-4</v>
      </c>
      <c r="AS87" s="202">
        <f t="shared" si="143"/>
        <v>1.0361435480843819E-4</v>
      </c>
      <c r="AT87" s="122"/>
      <c r="AU87" s="120"/>
      <c r="AV87" s="120"/>
      <c r="AW87" s="121"/>
      <c r="AX87" s="121"/>
    </row>
    <row r="88" spans="1:50" s="374" customFormat="1">
      <c r="A88" s="197" t="s">
        <v>195</v>
      </c>
      <c r="B88" s="164">
        <f>2796508.52*408.04</f>
        <v>1141087336.5008001</v>
      </c>
      <c r="C88" s="175">
        <f>1.0542*408.04</f>
        <v>430.15576800000002</v>
      </c>
      <c r="D88" s="164">
        <f>2815802.09*407.15</f>
        <v>1146453820.9434998</v>
      </c>
      <c r="E88" s="175">
        <f>1.0547*407.15</f>
        <v>429.42110499999995</v>
      </c>
      <c r="F88" s="115">
        <f t="shared" si="104"/>
        <v>4.7029567948376821E-3</v>
      </c>
      <c r="G88" s="115">
        <f t="shared" si="105"/>
        <v>-1.7078999159208499E-3</v>
      </c>
      <c r="H88" s="164">
        <f>2939505.8*408.79</f>
        <v>1201640575.9819999</v>
      </c>
      <c r="I88" s="175">
        <v>431.44</v>
      </c>
      <c r="J88" s="115">
        <f t="shared" si="122"/>
        <v>4.8136919281304237E-2</v>
      </c>
      <c r="K88" s="115">
        <f t="shared" si="123"/>
        <v>4.7014340387393008E-3</v>
      </c>
      <c r="L88" s="164">
        <f>3131945.39*407.96</f>
        <v>1277708441.3044</v>
      </c>
      <c r="M88" s="175">
        <f>1.0559*407.96</f>
        <v>430.76496400000002</v>
      </c>
      <c r="N88" s="115">
        <f t="shared" si="124"/>
        <v>6.3303342815497238E-2</v>
      </c>
      <c r="O88" s="115">
        <f t="shared" si="125"/>
        <v>-1.5646115334692595E-3</v>
      </c>
      <c r="P88" s="164">
        <f>3027206.11*409.83</f>
        <v>1240639880.0612998</v>
      </c>
      <c r="Q88" s="175">
        <f>1.0562*409.83</f>
        <v>432.86244599999998</v>
      </c>
      <c r="R88" s="115">
        <f t="shared" si="126"/>
        <v>-2.9011752638385357E-2</v>
      </c>
      <c r="S88" s="115">
        <f t="shared" si="127"/>
        <v>4.8692028723114926E-3</v>
      </c>
      <c r="T88" s="164">
        <f>3065959.27*410.13</f>
        <v>1257441875.4051001</v>
      </c>
      <c r="U88" s="175">
        <f>1.0569*410.13</f>
        <v>433.46639699999997</v>
      </c>
      <c r="V88" s="115">
        <f t="shared" si="128"/>
        <v>1.3543007615529918E-2</v>
      </c>
      <c r="W88" s="115">
        <f t="shared" si="129"/>
        <v>1.3952492427582758E-3</v>
      </c>
      <c r="X88" s="164">
        <f>3381869.11*410.24</f>
        <v>1387377983.6863999</v>
      </c>
      <c r="Y88" s="175">
        <f>1.0571*410.24</f>
        <v>433.66470399999997</v>
      </c>
      <c r="Z88" s="115">
        <f t="shared" si="130"/>
        <v>0.10333368947128418</v>
      </c>
      <c r="AA88" s="115">
        <f t="shared" si="131"/>
        <v>4.5749105668276241E-4</v>
      </c>
      <c r="AB88" s="164">
        <f>3441251.85*409.96</f>
        <v>1410775608.4259999</v>
      </c>
      <c r="AC88" s="175">
        <f>1.0581*409.96</f>
        <v>433.77867600000002</v>
      </c>
      <c r="AD88" s="115">
        <f t="shared" si="132"/>
        <v>1.6864636036266159E-2</v>
      </c>
      <c r="AE88" s="115">
        <f t="shared" si="133"/>
        <v>2.6281133545986394E-4</v>
      </c>
      <c r="AF88" s="164">
        <f>3473511.65*410.65</f>
        <v>1426397559.0725</v>
      </c>
      <c r="AG88" s="175">
        <f>1.0588*410.65</f>
        <v>434.79621999999995</v>
      </c>
      <c r="AH88" s="115">
        <f t="shared" si="134"/>
        <v>1.1073306451569216E-2</v>
      </c>
      <c r="AI88" s="115">
        <f t="shared" si="135"/>
        <v>2.3457676836099932E-3</v>
      </c>
      <c r="AJ88" s="164">
        <f>3265047.36*411.18</f>
        <v>1342522173.4847999</v>
      </c>
      <c r="AK88" s="175">
        <f>1.0578*411.18</f>
        <v>434.94620400000002</v>
      </c>
      <c r="AL88" s="115">
        <f t="shared" si="136"/>
        <v>-5.8802249803511453E-2</v>
      </c>
      <c r="AM88" s="115">
        <f t="shared" si="137"/>
        <v>3.4495240092030817E-4</v>
      </c>
      <c r="AN88" s="116">
        <f t="shared" si="138"/>
        <v>2.8993263228487904E-2</v>
      </c>
      <c r="AO88" s="116">
        <f t="shared" si="139"/>
        <v>1.3449305975214475E-3</v>
      </c>
      <c r="AP88" s="117">
        <f t="shared" si="140"/>
        <v>0.24418230635632077</v>
      </c>
      <c r="AQ88" s="117">
        <f t="shared" si="141"/>
        <v>1.2517118831409076E-2</v>
      </c>
      <c r="AR88" s="118">
        <f t="shared" si="142"/>
        <v>4.0938455204320691E-2</v>
      </c>
      <c r="AS88" s="202">
        <f t="shared" si="143"/>
        <v>2.5194828791551866E-3</v>
      </c>
      <c r="AT88" s="122"/>
      <c r="AU88" s="120"/>
      <c r="AV88" s="120"/>
      <c r="AW88" s="121"/>
      <c r="AX88" s="121"/>
    </row>
    <row r="89" spans="1:50" s="374" customFormat="1">
      <c r="A89" s="197" t="s">
        <v>206</v>
      </c>
      <c r="B89" s="164">
        <v>106352178.06</v>
      </c>
      <c r="C89" s="175">
        <v>406.73</v>
      </c>
      <c r="D89" s="164">
        <v>104476493.67</v>
      </c>
      <c r="E89" s="175">
        <v>399.54</v>
      </c>
      <c r="F89" s="115">
        <f t="shared" si="104"/>
        <v>-1.7636539506899505E-2</v>
      </c>
      <c r="G89" s="115">
        <f t="shared" si="105"/>
        <v>-1.7677574803923974E-2</v>
      </c>
      <c r="H89" s="164">
        <v>103387426.37</v>
      </c>
      <c r="I89" s="175">
        <v>395.38</v>
      </c>
      <c r="J89" s="115">
        <f t="shared" si="122"/>
        <v>-1.0424041444575377E-2</v>
      </c>
      <c r="K89" s="115">
        <f t="shared" si="123"/>
        <v>-1.0411973769835372E-2</v>
      </c>
      <c r="L89" s="164">
        <v>104860443.28</v>
      </c>
      <c r="M89" s="175">
        <v>401.02</v>
      </c>
      <c r="N89" s="115">
        <f t="shared" si="124"/>
        <v>1.424754403623904E-2</v>
      </c>
      <c r="O89" s="115">
        <f t="shared" si="125"/>
        <v>1.4264757954372974E-2</v>
      </c>
      <c r="P89" s="164">
        <v>107137881.55</v>
      </c>
      <c r="Q89" s="175">
        <v>409.75</v>
      </c>
      <c r="R89" s="115">
        <f t="shared" si="126"/>
        <v>2.1718754935249933E-2</v>
      </c>
      <c r="S89" s="115">
        <f t="shared" si="127"/>
        <v>2.1769487806094504E-2</v>
      </c>
      <c r="T89" s="164">
        <v>107522842.90000001</v>
      </c>
      <c r="U89" s="175">
        <v>411.2</v>
      </c>
      <c r="V89" s="115">
        <f t="shared" si="128"/>
        <v>3.5931394613244426E-3</v>
      </c>
      <c r="W89" s="115">
        <f t="shared" si="129"/>
        <v>3.5387431360585446E-3</v>
      </c>
      <c r="X89" s="164">
        <v>107438537.16</v>
      </c>
      <c r="Y89" s="175">
        <v>410.9</v>
      </c>
      <c r="Z89" s="115">
        <f t="shared" si="130"/>
        <v>-7.8407283258327546E-4</v>
      </c>
      <c r="AA89" s="115">
        <f t="shared" si="131"/>
        <v>-7.2957198443582532E-4</v>
      </c>
      <c r="AB89" s="164">
        <v>107115058.86</v>
      </c>
      <c r="AC89" s="175">
        <v>409.62</v>
      </c>
      <c r="AD89" s="115">
        <f t="shared" si="132"/>
        <v>-3.0108218945522828E-3</v>
      </c>
      <c r="AE89" s="115">
        <f t="shared" si="133"/>
        <v>-3.1151131662204255E-3</v>
      </c>
      <c r="AF89" s="164">
        <v>107115058.86</v>
      </c>
      <c r="AG89" s="175">
        <v>409.62</v>
      </c>
      <c r="AH89" s="115">
        <f t="shared" si="134"/>
        <v>0</v>
      </c>
      <c r="AI89" s="115">
        <f t="shared" si="135"/>
        <v>0</v>
      </c>
      <c r="AJ89" s="164">
        <v>107906921.34</v>
      </c>
      <c r="AK89" s="175">
        <v>412.66</v>
      </c>
      <c r="AL89" s="115">
        <f t="shared" si="136"/>
        <v>7.3926345037533241E-3</v>
      </c>
      <c r="AM89" s="115">
        <f t="shared" si="137"/>
        <v>7.4215126214540808E-3</v>
      </c>
      <c r="AN89" s="116">
        <f t="shared" si="138"/>
        <v>9.6299534427537223E-4</v>
      </c>
      <c r="AO89" s="116">
        <f t="shared" si="139"/>
        <v>9.5484439651380361E-4</v>
      </c>
      <c r="AP89" s="117">
        <f t="shared" si="140"/>
        <v>2.5255108563790277E-2</v>
      </c>
      <c r="AQ89" s="117">
        <f t="shared" si="141"/>
        <v>2.5229013365370135E-2</v>
      </c>
      <c r="AR89" s="118">
        <f t="shared" si="142"/>
        <v>1.2590112801207684E-2</v>
      </c>
      <c r="AS89" s="202">
        <f t="shared" si="143"/>
        <v>1.2613852098263221E-2</v>
      </c>
      <c r="AT89" s="122"/>
      <c r="AU89" s="120"/>
      <c r="AV89" s="120"/>
      <c r="AW89" s="121"/>
      <c r="AX89" s="121"/>
    </row>
    <row r="90" spans="1:50" s="422" customFormat="1" ht="15.75" customHeight="1">
      <c r="A90" s="197" t="s">
        <v>211</v>
      </c>
      <c r="B90" s="164">
        <v>991150912.61000001</v>
      </c>
      <c r="C90" s="175">
        <v>100.19</v>
      </c>
      <c r="D90" s="164">
        <v>1155495526.1300001</v>
      </c>
      <c r="E90" s="175">
        <v>100.24</v>
      </c>
      <c r="F90" s="115">
        <f t="shared" si="104"/>
        <v>0.16581189749120145</v>
      </c>
      <c r="G90" s="115">
        <f t="shared" si="105"/>
        <v>4.9905180157697529E-4</v>
      </c>
      <c r="H90" s="164">
        <v>1164259086.8399999</v>
      </c>
      <c r="I90" s="175">
        <v>100.32</v>
      </c>
      <c r="J90" s="115">
        <f t="shared" ref="J90" si="144">((H90-D90)/D90)</f>
        <v>7.584244604867338E-3</v>
      </c>
      <c r="K90" s="115">
        <f t="shared" ref="K90" si="145">((I90-E90)/E90)</f>
        <v>7.9808459696726155E-4</v>
      </c>
      <c r="L90" s="164">
        <v>1175306594.5999999</v>
      </c>
      <c r="M90" s="175">
        <v>100.42</v>
      </c>
      <c r="N90" s="115">
        <f t="shared" ref="N90" si="146">((L90-H90)/H90)</f>
        <v>9.4888739842132839E-3</v>
      </c>
      <c r="O90" s="115">
        <f t="shared" ref="O90" si="147">((M90-I90)/I90)</f>
        <v>9.9681020733660827E-4</v>
      </c>
      <c r="P90" s="164">
        <v>1179796279.8199999</v>
      </c>
      <c r="Q90" s="175">
        <v>100.51</v>
      </c>
      <c r="R90" s="115">
        <f t="shared" ref="R90" si="148">((P90-L90)/L90)</f>
        <v>3.8200119361433802E-3</v>
      </c>
      <c r="S90" s="115">
        <f t="shared" ref="S90" si="149">((Q90-M90)/M90)</f>
        <v>8.9623580959971528E-4</v>
      </c>
      <c r="T90" s="164">
        <v>1171477840.79</v>
      </c>
      <c r="U90" s="175">
        <v>100.6</v>
      </c>
      <c r="V90" s="115">
        <f t="shared" ref="V90" si="150">((T90-P90)/P90)</f>
        <v>-7.0507418715281128E-3</v>
      </c>
      <c r="W90" s="115">
        <f t="shared" ref="W90" si="151">((U90-Q90)/Q90)</f>
        <v>8.9543329021977112E-4</v>
      </c>
      <c r="X90" s="164">
        <v>1180308775.3900001</v>
      </c>
      <c r="Y90" s="175">
        <v>100.7</v>
      </c>
      <c r="Z90" s="115">
        <f t="shared" ref="Z90" si="152">((X90-T90)/T90)</f>
        <v>7.5382856529705227E-3</v>
      </c>
      <c r="AA90" s="115">
        <f t="shared" ref="AA90" si="153">((Y90-U90)/U90)</f>
        <v>9.9403578528835528E-4</v>
      </c>
      <c r="AB90" s="164">
        <v>1320018195.9100001</v>
      </c>
      <c r="AC90" s="175">
        <v>100.8</v>
      </c>
      <c r="AD90" s="115">
        <f t="shared" ref="AD90" si="154">((AB90-X90)/X90)</f>
        <v>0.11836684046836549</v>
      </c>
      <c r="AE90" s="115">
        <f t="shared" ref="AE90" si="155">((AC90-Y90)/Y90)</f>
        <v>9.9304865938425343E-4</v>
      </c>
      <c r="AF90" s="164">
        <v>2046936350.21</v>
      </c>
      <c r="AG90" s="175">
        <v>100.88</v>
      </c>
      <c r="AH90" s="115">
        <f t="shared" si="134"/>
        <v>0.55068798032656952</v>
      </c>
      <c r="AI90" s="115">
        <f t="shared" si="135"/>
        <v>7.9365079365077674E-4</v>
      </c>
      <c r="AJ90" s="164">
        <v>2305678682.4499998</v>
      </c>
      <c r="AK90" s="175">
        <v>100.98</v>
      </c>
      <c r="AL90" s="115">
        <f t="shared" si="136"/>
        <v>0.12640467897961497</v>
      </c>
      <c r="AM90" s="115">
        <f t="shared" si="137"/>
        <v>9.9127676447272528E-4</v>
      </c>
      <c r="AN90" s="116">
        <f t="shared" si="138"/>
        <v>0.10703092407410035</v>
      </c>
      <c r="AO90" s="116">
        <f t="shared" si="139"/>
        <v>8.5829386800296474E-4</v>
      </c>
      <c r="AP90" s="117">
        <f t="shared" si="140"/>
        <v>0.77147925190643063</v>
      </c>
      <c r="AQ90" s="117">
        <f t="shared" si="141"/>
        <v>6.3846767757382347E-3</v>
      </c>
      <c r="AR90" s="118">
        <f t="shared" si="142"/>
        <v>0.19025745225931454</v>
      </c>
      <c r="AS90" s="202">
        <f t="shared" si="143"/>
        <v>1.6709670914773501E-4</v>
      </c>
      <c r="AT90" s="122"/>
      <c r="AU90" s="120"/>
      <c r="AV90" s="120"/>
      <c r="AW90" s="121"/>
      <c r="AX90" s="121"/>
    </row>
    <row r="91" spans="1:50" ht="16.5" customHeight="1">
      <c r="A91" s="197" t="s">
        <v>226</v>
      </c>
      <c r="B91" s="164">
        <v>991150912.61000001</v>
      </c>
      <c r="C91" s="175">
        <v>100.19</v>
      </c>
      <c r="D91" s="164">
        <v>1155495526.1300001</v>
      </c>
      <c r="E91" s="175">
        <v>100.24</v>
      </c>
      <c r="F91" s="115">
        <f t="shared" si="104"/>
        <v>0.16581189749120145</v>
      </c>
      <c r="G91" s="115">
        <f t="shared" si="105"/>
        <v>4.9905180157697529E-4</v>
      </c>
      <c r="H91" s="164">
        <v>1164259086.8399999</v>
      </c>
      <c r="I91" s="175">
        <v>100.32</v>
      </c>
      <c r="J91" s="115">
        <f t="shared" si="122"/>
        <v>7.584244604867338E-3</v>
      </c>
      <c r="K91" s="115">
        <f t="shared" si="123"/>
        <v>7.9808459696726155E-4</v>
      </c>
      <c r="L91" s="164">
        <v>1175306594.5999999</v>
      </c>
      <c r="M91" s="175">
        <v>100.42</v>
      </c>
      <c r="N91" s="115">
        <f t="shared" si="124"/>
        <v>9.4888739842132839E-3</v>
      </c>
      <c r="O91" s="115">
        <f t="shared" si="125"/>
        <v>9.9681020733660827E-4</v>
      </c>
      <c r="P91" s="164">
        <v>1179796279.8199999</v>
      </c>
      <c r="Q91" s="175">
        <v>100.51</v>
      </c>
      <c r="R91" s="115">
        <f t="shared" si="126"/>
        <v>3.8200119361433802E-3</v>
      </c>
      <c r="S91" s="115">
        <f t="shared" si="127"/>
        <v>8.9623580959971528E-4</v>
      </c>
      <c r="T91" s="164">
        <v>1171477840.79</v>
      </c>
      <c r="U91" s="175">
        <v>100.6</v>
      </c>
      <c r="V91" s="115">
        <f t="shared" si="128"/>
        <v>-7.0507418715281128E-3</v>
      </c>
      <c r="W91" s="115">
        <f t="shared" si="129"/>
        <v>8.9543329021977112E-4</v>
      </c>
      <c r="X91" s="164">
        <v>1180308775.3900001</v>
      </c>
      <c r="Y91" s="175">
        <v>100.7</v>
      </c>
      <c r="Z91" s="115">
        <f t="shared" si="130"/>
        <v>7.5382856529705227E-3</v>
      </c>
      <c r="AA91" s="115">
        <f t="shared" si="131"/>
        <v>9.9403578528835528E-4</v>
      </c>
      <c r="AB91" s="164">
        <v>1320018195.9100001</v>
      </c>
      <c r="AC91" s="175">
        <v>100.8</v>
      </c>
      <c r="AD91" s="115">
        <f t="shared" si="132"/>
        <v>0.11836684046836549</v>
      </c>
      <c r="AE91" s="115">
        <f t="shared" si="133"/>
        <v>9.9304865938425343E-4</v>
      </c>
      <c r="AF91" s="164">
        <v>274655460.63</v>
      </c>
      <c r="AG91" s="175">
        <v>992.93</v>
      </c>
      <c r="AH91" s="115">
        <f t="shared" si="134"/>
        <v>-0.79193054953257158</v>
      </c>
      <c r="AI91" s="115">
        <f t="shared" si="135"/>
        <v>8.8504960317460313</v>
      </c>
      <c r="AJ91" s="164">
        <v>275751398.00999999</v>
      </c>
      <c r="AK91" s="175">
        <v>993.48</v>
      </c>
      <c r="AL91" s="115">
        <f t="shared" si="136"/>
        <v>3.9902260726444429E-3</v>
      </c>
      <c r="AM91" s="115">
        <f t="shared" si="137"/>
        <v>5.5391618744530656E-4</v>
      </c>
      <c r="AN91" s="116">
        <f t="shared" si="138"/>
        <v>-6.0796392158292287E-2</v>
      </c>
      <c r="AO91" s="116">
        <f t="shared" si="139"/>
        <v>1.1070710914870505</v>
      </c>
      <c r="AP91" s="117">
        <f t="shared" si="140"/>
        <v>-0.76230504193306614</v>
      </c>
      <c r="AQ91" s="117">
        <f t="shared" si="141"/>
        <v>8.9055267358339982</v>
      </c>
      <c r="AR91" s="118">
        <f t="shared" si="142"/>
        <v>0.30221973317859069</v>
      </c>
      <c r="AS91" s="202">
        <f t="shared" si="143"/>
        <v>3.1288161671335994</v>
      </c>
      <c r="AT91" s="122"/>
      <c r="AU91" s="132">
        <f>SUM(AU64:AU74)</f>
        <v>20567788651.219021</v>
      </c>
      <c r="AV91" s="98"/>
      <c r="AW91" s="121" t="e">
        <f>(#REF!/AU91)-1</f>
        <v>#REF!</v>
      </c>
      <c r="AX91" s="121" t="e">
        <f>(#REF!/AV91)-1</f>
        <v>#REF!</v>
      </c>
    </row>
    <row r="92" spans="1:50">
      <c r="A92" s="199" t="s">
        <v>56</v>
      </c>
      <c r="B92" s="169">
        <f>SUM(B64:B91)</f>
        <v>489244905673.15082</v>
      </c>
      <c r="C92" s="171"/>
      <c r="D92" s="169">
        <f>SUM(D64:D91)</f>
        <v>492455663431.18341</v>
      </c>
      <c r="E92" s="171"/>
      <c r="F92" s="115">
        <f>((D92-B92)/B92)</f>
        <v>6.5626800009596815E-3</v>
      </c>
      <c r="G92" s="115"/>
      <c r="H92" s="169">
        <f>SUM(H64:H91)</f>
        <v>493079305174.30219</v>
      </c>
      <c r="I92" s="171"/>
      <c r="J92" s="115">
        <f>((H92-D92)/D92)</f>
        <v>1.266391655999146E-3</v>
      </c>
      <c r="K92" s="115"/>
      <c r="L92" s="169">
        <f>SUM(L64:L91)</f>
        <v>493339986899.53442</v>
      </c>
      <c r="M92" s="171"/>
      <c r="N92" s="115">
        <f>((L92-H92)/H92)</f>
        <v>5.2868113201402463E-4</v>
      </c>
      <c r="O92" s="115"/>
      <c r="P92" s="169">
        <f>SUM(P64:P91)</f>
        <v>489984946724.13129</v>
      </c>
      <c r="Q92" s="171"/>
      <c r="R92" s="115">
        <f>((P92-L92)/L92)</f>
        <v>-6.800665392011635E-3</v>
      </c>
      <c r="S92" s="115"/>
      <c r="T92" s="169">
        <f>SUM(T64:T91)</f>
        <v>487394593513.13287</v>
      </c>
      <c r="U92" s="171"/>
      <c r="V92" s="115">
        <f>((T92-P92)/P92)</f>
        <v>-5.2865975338969341E-3</v>
      </c>
      <c r="W92" s="115"/>
      <c r="X92" s="169">
        <f>SUM(X64:X91)</f>
        <v>482077806737.1264</v>
      </c>
      <c r="Y92" s="171"/>
      <c r="Z92" s="115">
        <f>((X92-T92)/T92)</f>
        <v>-1.0908587921920001E-2</v>
      </c>
      <c r="AA92" s="115"/>
      <c r="AB92" s="169">
        <f>SUM(AB64:AB91)</f>
        <v>476164478004.18597</v>
      </c>
      <c r="AC92" s="171"/>
      <c r="AD92" s="115">
        <f>((AB92-X92)/X92)</f>
        <v>-1.2266336782777734E-2</v>
      </c>
      <c r="AE92" s="115"/>
      <c r="AF92" s="169">
        <f>SUM(AF64:AF91)</f>
        <v>468365164870.2569</v>
      </c>
      <c r="AG92" s="171"/>
      <c r="AH92" s="115">
        <f>((AF92-AB92)/AB92)</f>
        <v>-1.6379451836935458E-2</v>
      </c>
      <c r="AI92" s="115"/>
      <c r="AJ92" s="169">
        <f>SUM(AJ64:AJ91)</f>
        <v>466270217450.1004</v>
      </c>
      <c r="AK92" s="171"/>
      <c r="AL92" s="115">
        <f>((AJ92-AF92)/AF92)</f>
        <v>-4.4728933261653251E-3</v>
      </c>
      <c r="AM92" s="115"/>
      <c r="AN92" s="116">
        <f t="shared" si="138"/>
        <v>-5.4104858348211137E-3</v>
      </c>
      <c r="AO92" s="116"/>
      <c r="AP92" s="117">
        <f t="shared" si="140"/>
        <v>-4.8919121760273881E-2</v>
      </c>
      <c r="AQ92" s="117"/>
      <c r="AR92" s="118">
        <f t="shared" si="142"/>
        <v>7.7709080078669232E-3</v>
      </c>
      <c r="AS92" s="202"/>
      <c r="AT92" s="122"/>
      <c r="AU92" s="132"/>
      <c r="AV92" s="98"/>
      <c r="AW92" s="121" t="e">
        <f>(#REF!/AU92)-1</f>
        <v>#REF!</v>
      </c>
      <c r="AX92" s="121" t="e">
        <f>(#REF!/AV92)-1</f>
        <v>#REF!</v>
      </c>
    </row>
    <row r="93" spans="1:50">
      <c r="A93" s="200" t="s">
        <v>58</v>
      </c>
      <c r="B93" s="169"/>
      <c r="C93" s="171"/>
      <c r="D93" s="169"/>
      <c r="E93" s="171"/>
      <c r="F93" s="115"/>
      <c r="G93" s="115"/>
      <c r="H93" s="169"/>
      <c r="I93" s="171"/>
      <c r="J93" s="115"/>
      <c r="K93" s="115"/>
      <c r="L93" s="169"/>
      <c r="M93" s="171"/>
      <c r="N93" s="115"/>
      <c r="O93" s="115"/>
      <c r="P93" s="169"/>
      <c r="Q93" s="171"/>
      <c r="R93" s="115"/>
      <c r="S93" s="115"/>
      <c r="T93" s="169"/>
      <c r="U93" s="171"/>
      <c r="V93" s="115"/>
      <c r="W93" s="115"/>
      <c r="X93" s="169"/>
      <c r="Y93" s="171"/>
      <c r="Z93" s="115"/>
      <c r="AA93" s="115"/>
      <c r="AB93" s="169"/>
      <c r="AC93" s="171"/>
      <c r="AD93" s="115"/>
      <c r="AE93" s="115"/>
      <c r="AF93" s="169"/>
      <c r="AG93" s="171"/>
      <c r="AH93" s="115"/>
      <c r="AI93" s="115"/>
      <c r="AJ93" s="169"/>
      <c r="AK93" s="171"/>
      <c r="AL93" s="115"/>
      <c r="AM93" s="115"/>
      <c r="AN93" s="116"/>
      <c r="AO93" s="116"/>
      <c r="AP93" s="117"/>
      <c r="AQ93" s="117"/>
      <c r="AR93" s="118"/>
      <c r="AS93" s="202"/>
      <c r="AT93" s="122"/>
      <c r="AU93" s="138">
        <v>2412598749</v>
      </c>
      <c r="AV93" s="139">
        <v>100</v>
      </c>
      <c r="AW93" s="121" t="e">
        <f>(#REF!/AU93)-1</f>
        <v>#REF!</v>
      </c>
      <c r="AX93" s="121" t="e">
        <f>(#REF!/AV93)-1</f>
        <v>#REF!</v>
      </c>
    </row>
    <row r="94" spans="1:50">
      <c r="A94" s="197" t="s">
        <v>30</v>
      </c>
      <c r="B94" s="164">
        <v>2275904006.3099999</v>
      </c>
      <c r="C94" s="176">
        <v>68.599999999999994</v>
      </c>
      <c r="D94" s="164">
        <v>2280005816.1199999</v>
      </c>
      <c r="E94" s="176">
        <v>68.599999999999994</v>
      </c>
      <c r="F94" s="115">
        <f t="shared" ref="F94:G97" si="156">((D94-B94)/B94)</f>
        <v>1.8022771604723107E-3</v>
      </c>
      <c r="G94" s="115">
        <f t="shared" si="156"/>
        <v>0</v>
      </c>
      <c r="H94" s="164">
        <v>2284597897.73</v>
      </c>
      <c r="I94" s="176">
        <v>68.599999999999994</v>
      </c>
      <c r="J94" s="115">
        <f t="shared" ref="J94:J97" si="157">((H94-D94)/D94)</f>
        <v>2.0140657438386315E-3</v>
      </c>
      <c r="K94" s="115">
        <f t="shared" ref="K94:K97" si="158">((I94-E94)/E94)</f>
        <v>0</v>
      </c>
      <c r="L94" s="164">
        <v>2285325040.5799999</v>
      </c>
      <c r="M94" s="176">
        <v>68.599999999999994</v>
      </c>
      <c r="N94" s="115">
        <f t="shared" ref="N94:N97" si="159">((L94-H94)/H94)</f>
        <v>3.182804513312392E-4</v>
      </c>
      <c r="O94" s="115">
        <f t="shared" ref="O94:O97" si="160">((M94-I94)/I94)</f>
        <v>0</v>
      </c>
      <c r="P94" s="164">
        <v>2288548886.4000001</v>
      </c>
      <c r="Q94" s="176">
        <v>68.599999999999994</v>
      </c>
      <c r="R94" s="115">
        <f t="shared" ref="R94:R97" si="161">((P94-L94)/L94)</f>
        <v>1.4106727764125761E-3</v>
      </c>
      <c r="S94" s="115">
        <f t="shared" ref="S94:S97" si="162">((Q94-M94)/M94)</f>
        <v>0</v>
      </c>
      <c r="T94" s="164">
        <v>2290412786.9299998</v>
      </c>
      <c r="U94" s="176">
        <v>68.599999999999994</v>
      </c>
      <c r="V94" s="115">
        <f t="shared" ref="V94:V97" si="163">((T94-P94)/P94)</f>
        <v>8.1444645603867354E-4</v>
      </c>
      <c r="W94" s="115">
        <f t="shared" ref="W94:W97" si="164">((U94-Q94)/Q94)</f>
        <v>0</v>
      </c>
      <c r="X94" s="164">
        <v>2294715118.96</v>
      </c>
      <c r="Y94" s="176">
        <v>68.599999999999994</v>
      </c>
      <c r="Z94" s="115">
        <f t="shared" ref="Z94:Z97" si="165">((X94-T94)/T94)</f>
        <v>1.8784090162921793E-3</v>
      </c>
      <c r="AA94" s="115">
        <f t="shared" ref="AA94:AA97" si="166">((Y94-U94)/U94)</f>
        <v>0</v>
      </c>
      <c r="AB94" s="164">
        <v>2297982723.3600001</v>
      </c>
      <c r="AC94" s="176">
        <v>68.599999999999994</v>
      </c>
      <c r="AD94" s="115">
        <f t="shared" ref="AD94:AD97" si="167">((AB94-X94)/X94)</f>
        <v>1.4239695258908755E-3</v>
      </c>
      <c r="AE94" s="115">
        <f t="shared" ref="AE94:AE97" si="168">((AC94-Y94)/Y94)</f>
        <v>0</v>
      </c>
      <c r="AF94" s="164">
        <v>2301982368.6300001</v>
      </c>
      <c r="AG94" s="176">
        <v>68.599999999999994</v>
      </c>
      <c r="AH94" s="115">
        <f t="shared" ref="AH94:AH97" si="169">((AF94-AB94)/AB94)</f>
        <v>1.7405027589380182E-3</v>
      </c>
      <c r="AI94" s="115">
        <f t="shared" ref="AI94:AI97" si="170">((AG94-AC94)/AC94)</f>
        <v>0</v>
      </c>
      <c r="AJ94" s="164">
        <v>2304575204.1199999</v>
      </c>
      <c r="AK94" s="176">
        <v>68.599999999999994</v>
      </c>
      <c r="AL94" s="115">
        <f t="shared" ref="AL94:AL97" si="171">((AJ94-AF94)/AF94)</f>
        <v>1.1263489787469003E-3</v>
      </c>
      <c r="AM94" s="115">
        <f t="shared" ref="AM94:AM97" si="172">((AK94-AG94)/AG94)</f>
        <v>0</v>
      </c>
      <c r="AN94" s="116">
        <f t="shared" si="138"/>
        <v>1.4253279861518129E-3</v>
      </c>
      <c r="AO94" s="116">
        <f t="shared" si="139"/>
        <v>0</v>
      </c>
      <c r="AP94" s="117">
        <f t="shared" si="140"/>
        <v>9.6388142322368416E-3</v>
      </c>
      <c r="AQ94" s="117">
        <f t="shared" si="141"/>
        <v>0</v>
      </c>
      <c r="AR94" s="118">
        <f t="shared" si="142"/>
        <v>5.8459601354798375E-4</v>
      </c>
      <c r="AS94" s="202">
        <f t="shared" si="143"/>
        <v>0</v>
      </c>
      <c r="AT94" s="122"/>
      <c r="AU94" s="138">
        <v>12153673145</v>
      </c>
      <c r="AV94" s="140">
        <v>45.22</v>
      </c>
      <c r="AW94" s="121" t="e">
        <f>(#REF!/AU94)-1</f>
        <v>#REF!</v>
      </c>
      <c r="AX94" s="121" t="e">
        <f>(#REF!/AV94)-1</f>
        <v>#REF!</v>
      </c>
    </row>
    <row r="95" spans="1:50">
      <c r="A95" s="197" t="s">
        <v>192</v>
      </c>
      <c r="B95" s="164">
        <v>9930532226.8899994</v>
      </c>
      <c r="C95" s="176">
        <v>36.6</v>
      </c>
      <c r="D95" s="164">
        <v>9954998295.3799992</v>
      </c>
      <c r="E95" s="176">
        <v>36.6</v>
      </c>
      <c r="F95" s="115">
        <f t="shared" si="156"/>
        <v>2.4637217755308517E-3</v>
      </c>
      <c r="G95" s="115">
        <f t="shared" si="156"/>
        <v>0</v>
      </c>
      <c r="H95" s="164">
        <v>9963380618.8099995</v>
      </c>
      <c r="I95" s="176">
        <v>36.6</v>
      </c>
      <c r="J95" s="115">
        <f t="shared" si="157"/>
        <v>8.420215836591801E-4</v>
      </c>
      <c r="K95" s="115">
        <f t="shared" si="158"/>
        <v>0</v>
      </c>
      <c r="L95" s="164">
        <v>9981472534.7399998</v>
      </c>
      <c r="M95" s="176">
        <v>36.6</v>
      </c>
      <c r="N95" s="115">
        <f t="shared" si="159"/>
        <v>1.8158410907081412E-3</v>
      </c>
      <c r="O95" s="115">
        <f t="shared" si="160"/>
        <v>0</v>
      </c>
      <c r="P95" s="164">
        <v>9981996133.9799995</v>
      </c>
      <c r="Q95" s="176">
        <v>36.6</v>
      </c>
      <c r="R95" s="115">
        <f t="shared" si="161"/>
        <v>5.2457113735214019E-5</v>
      </c>
      <c r="S95" s="115">
        <f t="shared" si="162"/>
        <v>0</v>
      </c>
      <c r="T95" s="164">
        <v>9982195664.7800007</v>
      </c>
      <c r="U95" s="176">
        <v>36.6</v>
      </c>
      <c r="V95" s="115">
        <f t="shared" si="163"/>
        <v>1.9989068050418881E-5</v>
      </c>
      <c r="W95" s="115">
        <f t="shared" si="164"/>
        <v>0</v>
      </c>
      <c r="X95" s="164">
        <v>9992818643.9500008</v>
      </c>
      <c r="Y95" s="176">
        <v>36.6</v>
      </c>
      <c r="Z95" s="115">
        <f t="shared" si="165"/>
        <v>1.064192641252359E-3</v>
      </c>
      <c r="AA95" s="115">
        <f t="shared" si="166"/>
        <v>0</v>
      </c>
      <c r="AB95" s="164">
        <v>9648869234.3299999</v>
      </c>
      <c r="AC95" s="176">
        <v>36.6</v>
      </c>
      <c r="AD95" s="115">
        <f t="shared" si="167"/>
        <v>-3.4419658944600154E-2</v>
      </c>
      <c r="AE95" s="115">
        <f t="shared" si="168"/>
        <v>0</v>
      </c>
      <c r="AF95" s="164">
        <v>9673935056.5</v>
      </c>
      <c r="AG95" s="176">
        <v>36.6</v>
      </c>
      <c r="AH95" s="115">
        <f t="shared" si="169"/>
        <v>2.5977989297251165E-3</v>
      </c>
      <c r="AI95" s="115">
        <f t="shared" si="170"/>
        <v>0</v>
      </c>
      <c r="AJ95" s="164">
        <v>9668704830.3400002</v>
      </c>
      <c r="AK95" s="176">
        <v>36.6</v>
      </c>
      <c r="AL95" s="115">
        <f t="shared" si="171"/>
        <v>-5.4065136156621323E-4</v>
      </c>
      <c r="AM95" s="115">
        <f t="shared" si="172"/>
        <v>0</v>
      </c>
      <c r="AN95" s="116">
        <f t="shared" si="138"/>
        <v>-3.195454592742359E-3</v>
      </c>
      <c r="AO95" s="116">
        <f t="shared" si="139"/>
        <v>0</v>
      </c>
      <c r="AP95" s="117">
        <f t="shared" si="140"/>
        <v>-2.8233378905794228E-2</v>
      </c>
      <c r="AQ95" s="117">
        <f t="shared" si="141"/>
        <v>0</v>
      </c>
      <c r="AR95" s="118">
        <f t="shared" si="142"/>
        <v>1.2654676731200116E-2</v>
      </c>
      <c r="AS95" s="202">
        <f t="shared" si="143"/>
        <v>0</v>
      </c>
      <c r="AT95" s="122"/>
      <c r="AU95" s="141">
        <v>31507613595.857655</v>
      </c>
      <c r="AV95" s="141">
        <v>11.808257597614354</v>
      </c>
      <c r="AW95" s="121" t="e">
        <f>(#REF!/AU95)-1</f>
        <v>#REF!</v>
      </c>
      <c r="AX95" s="121" t="e">
        <f>(#REF!/AV95)-1</f>
        <v>#REF!</v>
      </c>
    </row>
    <row r="96" spans="1:50" s="374" customFormat="1">
      <c r="A96" s="197" t="s">
        <v>32</v>
      </c>
      <c r="B96" s="164">
        <v>30350365696.451077</v>
      </c>
      <c r="C96" s="176">
        <v>11.37</v>
      </c>
      <c r="D96" s="164">
        <v>30350365696.451077</v>
      </c>
      <c r="E96" s="176">
        <v>11.37</v>
      </c>
      <c r="F96" s="115">
        <f t="shared" si="156"/>
        <v>0</v>
      </c>
      <c r="G96" s="115">
        <f t="shared" si="156"/>
        <v>0</v>
      </c>
      <c r="H96" s="164">
        <v>30350365696.451077</v>
      </c>
      <c r="I96" s="176">
        <v>11.37</v>
      </c>
      <c r="J96" s="115">
        <f t="shared" si="157"/>
        <v>0</v>
      </c>
      <c r="K96" s="115">
        <f t="shared" si="158"/>
        <v>0</v>
      </c>
      <c r="L96" s="164">
        <v>30350365696.451077</v>
      </c>
      <c r="M96" s="176">
        <v>11.37</v>
      </c>
      <c r="N96" s="115">
        <f t="shared" si="159"/>
        <v>0</v>
      </c>
      <c r="O96" s="115">
        <f t="shared" si="160"/>
        <v>0</v>
      </c>
      <c r="P96" s="164">
        <v>30350365696.451077</v>
      </c>
      <c r="Q96" s="176">
        <v>11.37</v>
      </c>
      <c r="R96" s="115">
        <f t="shared" si="161"/>
        <v>0</v>
      </c>
      <c r="S96" s="115">
        <f t="shared" si="162"/>
        <v>0</v>
      </c>
      <c r="T96" s="164">
        <v>30350365696.451077</v>
      </c>
      <c r="U96" s="176">
        <v>11.37</v>
      </c>
      <c r="V96" s="115">
        <f t="shared" si="163"/>
        <v>0</v>
      </c>
      <c r="W96" s="115">
        <f t="shared" si="164"/>
        <v>0</v>
      </c>
      <c r="X96" s="164">
        <v>30350365696.451077</v>
      </c>
      <c r="Y96" s="176">
        <v>11.37</v>
      </c>
      <c r="Z96" s="115">
        <f t="shared" si="165"/>
        <v>0</v>
      </c>
      <c r="AA96" s="115">
        <f t="shared" si="166"/>
        <v>0</v>
      </c>
      <c r="AB96" s="164">
        <v>30350365696.451077</v>
      </c>
      <c r="AC96" s="176">
        <v>11.37</v>
      </c>
      <c r="AD96" s="115">
        <f t="shared" si="167"/>
        <v>0</v>
      </c>
      <c r="AE96" s="115">
        <f t="shared" si="168"/>
        <v>0</v>
      </c>
      <c r="AF96" s="164">
        <v>30350365696.451077</v>
      </c>
      <c r="AG96" s="176">
        <v>11.37</v>
      </c>
      <c r="AH96" s="115">
        <f t="shared" si="169"/>
        <v>0</v>
      </c>
      <c r="AI96" s="115">
        <f t="shared" si="170"/>
        <v>0</v>
      </c>
      <c r="AJ96" s="164">
        <v>30350365696.451077</v>
      </c>
      <c r="AK96" s="176">
        <v>11.37</v>
      </c>
      <c r="AL96" s="115">
        <f t="shared" si="171"/>
        <v>0</v>
      </c>
      <c r="AM96" s="115">
        <f t="shared" si="172"/>
        <v>0</v>
      </c>
      <c r="AN96" s="116">
        <f t="shared" si="138"/>
        <v>0</v>
      </c>
      <c r="AO96" s="116">
        <f t="shared" si="139"/>
        <v>0</v>
      </c>
      <c r="AP96" s="117">
        <f t="shared" si="140"/>
        <v>0</v>
      </c>
      <c r="AQ96" s="117">
        <f t="shared" si="141"/>
        <v>0</v>
      </c>
      <c r="AR96" s="118">
        <f t="shared" si="142"/>
        <v>0</v>
      </c>
      <c r="AS96" s="202">
        <f t="shared" si="143"/>
        <v>0</v>
      </c>
      <c r="AT96" s="122"/>
      <c r="AU96" s="141"/>
      <c r="AV96" s="141"/>
      <c r="AW96" s="121"/>
      <c r="AX96" s="121"/>
    </row>
    <row r="97" spans="1:50">
      <c r="A97" s="197" t="s">
        <v>208</v>
      </c>
      <c r="B97" s="164">
        <v>7400000000</v>
      </c>
      <c r="C97" s="176">
        <v>100</v>
      </c>
      <c r="D97" s="164">
        <v>7400000000</v>
      </c>
      <c r="E97" s="176">
        <v>100</v>
      </c>
      <c r="F97" s="115">
        <f t="shared" si="156"/>
        <v>0</v>
      </c>
      <c r="G97" s="115">
        <f t="shared" si="156"/>
        <v>0</v>
      </c>
      <c r="H97" s="164">
        <v>7400000000</v>
      </c>
      <c r="I97" s="176">
        <v>100</v>
      </c>
      <c r="J97" s="115">
        <f t="shared" si="157"/>
        <v>0</v>
      </c>
      <c r="K97" s="115">
        <f t="shared" si="158"/>
        <v>0</v>
      </c>
      <c r="L97" s="164">
        <v>7400000000</v>
      </c>
      <c r="M97" s="176">
        <v>100</v>
      </c>
      <c r="N97" s="115">
        <f t="shared" si="159"/>
        <v>0</v>
      </c>
      <c r="O97" s="115">
        <f t="shared" si="160"/>
        <v>0</v>
      </c>
      <c r="P97" s="164">
        <v>7400000000</v>
      </c>
      <c r="Q97" s="176">
        <v>100</v>
      </c>
      <c r="R97" s="115">
        <f t="shared" si="161"/>
        <v>0</v>
      </c>
      <c r="S97" s="115">
        <f t="shared" si="162"/>
        <v>0</v>
      </c>
      <c r="T97" s="164">
        <v>7400000000</v>
      </c>
      <c r="U97" s="176">
        <v>100</v>
      </c>
      <c r="V97" s="115">
        <f t="shared" si="163"/>
        <v>0</v>
      </c>
      <c r="W97" s="115">
        <f t="shared" si="164"/>
        <v>0</v>
      </c>
      <c r="X97" s="164">
        <v>7400000000</v>
      </c>
      <c r="Y97" s="176">
        <v>100</v>
      </c>
      <c r="Z97" s="115">
        <f t="shared" si="165"/>
        <v>0</v>
      </c>
      <c r="AA97" s="115">
        <f t="shared" si="166"/>
        <v>0</v>
      </c>
      <c r="AB97" s="164">
        <v>7400000000</v>
      </c>
      <c r="AC97" s="176">
        <v>100</v>
      </c>
      <c r="AD97" s="115">
        <f t="shared" si="167"/>
        <v>0</v>
      </c>
      <c r="AE97" s="115">
        <f t="shared" si="168"/>
        <v>0</v>
      </c>
      <c r="AF97" s="164">
        <v>7400000000</v>
      </c>
      <c r="AG97" s="176">
        <v>100</v>
      </c>
      <c r="AH97" s="115">
        <f t="shared" si="169"/>
        <v>0</v>
      </c>
      <c r="AI97" s="115">
        <f t="shared" si="170"/>
        <v>0</v>
      </c>
      <c r="AJ97" s="164">
        <v>7400000000</v>
      </c>
      <c r="AK97" s="176">
        <v>100</v>
      </c>
      <c r="AL97" s="115">
        <f t="shared" si="171"/>
        <v>0</v>
      </c>
      <c r="AM97" s="115">
        <f t="shared" si="172"/>
        <v>0</v>
      </c>
      <c r="AN97" s="116">
        <f t="shared" si="138"/>
        <v>0</v>
      </c>
      <c r="AO97" s="116">
        <f t="shared" si="139"/>
        <v>0</v>
      </c>
      <c r="AP97" s="117">
        <f t="shared" si="140"/>
        <v>0</v>
      </c>
      <c r="AQ97" s="117">
        <f t="shared" si="141"/>
        <v>0</v>
      </c>
      <c r="AR97" s="118">
        <f t="shared" si="142"/>
        <v>0</v>
      </c>
      <c r="AS97" s="202">
        <f t="shared" si="143"/>
        <v>0</v>
      </c>
      <c r="AT97" s="122"/>
      <c r="AU97" s="132">
        <f>SUM(AU93:AU95)</f>
        <v>46073885489.857651</v>
      </c>
      <c r="AV97" s="98"/>
      <c r="AW97" s="121" t="e">
        <f>(#REF!/AU97)-1</f>
        <v>#REF!</v>
      </c>
      <c r="AX97" s="121" t="e">
        <f>(#REF!/AV97)-1</f>
        <v>#REF!</v>
      </c>
    </row>
    <row r="98" spans="1:50">
      <c r="A98" s="199" t="s">
        <v>56</v>
      </c>
      <c r="B98" s="169">
        <f>SUM(B94:B97)</f>
        <v>49956801929.651077</v>
      </c>
      <c r="C98" s="171"/>
      <c r="D98" s="169">
        <f>SUM(D94:D97)</f>
        <v>49985369807.95108</v>
      </c>
      <c r="E98" s="171"/>
      <c r="F98" s="115">
        <f>((D98-B98)/B98)</f>
        <v>5.7185162373348474E-4</v>
      </c>
      <c r="G98" s="115"/>
      <c r="H98" s="169">
        <f>SUM(H94:H97)</f>
        <v>49998344212.991074</v>
      </c>
      <c r="I98" s="171"/>
      <c r="J98" s="115">
        <f>((H98-D98)/D98)</f>
        <v>2.5956405023794526E-4</v>
      </c>
      <c r="K98" s="115"/>
      <c r="L98" s="169">
        <f>SUM(L94:L97)</f>
        <v>50017163271.771072</v>
      </c>
      <c r="M98" s="171"/>
      <c r="N98" s="115">
        <f>((L98-H98)/H98)</f>
        <v>3.763936401539678E-4</v>
      </c>
      <c r="O98" s="115"/>
      <c r="P98" s="169">
        <f>SUM(P94:P97)</f>
        <v>50020910716.831078</v>
      </c>
      <c r="Q98" s="171"/>
      <c r="R98" s="115">
        <f>((P98-L98)/L98)</f>
        <v>7.492318266118441E-5</v>
      </c>
      <c r="S98" s="115"/>
      <c r="T98" s="169">
        <f>SUM(T94:T97)</f>
        <v>50022974148.161079</v>
      </c>
      <c r="U98" s="171"/>
      <c r="V98" s="115">
        <f>((T98-P98)/P98)</f>
        <v>4.1251374683738532E-5</v>
      </c>
      <c r="W98" s="115"/>
      <c r="X98" s="169">
        <f>SUM(X94:X97)</f>
        <v>50037899459.361076</v>
      </c>
      <c r="Y98" s="171"/>
      <c r="Z98" s="115">
        <f>((X98-T98)/T98)</f>
        <v>2.9836912846865633E-4</v>
      </c>
      <c r="AA98" s="115"/>
      <c r="AB98" s="169">
        <f>SUM(AB94:AB97)</f>
        <v>49697217654.141075</v>
      </c>
      <c r="AC98" s="171"/>
      <c r="AD98" s="115">
        <f>((AB98-X98)/X98)</f>
        <v>-6.8084753537004548E-3</v>
      </c>
      <c r="AE98" s="115"/>
      <c r="AF98" s="169">
        <f>SUM(AF94:AF97)</f>
        <v>49726283121.581078</v>
      </c>
      <c r="AG98" s="171"/>
      <c r="AH98" s="115">
        <f>((AF98-AB98)/AB98)</f>
        <v>5.8485099995493465E-4</v>
      </c>
      <c r="AI98" s="115"/>
      <c r="AJ98" s="169">
        <f>SUM(AJ94:AJ97)</f>
        <v>49723645730.911072</v>
      </c>
      <c r="AK98" s="171"/>
      <c r="AL98" s="115">
        <f>((AJ98-AF98)/AF98)</f>
        <v>-5.3038162204027224E-5</v>
      </c>
      <c r="AM98" s="115"/>
      <c r="AN98" s="116">
        <f t="shared" si="138"/>
        <v>-5.7515891922581795E-4</v>
      </c>
      <c r="AO98" s="116"/>
      <c r="AP98" s="117">
        <f t="shared" si="140"/>
        <v>-5.1832503663660065E-3</v>
      </c>
      <c r="AQ98" s="117"/>
      <c r="AR98" s="118">
        <f t="shared" si="142"/>
        <v>2.5265256867118124E-3</v>
      </c>
      <c r="AS98" s="202"/>
      <c r="AT98" s="122"/>
      <c r="AU98" s="132"/>
      <c r="AV98" s="98"/>
      <c r="AW98" s="121" t="e">
        <f>(#REF!/AU98)-1</f>
        <v>#REF!</v>
      </c>
      <c r="AX98" s="121" t="e">
        <f>(#REF!/AV98)-1</f>
        <v>#REF!</v>
      </c>
    </row>
    <row r="99" spans="1:50">
      <c r="A99" s="200" t="s">
        <v>82</v>
      </c>
      <c r="B99" s="169"/>
      <c r="C99" s="171"/>
      <c r="D99" s="169"/>
      <c r="E99" s="171"/>
      <c r="F99" s="115"/>
      <c r="G99" s="115"/>
      <c r="H99" s="169"/>
      <c r="I99" s="171"/>
      <c r="J99" s="115"/>
      <c r="K99" s="115"/>
      <c r="L99" s="169"/>
      <c r="M99" s="171"/>
      <c r="N99" s="115"/>
      <c r="O99" s="115"/>
      <c r="P99" s="169"/>
      <c r="Q99" s="171"/>
      <c r="R99" s="115"/>
      <c r="S99" s="115"/>
      <c r="T99" s="169"/>
      <c r="U99" s="171"/>
      <c r="V99" s="115"/>
      <c r="W99" s="115"/>
      <c r="X99" s="169"/>
      <c r="Y99" s="171"/>
      <c r="Z99" s="115"/>
      <c r="AA99" s="115"/>
      <c r="AB99" s="169"/>
      <c r="AC99" s="171"/>
      <c r="AD99" s="115"/>
      <c r="AE99" s="115"/>
      <c r="AF99" s="169"/>
      <c r="AG99" s="171"/>
      <c r="AH99" s="115"/>
      <c r="AI99" s="115"/>
      <c r="AJ99" s="169"/>
      <c r="AK99" s="171"/>
      <c r="AL99" s="115"/>
      <c r="AM99" s="115"/>
      <c r="AN99" s="116"/>
      <c r="AO99" s="116"/>
      <c r="AP99" s="117"/>
      <c r="AQ99" s="117"/>
      <c r="AR99" s="118"/>
      <c r="AS99" s="202"/>
      <c r="AT99" s="122"/>
      <c r="AU99" s="120">
        <v>885354617.76999998</v>
      </c>
      <c r="AV99" s="120">
        <v>1763.14</v>
      </c>
      <c r="AW99" s="121" t="e">
        <f>(#REF!/AU99)-1</f>
        <v>#REF!</v>
      </c>
      <c r="AX99" s="121" t="e">
        <f>(#REF!/AV99)-1</f>
        <v>#REF!</v>
      </c>
    </row>
    <row r="100" spans="1:50">
      <c r="A100" s="197" t="s">
        <v>35</v>
      </c>
      <c r="B100" s="164">
        <v>1761395696.48</v>
      </c>
      <c r="C100" s="164">
        <v>3119.85</v>
      </c>
      <c r="D100" s="164">
        <v>1752019660.3</v>
      </c>
      <c r="E100" s="164">
        <v>3123.92</v>
      </c>
      <c r="F100" s="115">
        <f t="shared" ref="F100:F120" si="173">((D100-B100)/B100)</f>
        <v>-5.3230720381214061E-3</v>
      </c>
      <c r="G100" s="115">
        <f t="shared" ref="G100:G120" si="174">((E100-C100)/C100)</f>
        <v>1.3045498982323393E-3</v>
      </c>
      <c r="H100" s="164">
        <v>1754145488.2</v>
      </c>
      <c r="I100" s="164">
        <v>3136.88</v>
      </c>
      <c r="J100" s="115">
        <f t="shared" ref="J100:J120" si="175">((H100-D100)/D100)</f>
        <v>1.2133584731783705E-3</v>
      </c>
      <c r="K100" s="115">
        <f t="shared" ref="K100:K120" si="176">((I100-E100)/E100)</f>
        <v>4.1486337678301732E-3</v>
      </c>
      <c r="L100" s="164">
        <v>1753748722.48</v>
      </c>
      <c r="M100" s="164">
        <v>3138.41</v>
      </c>
      <c r="N100" s="115">
        <f t="shared" ref="N100:N120" si="177">((L100-H100)/H100)</f>
        <v>-2.2618746430614831E-4</v>
      </c>
      <c r="O100" s="115">
        <f t="shared" ref="O100:O120" si="178">((M100-I100)/I100)</f>
        <v>4.8774578562130053E-4</v>
      </c>
      <c r="P100" s="164">
        <v>1726398880.98</v>
      </c>
      <c r="Q100" s="164">
        <v>3105.06</v>
      </c>
      <c r="R100" s="115">
        <f t="shared" ref="R100:R120" si="179">((P100-L100)/L100)</f>
        <v>-1.5595074225527712E-2</v>
      </c>
      <c r="S100" s="115">
        <f t="shared" ref="S100:S120" si="180">((Q100-M100)/M100)</f>
        <v>-1.0626399992352787E-2</v>
      </c>
      <c r="T100" s="164">
        <v>1712857631.05</v>
      </c>
      <c r="U100" s="164">
        <v>3142.66</v>
      </c>
      <c r="V100" s="115">
        <f t="shared" ref="V100:V120" si="181">((T100-P100)/P100)</f>
        <v>-7.8436391955451802E-3</v>
      </c>
      <c r="W100" s="115">
        <f t="shared" ref="W100:W120" si="182">((U100-Q100)/Q100)</f>
        <v>1.2109266809659043E-2</v>
      </c>
      <c r="X100" s="164">
        <v>1715432790.8199999</v>
      </c>
      <c r="Y100" s="164">
        <v>3142.43</v>
      </c>
      <c r="Z100" s="115">
        <f t="shared" ref="Z100:Z120" si="183">((X100-T100)/T100)</f>
        <v>1.5034289618229277E-3</v>
      </c>
      <c r="AA100" s="115">
        <f t="shared" ref="AA100:AA120" si="184">((Y100-U100)/U100)</f>
        <v>-7.3186408965659095E-5</v>
      </c>
      <c r="AB100" s="164">
        <v>1715950484.78</v>
      </c>
      <c r="AC100" s="164">
        <v>3138.37</v>
      </c>
      <c r="AD100" s="115">
        <f t="shared" ref="AD100:AD120" si="185">((AB100-X100)/X100)</f>
        <v>3.0178620973694544E-4</v>
      </c>
      <c r="AE100" s="115">
        <f t="shared" ref="AE100:AE120" si="186">((AC100-Y100)/Y100)</f>
        <v>-1.2919937755176553E-3</v>
      </c>
      <c r="AF100" s="164">
        <v>1734360315.1099999</v>
      </c>
      <c r="AG100" s="164">
        <v>3181.15</v>
      </c>
      <c r="AH100" s="115">
        <f t="shared" ref="AH100:AH120" si="187">((AF100-AB100)/AB100)</f>
        <v>1.0728648928561728E-2</v>
      </c>
      <c r="AI100" s="115">
        <f t="shared" ref="AI100:AI120" si="188">((AG100-AC100)/AC100)</f>
        <v>1.3631279931939256E-2</v>
      </c>
      <c r="AJ100" s="164">
        <v>1715955960.49</v>
      </c>
      <c r="AK100" s="164">
        <v>3155.47</v>
      </c>
      <c r="AL100" s="115">
        <f t="shared" ref="AL100:AL120" si="189">((AJ100-AF100)/AF100)</f>
        <v>-1.0611609629013341E-2</v>
      </c>
      <c r="AM100" s="115">
        <f t="shared" ref="AM100:AM120" si="190">((AK100-AG100)/AG100)</f>
        <v>-8.0725523788567934E-3</v>
      </c>
      <c r="AN100" s="116">
        <f t="shared" si="138"/>
        <v>-1.9050937937750596E-3</v>
      </c>
      <c r="AO100" s="116">
        <f t="shared" si="139"/>
        <v>2.4612370020557512E-3</v>
      </c>
      <c r="AP100" s="117">
        <f t="shared" si="140"/>
        <v>-1.0079421818232468E-2</v>
      </c>
      <c r="AQ100" s="117">
        <f t="shared" si="141"/>
        <v>1.8319931368280883E-2</v>
      </c>
      <c r="AR100" s="118">
        <f t="shared" si="142"/>
        <v>7.7736526980877289E-3</v>
      </c>
      <c r="AS100" s="202">
        <f t="shared" si="143"/>
        <v>7.7250106250500395E-3</v>
      </c>
      <c r="AT100" s="122"/>
      <c r="AU100" s="125">
        <v>113791197</v>
      </c>
      <c r="AV100" s="124">
        <v>81.52</v>
      </c>
      <c r="AW100" s="121" t="e">
        <f>(#REF!/AU100)-1</f>
        <v>#REF!</v>
      </c>
      <c r="AX100" s="121" t="e">
        <f>(#REF!/AV100)-1</f>
        <v>#REF!</v>
      </c>
    </row>
    <row r="101" spans="1:50">
      <c r="A101" s="197" t="s">
        <v>33</v>
      </c>
      <c r="B101" s="164">
        <v>177191866</v>
      </c>
      <c r="C101" s="164">
        <v>132.04</v>
      </c>
      <c r="D101" s="164">
        <v>177889166</v>
      </c>
      <c r="E101" s="164">
        <v>132.56</v>
      </c>
      <c r="F101" s="115">
        <f t="shared" si="173"/>
        <v>3.935282221137623E-3</v>
      </c>
      <c r="G101" s="115">
        <f t="shared" si="174"/>
        <v>3.9382005452893842E-3</v>
      </c>
      <c r="H101" s="164">
        <v>177898776</v>
      </c>
      <c r="I101" s="164">
        <v>132.58000000000001</v>
      </c>
      <c r="J101" s="115">
        <f t="shared" si="175"/>
        <v>5.4022401791461544E-5</v>
      </c>
      <c r="K101" s="115">
        <f t="shared" si="176"/>
        <v>1.5087507543761489E-4</v>
      </c>
      <c r="L101" s="164">
        <v>176530168</v>
      </c>
      <c r="M101" s="164">
        <v>131.52000000000001</v>
      </c>
      <c r="N101" s="115">
        <f t="shared" si="177"/>
        <v>-7.6931839036374254E-3</v>
      </c>
      <c r="O101" s="115">
        <f t="shared" si="178"/>
        <v>-7.9951727259013582E-3</v>
      </c>
      <c r="P101" s="164">
        <v>175844498</v>
      </c>
      <c r="Q101" s="164">
        <v>131</v>
      </c>
      <c r="R101" s="115">
        <f t="shared" si="179"/>
        <v>-3.884151971123712E-3</v>
      </c>
      <c r="S101" s="115">
        <f t="shared" si="180"/>
        <v>-3.9537712895377905E-3</v>
      </c>
      <c r="T101" s="164">
        <v>177919623</v>
      </c>
      <c r="U101" s="164">
        <v>132.76</v>
      </c>
      <c r="V101" s="115">
        <f t="shared" si="181"/>
        <v>1.1800909460357412E-2</v>
      </c>
      <c r="W101" s="115">
        <f t="shared" si="182"/>
        <v>1.3435114503816724E-2</v>
      </c>
      <c r="X101" s="164">
        <v>177731144</v>
      </c>
      <c r="Y101" s="164">
        <v>132.46</v>
      </c>
      <c r="Z101" s="115">
        <f t="shared" si="183"/>
        <v>-1.0593491421685398E-3</v>
      </c>
      <c r="AA101" s="115">
        <f t="shared" si="184"/>
        <v>-2.2597167821631738E-3</v>
      </c>
      <c r="AB101" s="164">
        <v>176668986</v>
      </c>
      <c r="AC101" s="164">
        <v>131.91999999999999</v>
      </c>
      <c r="AD101" s="115">
        <f t="shared" si="185"/>
        <v>-5.9762063985814443E-3</v>
      </c>
      <c r="AE101" s="115">
        <f t="shared" si="186"/>
        <v>-4.0767024007249009E-3</v>
      </c>
      <c r="AF101" s="164">
        <v>178877847</v>
      </c>
      <c r="AG101" s="164">
        <v>133.58000000000001</v>
      </c>
      <c r="AH101" s="115">
        <f t="shared" si="187"/>
        <v>1.2502822651622622E-2</v>
      </c>
      <c r="AI101" s="115">
        <f t="shared" si="188"/>
        <v>1.2583383869011713E-2</v>
      </c>
      <c r="AJ101" s="164">
        <v>177191121</v>
      </c>
      <c r="AK101" s="164">
        <v>132.31</v>
      </c>
      <c r="AL101" s="115">
        <f t="shared" si="189"/>
        <v>-9.4294851390960676E-3</v>
      </c>
      <c r="AM101" s="115">
        <f t="shared" si="190"/>
        <v>-9.507411289115213E-3</v>
      </c>
      <c r="AN101" s="116">
        <f t="shared" si="138"/>
        <v>1.2100181649247496E-3</v>
      </c>
      <c r="AO101" s="116">
        <f t="shared" si="139"/>
        <v>1.4777763494035266E-3</v>
      </c>
      <c r="AP101" s="117">
        <f t="shared" si="140"/>
        <v>5.5578483065123821E-3</v>
      </c>
      <c r="AQ101" s="117">
        <f t="shared" si="141"/>
        <v>7.6946288473145009E-3</v>
      </c>
      <c r="AR101" s="118">
        <f t="shared" si="142"/>
        <v>7.6575567708097939E-3</v>
      </c>
      <c r="AS101" s="202">
        <f t="shared" si="143"/>
        <v>7.9118931395775645E-3</v>
      </c>
      <c r="AT101" s="122"/>
      <c r="AU101" s="120">
        <v>1066913090.3099999</v>
      </c>
      <c r="AV101" s="124">
        <v>1.1691</v>
      </c>
      <c r="AW101" s="121" t="e">
        <f>(#REF!/AU101)-1</f>
        <v>#REF!</v>
      </c>
      <c r="AX101" s="121" t="e">
        <f>(#REF!/AV101)-1</f>
        <v>#REF!</v>
      </c>
    </row>
    <row r="102" spans="1:50">
      <c r="A102" s="197" t="s">
        <v>99</v>
      </c>
      <c r="B102" s="164">
        <v>900195749.78999996</v>
      </c>
      <c r="C102" s="164">
        <v>1.3304</v>
      </c>
      <c r="D102" s="164">
        <v>900485700.98000002</v>
      </c>
      <c r="E102" s="164">
        <v>1.3308</v>
      </c>
      <c r="F102" s="115">
        <f t="shared" si="173"/>
        <v>3.2209793266375431E-4</v>
      </c>
      <c r="G102" s="115">
        <f t="shared" si="174"/>
        <v>3.0066145520141007E-4</v>
      </c>
      <c r="H102" s="164">
        <v>902025820.85000002</v>
      </c>
      <c r="I102" s="164">
        <v>1.3341000000000001</v>
      </c>
      <c r="J102" s="115">
        <f t="shared" si="175"/>
        <v>1.7103212947455911E-3</v>
      </c>
      <c r="K102" s="115">
        <f t="shared" si="176"/>
        <v>2.4797114517584014E-3</v>
      </c>
      <c r="L102" s="164">
        <v>900561881.01999998</v>
      </c>
      <c r="M102" s="164">
        <v>1.3320000000000001</v>
      </c>
      <c r="N102" s="115">
        <f t="shared" si="177"/>
        <v>-1.6229467008167663E-3</v>
      </c>
      <c r="O102" s="115">
        <f t="shared" si="178"/>
        <v>-1.5740948954351178E-3</v>
      </c>
      <c r="P102" s="164">
        <v>896114630.75999999</v>
      </c>
      <c r="Q102" s="164">
        <v>1.3253999999999999</v>
      </c>
      <c r="R102" s="115">
        <f t="shared" si="179"/>
        <v>-4.9383061327922502E-3</v>
      </c>
      <c r="S102" s="115">
        <f t="shared" si="180"/>
        <v>-4.9549549549550761E-3</v>
      </c>
      <c r="T102" s="164">
        <v>919845511.25999999</v>
      </c>
      <c r="U102" s="164">
        <v>1.3603000000000001</v>
      </c>
      <c r="V102" s="115">
        <f t="shared" si="181"/>
        <v>2.6481969700543447E-2</v>
      </c>
      <c r="W102" s="115">
        <f t="shared" si="182"/>
        <v>2.6331673457069681E-2</v>
      </c>
      <c r="X102" s="164">
        <v>921747033.54999995</v>
      </c>
      <c r="Y102" s="164">
        <v>1.3636999999999999</v>
      </c>
      <c r="Z102" s="115">
        <f t="shared" si="183"/>
        <v>2.0672191870516016E-3</v>
      </c>
      <c r="AA102" s="115">
        <f t="shared" si="184"/>
        <v>2.4994486510327481E-3</v>
      </c>
      <c r="AB102" s="164">
        <v>914268174.54999995</v>
      </c>
      <c r="AC102" s="164">
        <v>1.3527</v>
      </c>
      <c r="AD102" s="115">
        <f t="shared" si="185"/>
        <v>-8.113786893564557E-3</v>
      </c>
      <c r="AE102" s="115">
        <f t="shared" si="186"/>
        <v>-8.066290239788736E-3</v>
      </c>
      <c r="AF102" s="164">
        <v>924275016.11000001</v>
      </c>
      <c r="AG102" s="164">
        <v>1.3676999999999999</v>
      </c>
      <c r="AH102" s="115">
        <f t="shared" si="187"/>
        <v>1.0945192929771835E-2</v>
      </c>
      <c r="AI102" s="115">
        <f t="shared" si="188"/>
        <v>1.1088933244621796E-2</v>
      </c>
      <c r="AJ102" s="164">
        <v>914189550.48000002</v>
      </c>
      <c r="AK102" s="164">
        <v>1.3557999999999999</v>
      </c>
      <c r="AL102" s="115">
        <f t="shared" si="189"/>
        <v>-1.09117583556967E-2</v>
      </c>
      <c r="AM102" s="115">
        <f t="shared" si="190"/>
        <v>-8.7007384660378901E-3</v>
      </c>
      <c r="AN102" s="116">
        <f t="shared" si="138"/>
        <v>3.3564701647003318E-3</v>
      </c>
      <c r="AO102" s="116">
        <f t="shared" si="139"/>
        <v>3.513136021188139E-3</v>
      </c>
      <c r="AP102" s="117">
        <f t="shared" si="140"/>
        <v>2.6418315253768102E-2</v>
      </c>
      <c r="AQ102" s="117">
        <f t="shared" si="141"/>
        <v>2.7727682596934124E-2</v>
      </c>
      <c r="AR102" s="118">
        <f t="shared" si="142"/>
        <v>1.0896405266640442E-2</v>
      </c>
      <c r="AS102" s="202">
        <f t="shared" si="143"/>
        <v>1.0837537090120907E-2</v>
      </c>
      <c r="AT102" s="122"/>
      <c r="AU102" s="120">
        <v>4173976375.3699999</v>
      </c>
      <c r="AV102" s="124">
        <v>299.53579999999999</v>
      </c>
      <c r="AW102" s="121" t="e">
        <f>(#REF!/AU102)-1</f>
        <v>#REF!</v>
      </c>
      <c r="AX102" s="121" t="e">
        <f>(#REF!/AV102)-1</f>
        <v>#REF!</v>
      </c>
    </row>
    <row r="103" spans="1:50">
      <c r="A103" s="197" t="s">
        <v>10</v>
      </c>
      <c r="B103" s="164">
        <v>4097754798.3800001</v>
      </c>
      <c r="C103" s="164">
        <v>414.16919999999999</v>
      </c>
      <c r="D103" s="164">
        <v>4116882772.6500001</v>
      </c>
      <c r="E103" s="164">
        <v>416.31880000000001</v>
      </c>
      <c r="F103" s="115">
        <f t="shared" si="173"/>
        <v>4.6679157761128128E-3</v>
      </c>
      <c r="G103" s="115">
        <f t="shared" si="174"/>
        <v>5.1901493399316529E-3</v>
      </c>
      <c r="H103" s="164">
        <v>4135525358.8299999</v>
      </c>
      <c r="I103" s="164">
        <v>416.90550000000002</v>
      </c>
      <c r="J103" s="115">
        <f t="shared" si="175"/>
        <v>4.5283257283519306E-3</v>
      </c>
      <c r="K103" s="115">
        <f t="shared" si="176"/>
        <v>1.4092565601169285E-3</v>
      </c>
      <c r="L103" s="164">
        <v>4135265699.5</v>
      </c>
      <c r="M103" s="164">
        <v>417.34739999999999</v>
      </c>
      <c r="N103" s="115">
        <f t="shared" si="177"/>
        <v>-6.278750762475921E-5</v>
      </c>
      <c r="O103" s="115">
        <f t="shared" si="178"/>
        <v>1.059952435264048E-3</v>
      </c>
      <c r="P103" s="164">
        <v>4119827836.0599999</v>
      </c>
      <c r="Q103" s="164">
        <v>416.36</v>
      </c>
      <c r="R103" s="115">
        <f t="shared" si="179"/>
        <v>-3.7332216505136942E-3</v>
      </c>
      <c r="S103" s="115">
        <f t="shared" si="180"/>
        <v>-2.3658946958816074E-3</v>
      </c>
      <c r="T103" s="164">
        <v>4245539882.9000001</v>
      </c>
      <c r="U103" s="164">
        <v>420.96159999999998</v>
      </c>
      <c r="V103" s="115">
        <f t="shared" si="181"/>
        <v>3.0513907823931048E-2</v>
      </c>
      <c r="W103" s="115">
        <f t="shared" si="182"/>
        <v>1.1051974253050153E-2</v>
      </c>
      <c r="X103" s="164">
        <v>4284454011.0999999</v>
      </c>
      <c r="Y103" s="164">
        <v>425.37799999999999</v>
      </c>
      <c r="Z103" s="115">
        <f t="shared" si="183"/>
        <v>9.1658844983971144E-3</v>
      </c>
      <c r="AA103" s="115">
        <f t="shared" si="184"/>
        <v>1.0491218201375161E-2</v>
      </c>
      <c r="AB103" s="164">
        <v>4290295044.3400002</v>
      </c>
      <c r="AC103" s="164">
        <v>424.45890000000003</v>
      </c>
      <c r="AD103" s="115">
        <f t="shared" si="185"/>
        <v>1.363308656101226E-3</v>
      </c>
      <c r="AE103" s="115">
        <f t="shared" si="186"/>
        <v>-2.1606665130776805E-3</v>
      </c>
      <c r="AF103" s="164">
        <v>4314607212.1599998</v>
      </c>
      <c r="AG103" s="164">
        <v>426.78890000000001</v>
      </c>
      <c r="AH103" s="115">
        <f t="shared" si="187"/>
        <v>5.6667822536060038E-3</v>
      </c>
      <c r="AI103" s="115">
        <f t="shared" si="188"/>
        <v>5.489341842048745E-3</v>
      </c>
      <c r="AJ103" s="164">
        <v>4290645070.8400002</v>
      </c>
      <c r="AK103" s="164">
        <v>424.98919999999998</v>
      </c>
      <c r="AL103" s="115">
        <f t="shared" si="189"/>
        <v>-5.5537248564519158E-3</v>
      </c>
      <c r="AM103" s="115">
        <f t="shared" si="190"/>
        <v>-4.2168388165672302E-3</v>
      </c>
      <c r="AN103" s="116">
        <f t="shared" si="138"/>
        <v>6.5137644472952113E-3</v>
      </c>
      <c r="AO103" s="116">
        <f t="shared" si="139"/>
        <v>3.7706664278534256E-3</v>
      </c>
      <c r="AP103" s="117">
        <f t="shared" si="140"/>
        <v>4.8027706988296469E-2</v>
      </c>
      <c r="AQ103" s="117">
        <f t="shared" si="141"/>
        <v>2.5149236594648145E-2</v>
      </c>
      <c r="AR103" s="118">
        <f t="shared" si="142"/>
        <v>1.0460033327494294E-2</v>
      </c>
      <c r="AS103" s="202">
        <f t="shared" si="143"/>
        <v>5.194974996467705E-3</v>
      </c>
      <c r="AT103" s="122"/>
      <c r="AU103" s="120">
        <v>2336951594.8200002</v>
      </c>
      <c r="AV103" s="124">
        <v>9.7842000000000002</v>
      </c>
      <c r="AW103" s="121" t="e">
        <f>(#REF!/AU103)-1</f>
        <v>#REF!</v>
      </c>
      <c r="AX103" s="121" t="e">
        <f>(#REF!/AV103)-1</f>
        <v>#REF!</v>
      </c>
    </row>
    <row r="104" spans="1:50">
      <c r="A104" s="197" t="s">
        <v>19</v>
      </c>
      <c r="B104" s="164">
        <v>2389726659.8000002</v>
      </c>
      <c r="C104" s="164">
        <v>12.0524</v>
      </c>
      <c r="D104" s="164">
        <v>2409821353.4000001</v>
      </c>
      <c r="E104" s="164">
        <v>12.1553</v>
      </c>
      <c r="F104" s="115">
        <f t="shared" si="173"/>
        <v>8.4087832880776672E-3</v>
      </c>
      <c r="G104" s="115">
        <f t="shared" si="174"/>
        <v>8.5377186286548726E-3</v>
      </c>
      <c r="H104" s="164">
        <v>2262154925.1599998</v>
      </c>
      <c r="I104" s="164">
        <v>12.0534</v>
      </c>
      <c r="J104" s="115">
        <f t="shared" si="175"/>
        <v>-6.1276919150732363E-2</v>
      </c>
      <c r="K104" s="115">
        <f t="shared" si="176"/>
        <v>-8.3831744177437443E-3</v>
      </c>
      <c r="L104" s="164">
        <v>2268774453.75</v>
      </c>
      <c r="M104" s="164">
        <v>12.087199999999999</v>
      </c>
      <c r="N104" s="115">
        <f t="shared" si="177"/>
        <v>2.9262047954261841E-3</v>
      </c>
      <c r="O104" s="115">
        <f t="shared" si="178"/>
        <v>2.8041880299334116E-3</v>
      </c>
      <c r="P104" s="164">
        <v>2266014218.3600001</v>
      </c>
      <c r="Q104" s="164">
        <v>12.08</v>
      </c>
      <c r="R104" s="115">
        <f t="shared" si="179"/>
        <v>-1.2166195654387518E-3</v>
      </c>
      <c r="S104" s="115">
        <f t="shared" si="180"/>
        <v>-5.9567145410013963E-4</v>
      </c>
      <c r="T104" s="164">
        <v>2291466434.25</v>
      </c>
      <c r="U104" s="164">
        <v>12.2189</v>
      </c>
      <c r="V104" s="115">
        <f t="shared" si="181"/>
        <v>1.1232151891977356E-2</v>
      </c>
      <c r="W104" s="115">
        <f t="shared" si="182"/>
        <v>1.1498344370860893E-2</v>
      </c>
      <c r="X104" s="164">
        <v>2289196412.9200001</v>
      </c>
      <c r="Y104" s="164">
        <v>12.2189</v>
      </c>
      <c r="Z104" s="115">
        <f t="shared" si="183"/>
        <v>-9.9064131862045121E-4</v>
      </c>
      <c r="AA104" s="115">
        <f t="shared" si="184"/>
        <v>0</v>
      </c>
      <c r="AB104" s="164">
        <v>2273555921.6599998</v>
      </c>
      <c r="AC104" s="164">
        <v>12.1357</v>
      </c>
      <c r="AD104" s="115">
        <f t="shared" si="185"/>
        <v>-6.8323063812815842E-3</v>
      </c>
      <c r="AE104" s="115">
        <f t="shared" si="186"/>
        <v>-6.8091235708615111E-3</v>
      </c>
      <c r="AF104" s="164">
        <v>2292287920.27</v>
      </c>
      <c r="AG104" s="164">
        <v>12.2362</v>
      </c>
      <c r="AH104" s="115">
        <f t="shared" si="187"/>
        <v>8.2390753759526043E-3</v>
      </c>
      <c r="AI104" s="115">
        <f t="shared" si="188"/>
        <v>8.2813517143634288E-3</v>
      </c>
      <c r="AJ104" s="164">
        <v>2272578543.7600002</v>
      </c>
      <c r="AK104" s="164">
        <v>12.1356</v>
      </c>
      <c r="AL104" s="115">
        <f t="shared" si="189"/>
        <v>-8.5981243175064399E-3</v>
      </c>
      <c r="AM104" s="115">
        <f t="shared" si="190"/>
        <v>-8.2215066769095006E-3</v>
      </c>
      <c r="AN104" s="116">
        <f t="shared" si="138"/>
        <v>-4.9387838830799169E-3</v>
      </c>
      <c r="AO104" s="116">
        <f t="shared" si="139"/>
        <v>1.9167041626384014E-3</v>
      </c>
      <c r="AP104" s="117">
        <f t="shared" si="140"/>
        <v>-4.8772674772830364E-2</v>
      </c>
      <c r="AQ104" s="117">
        <f t="shared" si="141"/>
        <v>6.6555329773843302E-3</v>
      </c>
      <c r="AR104" s="118">
        <f t="shared" si="142"/>
        <v>2.3549898345542834E-2</v>
      </c>
      <c r="AS104" s="202">
        <f t="shared" si="143"/>
        <v>7.2619889267276257E-3</v>
      </c>
      <c r="AT104" s="122"/>
      <c r="AU104" s="142">
        <v>0</v>
      </c>
      <c r="AV104" s="143">
        <v>0</v>
      </c>
      <c r="AW104" s="121" t="e">
        <f>(#REF!/AU104)-1</f>
        <v>#REF!</v>
      </c>
      <c r="AX104" s="121" t="e">
        <f>(#REF!/AV104)-1</f>
        <v>#REF!</v>
      </c>
    </row>
    <row r="105" spans="1:50">
      <c r="A105" s="198" t="s">
        <v>163</v>
      </c>
      <c r="B105" s="164">
        <v>4130332348.5999999</v>
      </c>
      <c r="C105" s="164">
        <v>182.74</v>
      </c>
      <c r="D105" s="164">
        <v>4185689490.1999998</v>
      </c>
      <c r="E105" s="164">
        <v>185.23</v>
      </c>
      <c r="F105" s="115">
        <f t="shared" si="173"/>
        <v>1.3402587716400965E-2</v>
      </c>
      <c r="G105" s="115">
        <f t="shared" si="174"/>
        <v>1.3625916602823578E-2</v>
      </c>
      <c r="H105" s="164">
        <v>4193033328.4699998</v>
      </c>
      <c r="I105" s="164">
        <v>185.54</v>
      </c>
      <c r="J105" s="115">
        <f t="shared" si="175"/>
        <v>1.754511004027936E-3</v>
      </c>
      <c r="K105" s="115">
        <f t="shared" si="176"/>
        <v>1.6735949900124293E-3</v>
      </c>
      <c r="L105" s="164">
        <v>4186090449.8400002</v>
      </c>
      <c r="M105" s="164">
        <v>185.23</v>
      </c>
      <c r="N105" s="115">
        <f t="shared" si="177"/>
        <v>-1.6558128891699107E-3</v>
      </c>
      <c r="O105" s="115">
        <f t="shared" si="178"/>
        <v>-1.6707987495957867E-3</v>
      </c>
      <c r="P105" s="164">
        <v>4163303280.0900002</v>
      </c>
      <c r="Q105" s="164">
        <v>184.11</v>
      </c>
      <c r="R105" s="115">
        <f t="shared" si="179"/>
        <v>-5.443544525147794E-3</v>
      </c>
      <c r="S105" s="115">
        <f t="shared" si="180"/>
        <v>-6.046536738109249E-3</v>
      </c>
      <c r="T105" s="164">
        <v>4227976389.1799998</v>
      </c>
      <c r="U105" s="164">
        <v>186.99</v>
      </c>
      <c r="V105" s="115">
        <f t="shared" si="181"/>
        <v>1.5534085493911364E-2</v>
      </c>
      <c r="W105" s="115">
        <f t="shared" si="182"/>
        <v>1.564282222584322E-2</v>
      </c>
      <c r="X105" s="164">
        <v>4191315229.48</v>
      </c>
      <c r="Y105" s="164">
        <v>187.72</v>
      </c>
      <c r="Z105" s="115">
        <f t="shared" si="183"/>
        <v>-8.6710890329995682E-3</v>
      </c>
      <c r="AA105" s="115">
        <f t="shared" si="184"/>
        <v>3.9039520829990361E-3</v>
      </c>
      <c r="AB105" s="164">
        <v>4145446919.1700001</v>
      </c>
      <c r="AC105" s="164">
        <v>185.65</v>
      </c>
      <c r="AD105" s="115">
        <f t="shared" si="185"/>
        <v>-1.0943655582710881E-2</v>
      </c>
      <c r="AE105" s="115">
        <f t="shared" si="186"/>
        <v>-1.1027061581078166E-2</v>
      </c>
      <c r="AF105" s="164">
        <v>4164993624.48</v>
      </c>
      <c r="AG105" s="164">
        <v>186.75</v>
      </c>
      <c r="AH105" s="115">
        <f t="shared" si="187"/>
        <v>4.7152226746913885E-3</v>
      </c>
      <c r="AI105" s="115">
        <f t="shared" si="188"/>
        <v>5.9251279288984344E-3</v>
      </c>
      <c r="AJ105" s="164">
        <v>4122027061.96</v>
      </c>
      <c r="AK105" s="164">
        <v>185.04</v>
      </c>
      <c r="AL105" s="115">
        <f t="shared" si="189"/>
        <v>-1.0316117236641475E-2</v>
      </c>
      <c r="AM105" s="115">
        <f t="shared" si="190"/>
        <v>-9.1566265060241386E-3</v>
      </c>
      <c r="AN105" s="116">
        <f t="shared" si="138"/>
        <v>1.0865381073754373E-3</v>
      </c>
      <c r="AO105" s="116">
        <f t="shared" si="139"/>
        <v>2.7533770952241875E-3</v>
      </c>
      <c r="AP105" s="117">
        <f t="shared" si="140"/>
        <v>-4.944434069573303E-3</v>
      </c>
      <c r="AQ105" s="117">
        <f t="shared" si="141"/>
        <v>8.2060141445770684E-3</v>
      </c>
      <c r="AR105" s="118">
        <f t="shared" si="142"/>
        <v>9.7404132997184808E-3</v>
      </c>
      <c r="AS105" s="202">
        <f t="shared" si="143"/>
        <v>9.13245368498679E-3</v>
      </c>
      <c r="AT105" s="122"/>
      <c r="AU105" s="144">
        <v>4131236617.7600002</v>
      </c>
      <c r="AV105" s="140">
        <v>103.24</v>
      </c>
      <c r="AW105" s="121" t="e">
        <f>(#REF!/AU105)-1</f>
        <v>#REF!</v>
      </c>
      <c r="AX105" s="121" t="e">
        <f>(#REF!/AV105)-1</f>
        <v>#REF!</v>
      </c>
    </row>
    <row r="106" spans="1:50">
      <c r="A106" s="197" t="s">
        <v>161</v>
      </c>
      <c r="B106" s="164">
        <v>5127682250.8199997</v>
      </c>
      <c r="C106" s="164">
        <v>115.05</v>
      </c>
      <c r="D106" s="164">
        <v>5192874229.7299995</v>
      </c>
      <c r="E106" s="164">
        <v>115.05</v>
      </c>
      <c r="F106" s="115">
        <f t="shared" si="173"/>
        <v>1.2713732193443654E-2</v>
      </c>
      <c r="G106" s="115">
        <f t="shared" si="174"/>
        <v>0</v>
      </c>
      <c r="H106" s="164">
        <v>5225447692.96</v>
      </c>
      <c r="I106" s="164">
        <v>115.05</v>
      </c>
      <c r="J106" s="115">
        <f t="shared" si="175"/>
        <v>6.2727233106306401E-3</v>
      </c>
      <c r="K106" s="115">
        <f t="shared" si="176"/>
        <v>0</v>
      </c>
      <c r="L106" s="164">
        <v>5235691179.5699997</v>
      </c>
      <c r="M106" s="164">
        <v>115.05</v>
      </c>
      <c r="N106" s="115">
        <f t="shared" si="177"/>
        <v>1.9603079414229375E-3</v>
      </c>
      <c r="O106" s="115">
        <f t="shared" si="178"/>
        <v>0</v>
      </c>
      <c r="P106" s="164">
        <v>5172927740.8400002</v>
      </c>
      <c r="Q106" s="164">
        <v>115.05</v>
      </c>
      <c r="R106" s="115">
        <f t="shared" si="179"/>
        <v>-1.1987612824626952E-2</v>
      </c>
      <c r="S106" s="115">
        <f t="shared" si="180"/>
        <v>0</v>
      </c>
      <c r="T106" s="164">
        <v>5288541254.3699999</v>
      </c>
      <c r="U106" s="164">
        <v>115.05</v>
      </c>
      <c r="V106" s="115">
        <f t="shared" si="181"/>
        <v>2.2349725208267834E-2</v>
      </c>
      <c r="W106" s="115">
        <f t="shared" si="182"/>
        <v>0</v>
      </c>
      <c r="X106" s="164">
        <v>5281657906.0600004</v>
      </c>
      <c r="Y106" s="164">
        <v>115.05</v>
      </c>
      <c r="Z106" s="115">
        <f t="shared" si="183"/>
        <v>-1.3015589704082678E-3</v>
      </c>
      <c r="AA106" s="115">
        <f t="shared" si="184"/>
        <v>0</v>
      </c>
      <c r="AB106" s="164">
        <v>5323682215.8299999</v>
      </c>
      <c r="AC106" s="164">
        <v>115.05</v>
      </c>
      <c r="AD106" s="115">
        <f t="shared" si="185"/>
        <v>7.9566512101781894E-3</v>
      </c>
      <c r="AE106" s="115">
        <f t="shared" si="186"/>
        <v>0</v>
      </c>
      <c r="AF106" s="164">
        <v>5373886678.75</v>
      </c>
      <c r="AG106" s="164">
        <v>115.05</v>
      </c>
      <c r="AH106" s="115">
        <f t="shared" si="187"/>
        <v>9.4304019069201411E-3</v>
      </c>
      <c r="AI106" s="115">
        <f t="shared" si="188"/>
        <v>0</v>
      </c>
      <c r="AJ106" s="164">
        <v>5391856198.8100004</v>
      </c>
      <c r="AK106" s="164">
        <v>115.05</v>
      </c>
      <c r="AL106" s="115">
        <f t="shared" si="189"/>
        <v>3.3438591347780791E-3</v>
      </c>
      <c r="AM106" s="115">
        <f t="shared" si="190"/>
        <v>0</v>
      </c>
      <c r="AN106" s="116">
        <f t="shared" si="138"/>
        <v>5.9242962469785226E-3</v>
      </c>
      <c r="AO106" s="116">
        <f t="shared" si="139"/>
        <v>0</v>
      </c>
      <c r="AP106" s="117">
        <f t="shared" si="140"/>
        <v>3.4857853476149392E-2</v>
      </c>
      <c r="AQ106" s="117">
        <f t="shared" si="141"/>
        <v>0</v>
      </c>
      <c r="AR106" s="118">
        <f t="shared" si="142"/>
        <v>1.015028835301875E-2</v>
      </c>
      <c r="AS106" s="202">
        <f t="shared" si="143"/>
        <v>0</v>
      </c>
      <c r="AT106" s="122"/>
      <c r="AU106" s="137">
        <v>2931134847.0043802</v>
      </c>
      <c r="AV106" s="141">
        <v>2254.1853324818899</v>
      </c>
      <c r="AW106" s="121" t="e">
        <f>(#REF!/AU106)-1</f>
        <v>#REF!</v>
      </c>
      <c r="AX106" s="121" t="e">
        <f>(#REF!/AV106)-1</f>
        <v>#REF!</v>
      </c>
    </row>
    <row r="107" spans="1:50">
      <c r="A107" s="197" t="s">
        <v>12</v>
      </c>
      <c r="B107" s="164">
        <v>2157757783.3800001</v>
      </c>
      <c r="C107" s="164">
        <v>3803.31</v>
      </c>
      <c r="D107" s="164">
        <v>2167533918.3299999</v>
      </c>
      <c r="E107" s="164">
        <v>3822.23</v>
      </c>
      <c r="F107" s="115">
        <f t="shared" si="173"/>
        <v>4.5306915471698917E-3</v>
      </c>
      <c r="G107" s="115">
        <f t="shared" si="174"/>
        <v>4.974614217615728E-3</v>
      </c>
      <c r="H107" s="164">
        <v>2167686262.1799998</v>
      </c>
      <c r="I107" s="164">
        <v>3823.51</v>
      </c>
      <c r="J107" s="115">
        <f t="shared" si="175"/>
        <v>7.0284413411753947E-5</v>
      </c>
      <c r="K107" s="115">
        <f t="shared" si="176"/>
        <v>3.3488303948223943E-4</v>
      </c>
      <c r="L107" s="164">
        <v>2175101787.79</v>
      </c>
      <c r="M107" s="164">
        <v>3836.59</v>
      </c>
      <c r="N107" s="115">
        <f t="shared" si="177"/>
        <v>3.4209404466781479E-3</v>
      </c>
      <c r="O107" s="115">
        <f t="shared" si="178"/>
        <v>3.4209404447745465E-3</v>
      </c>
      <c r="P107" s="164">
        <v>2106111673.0899999</v>
      </c>
      <c r="Q107" s="164">
        <v>3844.19</v>
      </c>
      <c r="R107" s="115">
        <f t="shared" si="179"/>
        <v>-3.1718108590263756E-2</v>
      </c>
      <c r="S107" s="115">
        <f t="shared" si="180"/>
        <v>1.9809257700197074E-3</v>
      </c>
      <c r="T107" s="164">
        <v>2124892614.76</v>
      </c>
      <c r="U107" s="164">
        <v>3878.47</v>
      </c>
      <c r="V107" s="115">
        <f t="shared" si="181"/>
        <v>8.9173532011460038E-3</v>
      </c>
      <c r="W107" s="115">
        <f t="shared" si="182"/>
        <v>8.917353200544131E-3</v>
      </c>
      <c r="X107" s="164">
        <v>2122539990.5599999</v>
      </c>
      <c r="Y107" s="164">
        <v>3876.95</v>
      </c>
      <c r="Z107" s="115">
        <f t="shared" si="183"/>
        <v>-1.1071732207350955E-3</v>
      </c>
      <c r="AA107" s="115">
        <f t="shared" si="184"/>
        <v>-3.9190711801302626E-4</v>
      </c>
      <c r="AB107" s="164">
        <v>2109522579.04</v>
      </c>
      <c r="AC107" s="164">
        <v>3855.79</v>
      </c>
      <c r="AD107" s="115">
        <f t="shared" si="185"/>
        <v>-6.132940523097298E-3</v>
      </c>
      <c r="AE107" s="115">
        <f t="shared" si="186"/>
        <v>-5.4578986058628192E-3</v>
      </c>
      <c r="AF107" s="164">
        <v>2126630557.1900001</v>
      </c>
      <c r="AG107" s="164">
        <v>3887.06</v>
      </c>
      <c r="AH107" s="115">
        <f t="shared" si="187"/>
        <v>8.1098815058834699E-3</v>
      </c>
      <c r="AI107" s="115">
        <f t="shared" si="188"/>
        <v>8.1098815028826723E-3</v>
      </c>
      <c r="AJ107" s="164">
        <v>1990479125.5</v>
      </c>
      <c r="AK107" s="164">
        <v>3638.52</v>
      </c>
      <c r="AL107" s="115">
        <f t="shared" si="189"/>
        <v>-6.4022136440051086E-2</v>
      </c>
      <c r="AM107" s="115">
        <f t="shared" si="190"/>
        <v>-6.3940355950255448E-2</v>
      </c>
      <c r="AN107" s="116">
        <f t="shared" si="138"/>
        <v>-1.7386339024758604E-3</v>
      </c>
      <c r="AO107" s="116">
        <f t="shared" si="139"/>
        <v>2.7360990564303973E-3</v>
      </c>
      <c r="AP107" s="117">
        <f t="shared" si="140"/>
        <v>-1.8870920908824487E-2</v>
      </c>
      <c r="AQ107" s="117">
        <f t="shared" si="141"/>
        <v>1.6961302695023567E-2</v>
      </c>
      <c r="AR107" s="118">
        <f t="shared" si="142"/>
        <v>1.3083352165782292E-2</v>
      </c>
      <c r="AS107" s="202">
        <f t="shared" si="143"/>
        <v>4.7181646522402743E-3</v>
      </c>
      <c r="AT107" s="122"/>
      <c r="AU107" s="145">
        <v>1131224777.76</v>
      </c>
      <c r="AV107" s="146">
        <v>0.6573</v>
      </c>
      <c r="AW107" s="121" t="e">
        <f>(#REF!/AU107)-1</f>
        <v>#REF!</v>
      </c>
      <c r="AX107" s="121" t="e">
        <f>(#REF!/AV107)-1</f>
        <v>#REF!</v>
      </c>
    </row>
    <row r="108" spans="1:50">
      <c r="A108" s="197" t="s">
        <v>202</v>
      </c>
      <c r="B108" s="164">
        <v>1785084270.47</v>
      </c>
      <c r="C108" s="164">
        <v>1.0545</v>
      </c>
      <c r="D108" s="164">
        <v>1786881639.3499999</v>
      </c>
      <c r="E108" s="164">
        <v>1.0556000000000001</v>
      </c>
      <c r="F108" s="115">
        <f t="shared" si="173"/>
        <v>1.0068818092977994E-3</v>
      </c>
      <c r="G108" s="115">
        <f t="shared" si="174"/>
        <v>1.0431484115695599E-3</v>
      </c>
      <c r="H108" s="164">
        <v>1796055312.46</v>
      </c>
      <c r="I108" s="164">
        <v>1.0609999999999999</v>
      </c>
      <c r="J108" s="115">
        <f t="shared" si="175"/>
        <v>5.1339008180402868E-3</v>
      </c>
      <c r="K108" s="115">
        <f t="shared" si="176"/>
        <v>5.1155740810911792E-3</v>
      </c>
      <c r="L108" s="164">
        <v>1824741597.74</v>
      </c>
      <c r="M108" s="164">
        <v>1.0778000000000001</v>
      </c>
      <c r="N108" s="115">
        <f t="shared" si="177"/>
        <v>1.5971827304532886E-2</v>
      </c>
      <c r="O108" s="115">
        <f t="shared" si="178"/>
        <v>1.5834118755890809E-2</v>
      </c>
      <c r="P108" s="164">
        <v>1821332725.48</v>
      </c>
      <c r="Q108" s="164">
        <v>1.0757000000000001</v>
      </c>
      <c r="R108" s="115">
        <f t="shared" si="179"/>
        <v>-1.8681397213841052E-3</v>
      </c>
      <c r="S108" s="115">
        <f t="shared" si="180"/>
        <v>-1.9484134347745321E-3</v>
      </c>
      <c r="T108" s="164">
        <v>1827795123.0799999</v>
      </c>
      <c r="U108" s="164">
        <v>1.0799000000000001</v>
      </c>
      <c r="V108" s="115">
        <f t="shared" si="181"/>
        <v>3.5481697053989865E-3</v>
      </c>
      <c r="W108" s="115">
        <f t="shared" si="182"/>
        <v>3.9044343218369261E-3</v>
      </c>
      <c r="X108" s="164">
        <v>1825885268.49</v>
      </c>
      <c r="Y108" s="164">
        <v>1.0788</v>
      </c>
      <c r="Z108" s="115">
        <f t="shared" si="183"/>
        <v>-1.0448953309283573E-3</v>
      </c>
      <c r="AA108" s="115">
        <f t="shared" si="184"/>
        <v>-1.0186128345218083E-3</v>
      </c>
      <c r="AB108" s="164">
        <v>1829629113.3499999</v>
      </c>
      <c r="AC108" s="164">
        <v>1.081</v>
      </c>
      <c r="AD108" s="115">
        <f t="shared" si="185"/>
        <v>2.0504272226786954E-3</v>
      </c>
      <c r="AE108" s="115">
        <f t="shared" si="186"/>
        <v>2.0393029291805522E-3</v>
      </c>
      <c r="AF108" s="164">
        <v>1849676178.23</v>
      </c>
      <c r="AG108" s="164">
        <v>1.0929</v>
      </c>
      <c r="AH108" s="115">
        <f t="shared" si="187"/>
        <v>1.0956900900693746E-2</v>
      </c>
      <c r="AI108" s="115">
        <f t="shared" si="188"/>
        <v>1.1008325624421852E-2</v>
      </c>
      <c r="AJ108" s="164">
        <v>1844056876.45</v>
      </c>
      <c r="AK108" s="164">
        <v>1.0895999999999999</v>
      </c>
      <c r="AL108" s="115">
        <f t="shared" si="189"/>
        <v>-3.0379921881122009E-3</v>
      </c>
      <c r="AM108" s="115">
        <f t="shared" si="190"/>
        <v>-3.0194894317870625E-3</v>
      </c>
      <c r="AN108" s="116">
        <f t="shared" si="138"/>
        <v>4.4693840885412419E-3</v>
      </c>
      <c r="AO108" s="116">
        <f t="shared" si="139"/>
        <v>4.497234731836817E-3</v>
      </c>
      <c r="AP108" s="117">
        <f t="shared" si="140"/>
        <v>3.5141968833952764E-2</v>
      </c>
      <c r="AQ108" s="117">
        <f t="shared" si="141"/>
        <v>3.5335354300871431E-2</v>
      </c>
      <c r="AR108" s="118">
        <f t="shared" si="142"/>
        <v>6.1423128805569664E-3</v>
      </c>
      <c r="AS108" s="202">
        <f t="shared" si="143"/>
        <v>6.1131719096752506E-3</v>
      </c>
      <c r="AT108" s="122"/>
      <c r="AU108" s="120">
        <v>318569106.36000001</v>
      </c>
      <c r="AV108" s="127">
        <v>123.8</v>
      </c>
      <c r="AW108" s="121" t="e">
        <f>(#REF!/AU108)-1</f>
        <v>#REF!</v>
      </c>
      <c r="AX108" s="121" t="e">
        <f>(#REF!/AV108)-1</f>
        <v>#REF!</v>
      </c>
    </row>
    <row r="109" spans="1:50">
      <c r="A109" s="197" t="s">
        <v>41</v>
      </c>
      <c r="B109" s="164">
        <v>1092541011.26</v>
      </c>
      <c r="C109" s="165">
        <v>552.20000000000005</v>
      </c>
      <c r="D109" s="164">
        <v>1092862423.6800001</v>
      </c>
      <c r="E109" s="165">
        <v>552.20000000000005</v>
      </c>
      <c r="F109" s="115">
        <f t="shared" si="173"/>
        <v>2.9418796794584349E-4</v>
      </c>
      <c r="G109" s="115">
        <f t="shared" si="174"/>
        <v>0</v>
      </c>
      <c r="H109" s="164">
        <v>1094074504.0899999</v>
      </c>
      <c r="I109" s="165">
        <v>552.20000000000005</v>
      </c>
      <c r="J109" s="115">
        <f t="shared" si="175"/>
        <v>1.1090878263692186E-3</v>
      </c>
      <c r="K109" s="115">
        <f t="shared" si="176"/>
        <v>0</v>
      </c>
      <c r="L109" s="164">
        <v>1095815166.8800001</v>
      </c>
      <c r="M109" s="165">
        <v>552.20000000000005</v>
      </c>
      <c r="N109" s="115">
        <f t="shared" si="177"/>
        <v>1.5909910920079455E-3</v>
      </c>
      <c r="O109" s="115">
        <f t="shared" si="178"/>
        <v>0</v>
      </c>
      <c r="P109" s="164">
        <v>1097133382.72</v>
      </c>
      <c r="Q109" s="165">
        <v>552.20000000000005</v>
      </c>
      <c r="R109" s="115">
        <f t="shared" si="179"/>
        <v>1.2029545491263204E-3</v>
      </c>
      <c r="S109" s="115">
        <f t="shared" si="180"/>
        <v>0</v>
      </c>
      <c r="T109" s="164">
        <v>1095212290.99</v>
      </c>
      <c r="U109" s="165">
        <v>552.20000000000005</v>
      </c>
      <c r="V109" s="115">
        <f t="shared" si="181"/>
        <v>-1.7510101873276988E-3</v>
      </c>
      <c r="W109" s="115">
        <f t="shared" si="182"/>
        <v>0</v>
      </c>
      <c r="X109" s="164">
        <v>1084870573.0999999</v>
      </c>
      <c r="Y109" s="165">
        <v>552.20000000000005</v>
      </c>
      <c r="Z109" s="115">
        <f t="shared" si="183"/>
        <v>-9.442660546341998E-3</v>
      </c>
      <c r="AA109" s="115">
        <f t="shared" si="184"/>
        <v>0</v>
      </c>
      <c r="AB109" s="164">
        <v>1113551318.8099999</v>
      </c>
      <c r="AC109" s="165">
        <v>552.20000000000005</v>
      </c>
      <c r="AD109" s="115">
        <f t="shared" si="185"/>
        <v>2.6437020619008291E-2</v>
      </c>
      <c r="AE109" s="115">
        <f t="shared" si="186"/>
        <v>0</v>
      </c>
      <c r="AF109" s="164">
        <v>1113266832.72</v>
      </c>
      <c r="AG109" s="165">
        <v>552.20000000000005</v>
      </c>
      <c r="AH109" s="115">
        <f t="shared" si="187"/>
        <v>-2.5547640705408269E-4</v>
      </c>
      <c r="AI109" s="115">
        <f t="shared" si="188"/>
        <v>0</v>
      </c>
      <c r="AJ109" s="164">
        <v>1127276647.01</v>
      </c>
      <c r="AK109" s="165">
        <v>552.20000000000005</v>
      </c>
      <c r="AL109" s="115">
        <f t="shared" si="189"/>
        <v>1.2584417210894846E-2</v>
      </c>
      <c r="AM109" s="115">
        <f t="shared" si="190"/>
        <v>0</v>
      </c>
      <c r="AN109" s="116">
        <f t="shared" si="138"/>
        <v>2.3981368642167298E-3</v>
      </c>
      <c r="AO109" s="116">
        <f t="shared" si="139"/>
        <v>0</v>
      </c>
      <c r="AP109" s="117">
        <f t="shared" si="140"/>
        <v>1.8670610863618233E-2</v>
      </c>
      <c r="AQ109" s="117">
        <f t="shared" si="141"/>
        <v>0</v>
      </c>
      <c r="AR109" s="118">
        <f t="shared" si="142"/>
        <v>1.0354417232598122E-2</v>
      </c>
      <c r="AS109" s="202">
        <f t="shared" si="143"/>
        <v>0</v>
      </c>
      <c r="AT109" s="122"/>
      <c r="AU109" s="120">
        <v>1812522091.8199999</v>
      </c>
      <c r="AV109" s="124">
        <v>1.6227</v>
      </c>
      <c r="AW109" s="121" t="e">
        <f>(#REF!/AU109)-1</f>
        <v>#REF!</v>
      </c>
      <c r="AX109" s="121" t="e">
        <f>(#REF!/AV109)-1</f>
        <v>#REF!</v>
      </c>
    </row>
    <row r="110" spans="1:50">
      <c r="A110" s="197" t="s">
        <v>71</v>
      </c>
      <c r="B110" s="164">
        <v>1947924008.1199999</v>
      </c>
      <c r="C110" s="165">
        <v>2.73</v>
      </c>
      <c r="D110" s="164">
        <v>1958440878.9000001</v>
      </c>
      <c r="E110" s="165">
        <v>2.74</v>
      </c>
      <c r="F110" s="115">
        <f t="shared" si="173"/>
        <v>5.3990149185287563E-3</v>
      </c>
      <c r="G110" s="115">
        <f t="shared" si="174"/>
        <v>3.6630036630037476E-3</v>
      </c>
      <c r="H110" s="164">
        <v>1964859371.99</v>
      </c>
      <c r="I110" s="165">
        <v>2.74</v>
      </c>
      <c r="J110" s="115">
        <f t="shared" si="175"/>
        <v>3.2773484046171447E-3</v>
      </c>
      <c r="K110" s="115">
        <f t="shared" si="176"/>
        <v>0</v>
      </c>
      <c r="L110" s="164">
        <v>1965741261.24</v>
      </c>
      <c r="M110" s="165">
        <v>2.75</v>
      </c>
      <c r="N110" s="115">
        <f t="shared" si="177"/>
        <v>4.4883072171563446E-4</v>
      </c>
      <c r="O110" s="115">
        <f t="shared" si="178"/>
        <v>3.6496350364962722E-3</v>
      </c>
      <c r="P110" s="164">
        <v>1979211085.51</v>
      </c>
      <c r="Q110" s="165">
        <v>2.76</v>
      </c>
      <c r="R110" s="115">
        <f t="shared" si="179"/>
        <v>6.8522874986625369E-3</v>
      </c>
      <c r="S110" s="115">
        <f t="shared" si="180"/>
        <v>3.6363636363635587E-3</v>
      </c>
      <c r="T110" s="164">
        <v>2001910388.6900001</v>
      </c>
      <c r="U110" s="165">
        <v>2.79</v>
      </c>
      <c r="V110" s="115">
        <f t="shared" si="181"/>
        <v>1.1468864208665721E-2</v>
      </c>
      <c r="W110" s="115">
        <f t="shared" si="182"/>
        <v>1.0869565217391396E-2</v>
      </c>
      <c r="X110" s="164">
        <v>2018314619.3599999</v>
      </c>
      <c r="Y110" s="165">
        <v>2.82</v>
      </c>
      <c r="Z110" s="115">
        <f t="shared" si="183"/>
        <v>8.1942881972526024E-3</v>
      </c>
      <c r="AA110" s="115">
        <f t="shared" si="184"/>
        <v>1.075268817204294E-2</v>
      </c>
      <c r="AB110" s="164">
        <v>2000179914.5</v>
      </c>
      <c r="AC110" s="165">
        <v>2.79</v>
      </c>
      <c r="AD110" s="115">
        <f t="shared" si="185"/>
        <v>-8.9850733310103768E-3</v>
      </c>
      <c r="AE110" s="115">
        <f t="shared" si="186"/>
        <v>-1.0638297872340358E-2</v>
      </c>
      <c r="AF110" s="164">
        <v>2031203768.5</v>
      </c>
      <c r="AG110" s="165">
        <v>2.83</v>
      </c>
      <c r="AH110" s="115">
        <f t="shared" si="187"/>
        <v>1.5510531715220861E-2</v>
      </c>
      <c r="AI110" s="115">
        <f t="shared" si="188"/>
        <v>1.4336917562724026E-2</v>
      </c>
      <c r="AJ110" s="164">
        <v>2014879411.3599999</v>
      </c>
      <c r="AK110" s="165">
        <v>2.81</v>
      </c>
      <c r="AL110" s="115">
        <f t="shared" si="189"/>
        <v>-8.0367895103184497E-3</v>
      </c>
      <c r="AM110" s="115">
        <f t="shared" si="190"/>
        <v>-7.0671378091872851E-3</v>
      </c>
      <c r="AN110" s="116">
        <f t="shared" si="138"/>
        <v>5.2707615417066107E-3</v>
      </c>
      <c r="AO110" s="116">
        <f t="shared" si="139"/>
        <v>4.5337344269601974E-3</v>
      </c>
      <c r="AP110" s="117">
        <f t="shared" si="140"/>
        <v>3.7153477740348599E-2</v>
      </c>
      <c r="AQ110" s="117">
        <f t="shared" si="141"/>
        <v>3.2846715328467099E-2</v>
      </c>
      <c r="AR110" s="118">
        <f t="shared" si="142"/>
        <v>7.414152412298201E-3</v>
      </c>
      <c r="AS110" s="202">
        <f t="shared" si="143"/>
        <v>7.819489635869899E-3</v>
      </c>
      <c r="AT110" s="122"/>
      <c r="AU110" s="120">
        <v>146744114.84999999</v>
      </c>
      <c r="AV110" s="124">
        <v>1.0862860000000001</v>
      </c>
      <c r="AW110" s="121" t="e">
        <f>(#REF!/AU110)-1</f>
        <v>#REF!</v>
      </c>
      <c r="AX110" s="121" t="e">
        <f>(#REF!/AV110)-1</f>
        <v>#REF!</v>
      </c>
    </row>
    <row r="111" spans="1:50">
      <c r="A111" s="198" t="s">
        <v>67</v>
      </c>
      <c r="B111" s="164">
        <v>157973122</v>
      </c>
      <c r="C111" s="165">
        <v>1.6089119999999999</v>
      </c>
      <c r="D111" s="164">
        <v>159261107.34</v>
      </c>
      <c r="E111" s="165">
        <v>1.622101</v>
      </c>
      <c r="F111" s="115">
        <f t="shared" si="173"/>
        <v>8.1531929210084467E-3</v>
      </c>
      <c r="G111" s="115">
        <f t="shared" si="174"/>
        <v>8.1974651192856535E-3</v>
      </c>
      <c r="H111" s="164">
        <v>158341328.22</v>
      </c>
      <c r="I111" s="165">
        <v>1.613219</v>
      </c>
      <c r="J111" s="115">
        <f t="shared" si="175"/>
        <v>-5.7752902473320496E-3</v>
      </c>
      <c r="K111" s="115">
        <f t="shared" si="176"/>
        <v>-5.4756146503824711E-3</v>
      </c>
      <c r="L111" s="164">
        <v>157746009.25</v>
      </c>
      <c r="M111" s="165">
        <v>1.607181</v>
      </c>
      <c r="N111" s="115">
        <f t="shared" si="177"/>
        <v>-3.75971944085792E-3</v>
      </c>
      <c r="O111" s="115">
        <f t="shared" si="178"/>
        <v>-3.742827229285043E-3</v>
      </c>
      <c r="P111" s="164">
        <v>157322790.59</v>
      </c>
      <c r="Q111" s="165">
        <v>1.603351</v>
      </c>
      <c r="R111" s="115">
        <f t="shared" si="179"/>
        <v>-2.6829119925897362E-3</v>
      </c>
      <c r="S111" s="115">
        <f t="shared" si="180"/>
        <v>-2.3830545532830464E-3</v>
      </c>
      <c r="T111" s="164">
        <v>159398572.56</v>
      </c>
      <c r="U111" s="165">
        <v>1.624455</v>
      </c>
      <c r="V111" s="115">
        <f t="shared" si="181"/>
        <v>1.3194413614297679E-2</v>
      </c>
      <c r="W111" s="115">
        <f t="shared" si="182"/>
        <v>1.3162432929533216E-2</v>
      </c>
      <c r="X111" s="164">
        <v>162829451.31999999</v>
      </c>
      <c r="Y111" s="165">
        <v>1.6589259999999999</v>
      </c>
      <c r="Z111" s="115">
        <f t="shared" si="183"/>
        <v>2.1523898896325163E-2</v>
      </c>
      <c r="AA111" s="115">
        <f t="shared" si="184"/>
        <v>2.1220039951860729E-2</v>
      </c>
      <c r="AB111" s="164">
        <v>162374995.49000001</v>
      </c>
      <c r="AC111" s="165">
        <v>1.641364</v>
      </c>
      <c r="AD111" s="115">
        <f t="shared" si="185"/>
        <v>-2.7909928229559997E-3</v>
      </c>
      <c r="AE111" s="115">
        <f t="shared" si="186"/>
        <v>-1.0586367324401364E-2</v>
      </c>
      <c r="AF111" s="164">
        <v>163776904.80000001</v>
      </c>
      <c r="AG111" s="165">
        <v>1.655756</v>
      </c>
      <c r="AH111" s="115">
        <f t="shared" si="187"/>
        <v>8.6337758210212855E-3</v>
      </c>
      <c r="AI111" s="115">
        <f t="shared" si="188"/>
        <v>8.7683170826215028E-3</v>
      </c>
      <c r="AJ111" s="164">
        <v>162779221.94999999</v>
      </c>
      <c r="AK111" s="165">
        <v>1.64621</v>
      </c>
      <c r="AL111" s="115">
        <f t="shared" si="189"/>
        <v>-6.0917188001468675E-3</v>
      </c>
      <c r="AM111" s="115">
        <f t="shared" si="190"/>
        <v>-5.7653422364165093E-3</v>
      </c>
      <c r="AN111" s="116">
        <f t="shared" si="138"/>
        <v>4.5620458436146085E-3</v>
      </c>
      <c r="AO111" s="116">
        <f t="shared" si="139"/>
        <v>3.6450489157436473E-3</v>
      </c>
      <c r="AP111" s="117">
        <f t="shared" si="140"/>
        <v>2.835467827282789E-2</v>
      </c>
      <c r="AQ111" s="117">
        <f t="shared" si="141"/>
        <v>2.0747783276133847E-2</v>
      </c>
      <c r="AR111" s="118">
        <f t="shared" si="142"/>
        <v>9.815195516850117E-3</v>
      </c>
      <c r="AS111" s="202">
        <f t="shared" si="143"/>
        <v>1.0843508498108428E-2</v>
      </c>
      <c r="AT111" s="122"/>
      <c r="AU111" s="120"/>
      <c r="AV111" s="124"/>
      <c r="AW111" s="121"/>
      <c r="AX111" s="121"/>
    </row>
    <row r="112" spans="1:50">
      <c r="A112" s="197" t="s">
        <v>131</v>
      </c>
      <c r="B112" s="164">
        <v>535646430.38</v>
      </c>
      <c r="C112" s="165">
        <v>1.0762</v>
      </c>
      <c r="D112" s="164">
        <v>535849555.88</v>
      </c>
      <c r="E112" s="165">
        <v>1.0764</v>
      </c>
      <c r="F112" s="115">
        <f t="shared" si="173"/>
        <v>3.7921563269991001E-4</v>
      </c>
      <c r="G112" s="115">
        <f t="shared" si="174"/>
        <v>1.8583906337110012E-4</v>
      </c>
      <c r="H112" s="164">
        <v>533310692.31999999</v>
      </c>
      <c r="I112" s="165">
        <v>1.0712999999999999</v>
      </c>
      <c r="J112" s="115">
        <f t="shared" si="175"/>
        <v>-4.7380156093076321E-3</v>
      </c>
      <c r="K112" s="115">
        <f t="shared" si="176"/>
        <v>-4.7380156075809221E-3</v>
      </c>
      <c r="L112" s="164">
        <v>537961342.5</v>
      </c>
      <c r="M112" s="165">
        <v>1.0806</v>
      </c>
      <c r="N112" s="115">
        <f t="shared" si="177"/>
        <v>8.7203392824711998E-3</v>
      </c>
      <c r="O112" s="115">
        <f t="shared" si="178"/>
        <v>8.6810417250070826E-3</v>
      </c>
      <c r="P112" s="164">
        <v>535099855.12</v>
      </c>
      <c r="Q112" s="165">
        <v>1.0749</v>
      </c>
      <c r="R112" s="115">
        <f t="shared" si="179"/>
        <v>-5.3191319783354044E-3</v>
      </c>
      <c r="S112" s="115">
        <f t="shared" si="180"/>
        <v>-5.2748473070516732E-3</v>
      </c>
      <c r="T112" s="164">
        <v>545057164.96000004</v>
      </c>
      <c r="U112" s="165">
        <v>1.0949</v>
      </c>
      <c r="V112" s="115">
        <f t="shared" si="181"/>
        <v>1.8608320941830632E-2</v>
      </c>
      <c r="W112" s="115">
        <f t="shared" si="182"/>
        <v>1.8606381989022251E-2</v>
      </c>
      <c r="X112" s="164">
        <v>543065951.10000002</v>
      </c>
      <c r="Y112" s="165">
        <v>1.0907</v>
      </c>
      <c r="Z112" s="115">
        <f t="shared" si="183"/>
        <v>-3.653220227177718E-3</v>
      </c>
      <c r="AA112" s="115">
        <f t="shared" si="184"/>
        <v>-3.8359667549547737E-3</v>
      </c>
      <c r="AB112" s="164">
        <v>542667626.38999999</v>
      </c>
      <c r="AC112" s="165">
        <v>1.0899000000000001</v>
      </c>
      <c r="AD112" s="115">
        <f t="shared" si="185"/>
        <v>-7.3347391636912024E-4</v>
      </c>
      <c r="AE112" s="115">
        <f t="shared" si="186"/>
        <v>-7.3347391583378739E-4</v>
      </c>
      <c r="AF112" s="164">
        <v>550306248.26999998</v>
      </c>
      <c r="AG112" s="165">
        <v>1.1052</v>
      </c>
      <c r="AH112" s="115">
        <f t="shared" si="187"/>
        <v>1.4076059651493439E-2</v>
      </c>
      <c r="AI112" s="115">
        <f t="shared" si="188"/>
        <v>1.4037985136250911E-2</v>
      </c>
      <c r="AJ112" s="164">
        <v>545421610.08000004</v>
      </c>
      <c r="AK112" s="165">
        <v>1.0953999999999999</v>
      </c>
      <c r="AL112" s="115">
        <f t="shared" si="189"/>
        <v>-8.8762179338428282E-3</v>
      </c>
      <c r="AM112" s="115">
        <f t="shared" si="190"/>
        <v>-8.867173362287397E-3</v>
      </c>
      <c r="AN112" s="116">
        <f t="shared" si="138"/>
        <v>3.4175117221631633E-3</v>
      </c>
      <c r="AO112" s="116">
        <f t="shared" si="139"/>
        <v>3.3661180410287737E-3</v>
      </c>
      <c r="AP112" s="117">
        <f t="shared" si="140"/>
        <v>2.697901347750201E-2</v>
      </c>
      <c r="AQ112" s="117">
        <f t="shared" si="141"/>
        <v>2.6755852842809305E-2</v>
      </c>
      <c r="AR112" s="118">
        <f t="shared" si="142"/>
        <v>9.194595099034579E-3</v>
      </c>
      <c r="AS112" s="202">
        <f t="shared" si="143"/>
        <v>9.2082022800125951E-3</v>
      </c>
      <c r="AT112" s="122"/>
      <c r="AU112" s="120"/>
      <c r="AV112" s="124"/>
      <c r="AW112" s="121"/>
      <c r="AX112" s="121"/>
    </row>
    <row r="113" spans="1:50">
      <c r="A113" s="197" t="s">
        <v>140</v>
      </c>
      <c r="B113" s="164">
        <v>665208900.01999998</v>
      </c>
      <c r="C113" s="165">
        <v>1.1606000000000001</v>
      </c>
      <c r="D113" s="164">
        <v>409904455.85000002</v>
      </c>
      <c r="E113" s="165">
        <v>1.1606000000000001</v>
      </c>
      <c r="F113" s="115">
        <f t="shared" si="173"/>
        <v>-0.38379589353408239</v>
      </c>
      <c r="G113" s="115">
        <f t="shared" si="174"/>
        <v>0</v>
      </c>
      <c r="H113" s="164">
        <v>408424525.69999999</v>
      </c>
      <c r="I113" s="165">
        <v>1.1532</v>
      </c>
      <c r="J113" s="115">
        <f t="shared" si="175"/>
        <v>-3.6104270858221647E-3</v>
      </c>
      <c r="K113" s="115">
        <f t="shared" si="176"/>
        <v>-6.3760124073755581E-3</v>
      </c>
      <c r="L113" s="164">
        <v>408290581.94</v>
      </c>
      <c r="M113" s="165">
        <v>1.1528</v>
      </c>
      <c r="N113" s="115">
        <f t="shared" si="177"/>
        <v>-3.2795229368369559E-4</v>
      </c>
      <c r="O113" s="115">
        <f t="shared" si="178"/>
        <v>-3.4686090877554277E-4</v>
      </c>
      <c r="P113" s="164">
        <v>321993968.26999998</v>
      </c>
      <c r="Q113" s="165">
        <v>1.1484000000000001</v>
      </c>
      <c r="R113" s="115">
        <f t="shared" si="179"/>
        <v>-0.21136077462272118</v>
      </c>
      <c r="S113" s="115">
        <f t="shared" si="180"/>
        <v>-3.8167938931297357E-3</v>
      </c>
      <c r="T113" s="164">
        <v>311366910.26999998</v>
      </c>
      <c r="U113" s="165">
        <v>1.1621999999999999</v>
      </c>
      <c r="V113" s="115">
        <f t="shared" si="181"/>
        <v>-3.3003903946079348E-2</v>
      </c>
      <c r="W113" s="115">
        <f t="shared" si="182"/>
        <v>1.2016718913270472E-2</v>
      </c>
      <c r="X113" s="164">
        <v>316202935.36000001</v>
      </c>
      <c r="Y113" s="165">
        <v>1.1802999999999999</v>
      </c>
      <c r="Z113" s="115">
        <f t="shared" si="183"/>
        <v>1.5531596102509745E-2</v>
      </c>
      <c r="AA113" s="115">
        <f t="shared" si="184"/>
        <v>1.5573911547065914E-2</v>
      </c>
      <c r="AB113" s="164">
        <v>312996910.91000003</v>
      </c>
      <c r="AC113" s="165">
        <v>1.17</v>
      </c>
      <c r="AD113" s="115">
        <f t="shared" si="185"/>
        <v>-1.0139135635631905E-2</v>
      </c>
      <c r="AE113" s="115">
        <f t="shared" si="186"/>
        <v>-8.7265949334914654E-3</v>
      </c>
      <c r="AF113" s="164">
        <v>315481397.41000003</v>
      </c>
      <c r="AG113" s="165">
        <v>1.1777</v>
      </c>
      <c r="AH113" s="115">
        <f t="shared" si="187"/>
        <v>7.9377348893848853E-3</v>
      </c>
      <c r="AI113" s="115">
        <f t="shared" si="188"/>
        <v>6.5811965811966161E-3</v>
      </c>
      <c r="AJ113" s="164">
        <v>312232583.43000001</v>
      </c>
      <c r="AK113" s="165">
        <v>1.1655</v>
      </c>
      <c r="AL113" s="115">
        <f t="shared" si="189"/>
        <v>-1.0297957365067254E-2</v>
      </c>
      <c r="AM113" s="115">
        <f t="shared" si="190"/>
        <v>-1.0359174662477702E-2</v>
      </c>
      <c r="AN113" s="116">
        <f t="shared" si="138"/>
        <v>-7.7346094515765768E-2</v>
      </c>
      <c r="AO113" s="116">
        <f t="shared" si="139"/>
        <v>1.8631956123450876E-3</v>
      </c>
      <c r="AP113" s="117">
        <f t="shared" si="140"/>
        <v>-0.23035382292734349</v>
      </c>
      <c r="AQ113" s="117">
        <f t="shared" si="141"/>
        <v>1.4733758400827066E-2</v>
      </c>
      <c r="AR113" s="118">
        <f t="shared" si="142"/>
        <v>0.14423332230612695</v>
      </c>
      <c r="AS113" s="202">
        <f t="shared" si="143"/>
        <v>8.7340355678457177E-3</v>
      </c>
      <c r="AT113" s="122"/>
      <c r="AU113" s="120"/>
      <c r="AV113" s="124"/>
      <c r="AW113" s="121"/>
      <c r="AX113" s="121"/>
    </row>
    <row r="114" spans="1:50" s="262" customFormat="1">
      <c r="A114" s="197" t="s">
        <v>142</v>
      </c>
      <c r="B114" s="164">
        <v>255462854.88999999</v>
      </c>
      <c r="C114" s="165">
        <v>127.63</v>
      </c>
      <c r="D114" s="164">
        <v>254514054.47999999</v>
      </c>
      <c r="E114" s="165">
        <v>127.16</v>
      </c>
      <c r="F114" s="115">
        <f t="shared" si="173"/>
        <v>-3.7140444954650701E-3</v>
      </c>
      <c r="G114" s="115">
        <f t="shared" si="174"/>
        <v>-3.6825197837498931E-3</v>
      </c>
      <c r="H114" s="164">
        <v>255308092.44</v>
      </c>
      <c r="I114" s="165">
        <v>127.56</v>
      </c>
      <c r="J114" s="115">
        <f t="shared" si="175"/>
        <v>3.1198196957033064E-3</v>
      </c>
      <c r="K114" s="115">
        <f t="shared" si="176"/>
        <v>3.1456432840516334E-3</v>
      </c>
      <c r="L114" s="164">
        <v>257009421.18000001</v>
      </c>
      <c r="M114" s="165">
        <v>128.03</v>
      </c>
      <c r="N114" s="115">
        <f t="shared" si="177"/>
        <v>6.6638261393921119E-3</v>
      </c>
      <c r="O114" s="115">
        <f t="shared" si="178"/>
        <v>3.6845406083411639E-3</v>
      </c>
      <c r="P114" s="164">
        <v>257562083.71000001</v>
      </c>
      <c r="Q114" s="165">
        <v>128.31</v>
      </c>
      <c r="R114" s="115">
        <f t="shared" si="179"/>
        <v>2.1503590314416393E-3</v>
      </c>
      <c r="S114" s="115">
        <f t="shared" si="180"/>
        <v>2.1869874248223163E-3</v>
      </c>
      <c r="T114" s="164">
        <v>235852893.88999999</v>
      </c>
      <c r="U114" s="165">
        <v>130.49</v>
      </c>
      <c r="V114" s="115">
        <f t="shared" si="181"/>
        <v>-8.4287211484293287E-2</v>
      </c>
      <c r="W114" s="115">
        <f t="shared" si="182"/>
        <v>1.6990102096485129E-2</v>
      </c>
      <c r="X114" s="164">
        <v>234715340.09999999</v>
      </c>
      <c r="Y114" s="165">
        <v>129.86000000000001</v>
      </c>
      <c r="Z114" s="115">
        <f t="shared" si="183"/>
        <v>-4.8231495965045832E-3</v>
      </c>
      <c r="AA114" s="115">
        <f t="shared" si="184"/>
        <v>-4.8279561652233537E-3</v>
      </c>
      <c r="AB114" s="164">
        <v>235505297.19</v>
      </c>
      <c r="AC114" s="165">
        <v>130.30000000000001</v>
      </c>
      <c r="AD114" s="115">
        <f t="shared" si="185"/>
        <v>3.3655963417791269E-3</v>
      </c>
      <c r="AE114" s="115">
        <f t="shared" si="186"/>
        <v>3.3882642846141823E-3</v>
      </c>
      <c r="AF114" s="164">
        <v>234959011.74000001</v>
      </c>
      <c r="AG114" s="165">
        <v>129.82</v>
      </c>
      <c r="AH114" s="115">
        <f t="shared" si="187"/>
        <v>-2.3196312631526845E-3</v>
      </c>
      <c r="AI114" s="115">
        <f t="shared" si="188"/>
        <v>-3.6838066001536312E-3</v>
      </c>
      <c r="AJ114" s="164">
        <v>236441773.28</v>
      </c>
      <c r="AK114" s="165">
        <v>129.82</v>
      </c>
      <c r="AL114" s="115">
        <f t="shared" si="189"/>
        <v>6.3107242791809997E-3</v>
      </c>
      <c r="AM114" s="115">
        <f t="shared" si="190"/>
        <v>0</v>
      </c>
      <c r="AN114" s="116">
        <f t="shared" si="138"/>
        <v>-9.9805544538874285E-3</v>
      </c>
      <c r="AO114" s="116">
        <f t="shared" si="139"/>
        <v>2.1501568936484437E-3</v>
      </c>
      <c r="AP114" s="117">
        <f t="shared" si="140"/>
        <v>-7.6832860094712921E-2</v>
      </c>
      <c r="AQ114" s="117">
        <f t="shared" si="141"/>
        <v>2.0918527838943039E-2</v>
      </c>
      <c r="AR114" s="118">
        <f t="shared" si="142"/>
        <v>3.0284298162421397E-2</v>
      </c>
      <c r="AS114" s="202">
        <f t="shared" si="143"/>
        <v>6.9882848467239106E-3</v>
      </c>
      <c r="AT114" s="122"/>
      <c r="AU114" s="120"/>
      <c r="AV114" s="124"/>
      <c r="AW114" s="121"/>
      <c r="AX114" s="121"/>
    </row>
    <row r="115" spans="1:50" s="278" customFormat="1">
      <c r="A115" s="197" t="s">
        <v>148</v>
      </c>
      <c r="B115" s="164">
        <v>157747514.52000001</v>
      </c>
      <c r="C115" s="165">
        <v>3.4519000000000002</v>
      </c>
      <c r="D115" s="164">
        <v>163597210.56999999</v>
      </c>
      <c r="E115" s="165">
        <v>3.5798999999999999</v>
      </c>
      <c r="F115" s="115">
        <f t="shared" si="173"/>
        <v>3.708265114540571E-2</v>
      </c>
      <c r="G115" s="115">
        <f t="shared" si="174"/>
        <v>3.7081027839740335E-2</v>
      </c>
      <c r="H115" s="164">
        <v>162495991.81</v>
      </c>
      <c r="I115" s="165">
        <v>3.5449000000000002</v>
      </c>
      <c r="J115" s="115">
        <f t="shared" si="175"/>
        <v>-6.7312807850644918E-3</v>
      </c>
      <c r="K115" s="115">
        <f t="shared" si="176"/>
        <v>-9.7768094080839408E-3</v>
      </c>
      <c r="L115" s="164">
        <v>158645902.44999999</v>
      </c>
      <c r="M115" s="165">
        <v>3.5103</v>
      </c>
      <c r="N115" s="115">
        <f t="shared" si="177"/>
        <v>-2.3693442017337685E-2</v>
      </c>
      <c r="O115" s="115">
        <f t="shared" si="178"/>
        <v>-9.7605010014387393E-3</v>
      </c>
      <c r="P115" s="164">
        <v>156990559.84999999</v>
      </c>
      <c r="Q115" s="165">
        <v>3.4796</v>
      </c>
      <c r="R115" s="115">
        <f t="shared" si="179"/>
        <v>-1.043419700374363E-2</v>
      </c>
      <c r="S115" s="115">
        <f t="shared" si="180"/>
        <v>-8.7456912514599743E-3</v>
      </c>
      <c r="T115" s="164">
        <v>159383019.28</v>
      </c>
      <c r="U115" s="165">
        <v>3.5326</v>
      </c>
      <c r="V115" s="115">
        <f t="shared" si="181"/>
        <v>1.5239511422125852E-2</v>
      </c>
      <c r="W115" s="115">
        <f t="shared" si="182"/>
        <v>1.5231635820209201E-2</v>
      </c>
      <c r="X115" s="164">
        <v>159534348</v>
      </c>
      <c r="Y115" s="165">
        <v>3.536</v>
      </c>
      <c r="Z115" s="115">
        <f t="shared" si="183"/>
        <v>9.4946576293769656E-4</v>
      </c>
      <c r="AA115" s="115">
        <f t="shared" si="184"/>
        <v>9.6246390760348455E-4</v>
      </c>
      <c r="AB115" s="164">
        <v>157242931.09</v>
      </c>
      <c r="AC115" s="165">
        <v>3.4851999999999999</v>
      </c>
      <c r="AD115" s="115">
        <f t="shared" si="185"/>
        <v>-1.436315714281163E-2</v>
      </c>
      <c r="AE115" s="115">
        <f t="shared" si="186"/>
        <v>-1.4366515837104122E-2</v>
      </c>
      <c r="AF115" s="164">
        <v>159268085.99000001</v>
      </c>
      <c r="AG115" s="165">
        <v>3.5301</v>
      </c>
      <c r="AH115" s="115">
        <f t="shared" si="187"/>
        <v>1.2879147481935978E-2</v>
      </c>
      <c r="AI115" s="115">
        <f t="shared" si="188"/>
        <v>1.2883048318604432E-2</v>
      </c>
      <c r="AJ115" s="164">
        <v>149816855.47</v>
      </c>
      <c r="AK115" s="165">
        <v>3.4826000000000001</v>
      </c>
      <c r="AL115" s="115">
        <f t="shared" si="189"/>
        <v>-5.9341646892105096E-2</v>
      </c>
      <c r="AM115" s="115">
        <f t="shared" si="190"/>
        <v>-1.345570946998665E-2</v>
      </c>
      <c r="AN115" s="116">
        <f t="shared" si="138"/>
        <v>1.3660873579309748E-3</v>
      </c>
      <c r="AO115" s="116">
        <f t="shared" si="139"/>
        <v>2.9385822985088348E-3</v>
      </c>
      <c r="AP115" s="117">
        <f t="shared" si="140"/>
        <v>-2.64620928738124E-2</v>
      </c>
      <c r="AQ115" s="117">
        <f t="shared" si="141"/>
        <v>-1.3911003100645226E-2</v>
      </c>
      <c r="AR115" s="118">
        <f t="shared" si="142"/>
        <v>1.9570649226240282E-2</v>
      </c>
      <c r="AS115" s="202">
        <f t="shared" si="143"/>
        <v>1.7641508574656899E-2</v>
      </c>
      <c r="AT115" s="122"/>
      <c r="AU115" s="120"/>
      <c r="AV115" s="124"/>
      <c r="AW115" s="121"/>
      <c r="AX115" s="121"/>
    </row>
    <row r="116" spans="1:50" s="278" customFormat="1">
      <c r="A116" s="197" t="s">
        <v>198</v>
      </c>
      <c r="B116" s="164">
        <v>401650112.99000001</v>
      </c>
      <c r="C116" s="165">
        <v>127.59</v>
      </c>
      <c r="D116" s="164">
        <v>404777220.97000003</v>
      </c>
      <c r="E116" s="165">
        <v>128.38</v>
      </c>
      <c r="F116" s="115">
        <f t="shared" si="173"/>
        <v>7.7856519365099132E-3</v>
      </c>
      <c r="G116" s="115">
        <f t="shared" si="174"/>
        <v>6.1917078140919513E-3</v>
      </c>
      <c r="H116" s="164">
        <v>379395195.63999999</v>
      </c>
      <c r="I116" s="165">
        <v>127.8</v>
      </c>
      <c r="J116" s="115">
        <f t="shared" si="175"/>
        <v>-6.2706160364397648E-2</v>
      </c>
      <c r="K116" s="115">
        <f t="shared" si="176"/>
        <v>-4.5178376694188999E-3</v>
      </c>
      <c r="L116" s="164">
        <v>404388878.06999999</v>
      </c>
      <c r="M116" s="165">
        <v>128.18</v>
      </c>
      <c r="N116" s="115">
        <f t="shared" si="177"/>
        <v>6.5877698814393995E-2</v>
      </c>
      <c r="O116" s="115">
        <f t="shared" si="178"/>
        <v>2.9733959311424858E-3</v>
      </c>
      <c r="P116" s="164">
        <v>404155668.19999999</v>
      </c>
      <c r="Q116" s="165">
        <v>128.03</v>
      </c>
      <c r="R116" s="115">
        <f t="shared" si="179"/>
        <v>-5.7669704249293423E-4</v>
      </c>
      <c r="S116" s="115">
        <f t="shared" si="180"/>
        <v>-1.1702293649555756E-3</v>
      </c>
      <c r="T116" s="164">
        <v>343223527.63</v>
      </c>
      <c r="U116" s="165">
        <v>129.77000000000001</v>
      </c>
      <c r="V116" s="115">
        <f t="shared" si="181"/>
        <v>-0.1507640381276236</v>
      </c>
      <c r="W116" s="115">
        <f t="shared" si="182"/>
        <v>1.3590564711395837E-2</v>
      </c>
      <c r="X116" s="164">
        <v>345419542.94</v>
      </c>
      <c r="Y116" s="165">
        <v>130.43</v>
      </c>
      <c r="Z116" s="115">
        <f t="shared" si="183"/>
        <v>6.3982073873657614E-3</v>
      </c>
      <c r="AA116" s="115">
        <f t="shared" si="184"/>
        <v>5.0859212452800846E-3</v>
      </c>
      <c r="AB116" s="164">
        <v>326134362.76999998</v>
      </c>
      <c r="AC116" s="165">
        <v>114.28</v>
      </c>
      <c r="AD116" s="115">
        <f t="shared" si="185"/>
        <v>-5.583117853105922E-2</v>
      </c>
      <c r="AE116" s="115">
        <f t="shared" si="186"/>
        <v>-0.12382120677758188</v>
      </c>
      <c r="AF116" s="164">
        <v>328266838.60000002</v>
      </c>
      <c r="AG116" s="165">
        <v>115.04</v>
      </c>
      <c r="AH116" s="115">
        <f t="shared" si="187"/>
        <v>6.5386419630486187E-3</v>
      </c>
      <c r="AI116" s="115">
        <f t="shared" si="188"/>
        <v>6.6503325166258759E-3</v>
      </c>
      <c r="AJ116" s="164">
        <v>314070169.14999998</v>
      </c>
      <c r="AK116" s="165">
        <v>114.42</v>
      </c>
      <c r="AL116" s="115">
        <f t="shared" si="189"/>
        <v>-4.3247345697623098E-2</v>
      </c>
      <c r="AM116" s="115">
        <f t="shared" si="190"/>
        <v>-5.3894297635605397E-3</v>
      </c>
      <c r="AN116" s="116">
        <f t="shared" si="138"/>
        <v>-2.2909734245531884E-2</v>
      </c>
      <c r="AO116" s="116">
        <f t="shared" si="139"/>
        <v>-1.1877168949177515E-2</v>
      </c>
      <c r="AP116" s="117">
        <f t="shared" si="140"/>
        <v>-0.18901849809298077</v>
      </c>
      <c r="AQ116" s="117">
        <f t="shared" si="141"/>
        <v>-0.10391026639663491</v>
      </c>
      <c r="AR116" s="118">
        <f t="shared" si="142"/>
        <v>6.5535859217771456E-2</v>
      </c>
      <c r="AS116" s="202">
        <f t="shared" si="143"/>
        <v>4.5555162322397674E-2</v>
      </c>
      <c r="AT116" s="122"/>
      <c r="AU116" s="120"/>
      <c r="AV116" s="124"/>
      <c r="AW116" s="121"/>
      <c r="AX116" s="121"/>
    </row>
    <row r="117" spans="1:50" s="278" customFormat="1">
      <c r="A117" s="197" t="s">
        <v>166</v>
      </c>
      <c r="B117" s="164">
        <v>102814618</v>
      </c>
      <c r="C117" s="165">
        <v>137.394068</v>
      </c>
      <c r="D117" s="164">
        <v>107410430.12</v>
      </c>
      <c r="E117" s="165">
        <v>136.85228599999999</v>
      </c>
      <c r="F117" s="115">
        <f t="shared" si="173"/>
        <v>4.4699987311142907E-2</v>
      </c>
      <c r="G117" s="115">
        <f t="shared" si="174"/>
        <v>-3.9432706803616295E-3</v>
      </c>
      <c r="H117" s="164">
        <v>147976600.40000001</v>
      </c>
      <c r="I117" s="165">
        <v>136.94573500000001</v>
      </c>
      <c r="J117" s="115">
        <f t="shared" si="175"/>
        <v>0.37767440494074056</v>
      </c>
      <c r="K117" s="115">
        <f t="shared" si="176"/>
        <v>6.8284573631470795E-4</v>
      </c>
      <c r="L117" s="164">
        <v>149930888.06</v>
      </c>
      <c r="M117" s="165">
        <v>137.60713699999999</v>
      </c>
      <c r="N117" s="115">
        <f t="shared" si="177"/>
        <v>1.3206734407448897E-2</v>
      </c>
      <c r="O117" s="115">
        <f t="shared" si="178"/>
        <v>4.8296648303795741E-3</v>
      </c>
      <c r="P117" s="164">
        <v>148721001.91999999</v>
      </c>
      <c r="Q117" s="165">
        <v>136.300252</v>
      </c>
      <c r="R117" s="115">
        <f t="shared" si="179"/>
        <v>-8.0696256498916877E-3</v>
      </c>
      <c r="S117" s="115">
        <f t="shared" si="180"/>
        <v>-9.4972181566425166E-3</v>
      </c>
      <c r="T117" s="164">
        <v>147513658.31999999</v>
      </c>
      <c r="U117" s="165">
        <v>135.47019299999999</v>
      </c>
      <c r="V117" s="115">
        <f t="shared" si="181"/>
        <v>-8.1181782291209169E-3</v>
      </c>
      <c r="W117" s="115">
        <f t="shared" si="182"/>
        <v>-6.089930046497681E-3</v>
      </c>
      <c r="X117" s="164">
        <v>137762107.31</v>
      </c>
      <c r="Y117" s="165">
        <v>126.880746</v>
      </c>
      <c r="Z117" s="115">
        <f t="shared" si="183"/>
        <v>-6.610608889412832E-2</v>
      </c>
      <c r="AA117" s="115">
        <f t="shared" si="184"/>
        <v>-6.3404700397821034E-2</v>
      </c>
      <c r="AB117" s="164">
        <v>138011672.91</v>
      </c>
      <c r="AC117" s="165">
        <v>126.708089</v>
      </c>
      <c r="AD117" s="115">
        <f t="shared" si="185"/>
        <v>1.8115692687424385E-3</v>
      </c>
      <c r="AE117" s="115">
        <f t="shared" si="186"/>
        <v>-1.3607817217594304E-3</v>
      </c>
      <c r="AF117" s="164">
        <v>141289524.09999999</v>
      </c>
      <c r="AG117" s="165">
        <v>128.719776</v>
      </c>
      <c r="AH117" s="115">
        <f t="shared" si="187"/>
        <v>2.3750535885015654E-2</v>
      </c>
      <c r="AI117" s="115">
        <f t="shared" si="188"/>
        <v>1.5876547550172544E-2</v>
      </c>
      <c r="AJ117" s="164">
        <v>108063700.91</v>
      </c>
      <c r="AK117" s="165">
        <v>128.23833300000001</v>
      </c>
      <c r="AL117" s="115">
        <f t="shared" si="189"/>
        <v>-0.23516126479755053</v>
      </c>
      <c r="AM117" s="115">
        <f t="shared" si="190"/>
        <v>-3.7402411265848113E-3</v>
      </c>
      <c r="AN117" s="116">
        <f t="shared" si="138"/>
        <v>4.7356167379993687E-2</v>
      </c>
      <c r="AO117" s="116">
        <f t="shared" si="139"/>
        <v>-7.8633553607769351E-3</v>
      </c>
      <c r="AP117" s="117">
        <f t="shared" si="140"/>
        <v>0.31541717077335907</v>
      </c>
      <c r="AQ117" s="117">
        <f t="shared" si="141"/>
        <v>-5.9425459652168298E-2</v>
      </c>
      <c r="AR117" s="118">
        <f t="shared" si="142"/>
        <v>0.1372890686201409</v>
      </c>
      <c r="AS117" s="202">
        <f t="shared" si="143"/>
        <v>2.3742786532586633E-2</v>
      </c>
      <c r="AT117" s="122"/>
      <c r="AU117" s="120"/>
      <c r="AV117" s="124"/>
      <c r="AW117" s="121"/>
      <c r="AX117" s="121"/>
    </row>
    <row r="118" spans="1:50" s="374" customFormat="1">
      <c r="A118" s="197" t="s">
        <v>184</v>
      </c>
      <c r="B118" s="164">
        <v>1247524842.6400001</v>
      </c>
      <c r="C118" s="165">
        <v>2.1503999999999999</v>
      </c>
      <c r="D118" s="164">
        <v>1263624708.3399999</v>
      </c>
      <c r="E118" s="165">
        <v>2.2212000000000001</v>
      </c>
      <c r="F118" s="115">
        <f t="shared" si="173"/>
        <v>1.2905446969640643E-2</v>
      </c>
      <c r="G118" s="115">
        <f t="shared" si="174"/>
        <v>3.2924107142857234E-2</v>
      </c>
      <c r="H118" s="164">
        <v>1262556770.8900001</v>
      </c>
      <c r="I118" s="165">
        <v>2.2183999999999999</v>
      </c>
      <c r="J118" s="115">
        <f t="shared" si="175"/>
        <v>-8.4513815134458611E-4</v>
      </c>
      <c r="K118" s="115">
        <f t="shared" si="176"/>
        <v>-1.2605798667387608E-3</v>
      </c>
      <c r="L118" s="164">
        <v>1263811306.54</v>
      </c>
      <c r="M118" s="165">
        <v>2.2202000000000002</v>
      </c>
      <c r="N118" s="115">
        <f t="shared" si="177"/>
        <v>9.9364692259779432E-4</v>
      </c>
      <c r="O118" s="115">
        <f t="shared" si="178"/>
        <v>8.1139560043285515E-4</v>
      </c>
      <c r="P118" s="164">
        <v>1255311872.48</v>
      </c>
      <c r="Q118" s="165">
        <v>2.2054999999999998</v>
      </c>
      <c r="R118" s="115">
        <f t="shared" si="179"/>
        <v>-6.7252397695897123E-3</v>
      </c>
      <c r="S118" s="115">
        <f t="shared" si="180"/>
        <v>-6.6210251328710831E-3</v>
      </c>
      <c r="T118" s="164">
        <v>1264892637.6500001</v>
      </c>
      <c r="U118" s="165">
        <v>2.2313000000000001</v>
      </c>
      <c r="V118" s="115">
        <f t="shared" si="181"/>
        <v>7.6321792058512694E-3</v>
      </c>
      <c r="W118" s="115">
        <f t="shared" si="182"/>
        <v>1.1698027658127531E-2</v>
      </c>
      <c r="X118" s="164">
        <v>1262142319.3599999</v>
      </c>
      <c r="Y118" s="165">
        <v>2.2267999999999999</v>
      </c>
      <c r="Z118" s="115">
        <f t="shared" si="183"/>
        <v>-2.1743491962368604E-3</v>
      </c>
      <c r="AA118" s="115">
        <f t="shared" si="184"/>
        <v>-2.0167615291534846E-3</v>
      </c>
      <c r="AB118" s="164">
        <v>1250216902.54</v>
      </c>
      <c r="AC118" s="165">
        <v>2.2059000000000002</v>
      </c>
      <c r="AD118" s="115">
        <f t="shared" si="185"/>
        <v>-9.4485515912714237E-3</v>
      </c>
      <c r="AE118" s="115">
        <f t="shared" si="186"/>
        <v>-9.3856655290101027E-3</v>
      </c>
      <c r="AF118" s="164">
        <v>1314294737.78</v>
      </c>
      <c r="AG118" s="165">
        <v>2.3159999999999998</v>
      </c>
      <c r="AH118" s="115">
        <f t="shared" si="187"/>
        <v>5.1253374602292165E-2</v>
      </c>
      <c r="AI118" s="115">
        <f t="shared" si="188"/>
        <v>4.9911600707194179E-2</v>
      </c>
      <c r="AJ118" s="164">
        <v>1026153050.4</v>
      </c>
      <c r="AK118" s="165">
        <v>2.0110999999999999</v>
      </c>
      <c r="AL118" s="115">
        <f t="shared" si="189"/>
        <v>-0.21923673518369674</v>
      </c>
      <c r="AM118" s="115">
        <f t="shared" si="190"/>
        <v>-0.13164939550949911</v>
      </c>
      <c r="AN118" s="116">
        <f t="shared" si="138"/>
        <v>6.698921123992411E-3</v>
      </c>
      <c r="AO118" s="116">
        <f t="shared" si="139"/>
        <v>9.507637381354796E-3</v>
      </c>
      <c r="AP118" s="117">
        <f t="shared" si="140"/>
        <v>4.0098954306270508E-2</v>
      </c>
      <c r="AQ118" s="117">
        <f t="shared" si="141"/>
        <v>4.2679632631010163E-2</v>
      </c>
      <c r="AR118" s="118">
        <f t="shared" si="142"/>
        <v>1.9396752819169645E-2</v>
      </c>
      <c r="AS118" s="202">
        <f t="shared" si="143"/>
        <v>2.1135922912409528E-2</v>
      </c>
      <c r="AT118" s="122"/>
      <c r="AU118" s="120"/>
      <c r="AV118" s="124"/>
      <c r="AW118" s="121"/>
      <c r="AX118" s="121"/>
    </row>
    <row r="119" spans="1:50" s="422" customFormat="1">
      <c r="A119" s="197" t="s">
        <v>205</v>
      </c>
      <c r="B119" s="164">
        <v>15075550.710000001</v>
      </c>
      <c r="C119" s="165">
        <v>0.99680000000000002</v>
      </c>
      <c r="D119" s="164">
        <v>15121477.68</v>
      </c>
      <c r="E119" s="165">
        <v>0.99980000000000002</v>
      </c>
      <c r="F119" s="115">
        <f t="shared" ref="F119" si="191">((D119-B119)/B119)</f>
        <v>3.0464538830766736E-3</v>
      </c>
      <c r="G119" s="115">
        <f t="shared" ref="G119" si="192">((E119-C119)/C119)</f>
        <v>3.0096308186195854E-3</v>
      </c>
      <c r="H119" s="164">
        <v>15089048.449999999</v>
      </c>
      <c r="I119" s="165">
        <v>0.99760000000000004</v>
      </c>
      <c r="J119" s="115">
        <f t="shared" ref="J119" si="193">((H119-D119)/D119)</f>
        <v>-2.144580753697905E-3</v>
      </c>
      <c r="K119" s="115">
        <f t="shared" ref="K119" si="194">((I119-E119)/E119)</f>
        <v>-2.2004400880175834E-3</v>
      </c>
      <c r="L119" s="164">
        <v>15011909.17</v>
      </c>
      <c r="M119" s="165">
        <v>0.99250000000000005</v>
      </c>
      <c r="N119" s="115">
        <f t="shared" ref="N119" si="195">((L119-H119)/H119)</f>
        <v>-5.1122693558585093E-3</v>
      </c>
      <c r="O119" s="115">
        <f t="shared" ref="O119" si="196">((M119-I119)/I119)</f>
        <v>-5.1122694466720058E-3</v>
      </c>
      <c r="P119" s="164">
        <v>15115593.800000001</v>
      </c>
      <c r="Q119" s="165">
        <v>0.99939999999999996</v>
      </c>
      <c r="R119" s="115">
        <f t="shared" ref="R119" si="197">((P119-L119)/L119)</f>
        <v>6.9068250297707346E-3</v>
      </c>
      <c r="S119" s="115">
        <f t="shared" ref="S119" si="198">((Q119-M119)/M119)</f>
        <v>6.9521410579344136E-3</v>
      </c>
      <c r="T119" s="164">
        <v>15196524.470000001</v>
      </c>
      <c r="U119" s="165">
        <v>1.0046999999999999</v>
      </c>
      <c r="V119" s="115">
        <f t="shared" ref="V119" si="199">((T119-P119)/P119)</f>
        <v>5.3541178117660132E-3</v>
      </c>
      <c r="W119" s="115">
        <f t="shared" ref="W119" si="200">((U119-Q119)/Q119)</f>
        <v>5.3031819091454591E-3</v>
      </c>
      <c r="X119" s="164">
        <v>15233111.49</v>
      </c>
      <c r="Y119" s="165">
        <v>1.0072000000000001</v>
      </c>
      <c r="Z119" s="115">
        <f t="shared" ref="Z119" si="201">((X119-T119)/T119)</f>
        <v>2.4075912931425399E-3</v>
      </c>
      <c r="AA119" s="115">
        <f t="shared" ref="AA119" si="202">((Y119-U119)/U119)</f>
        <v>2.4883049666568815E-3</v>
      </c>
      <c r="AB119" s="164">
        <v>15153646.189999999</v>
      </c>
      <c r="AC119" s="165">
        <v>1.0119</v>
      </c>
      <c r="AD119" s="115">
        <f t="shared" ref="AD119" si="203">((AB119-X119)/X119)</f>
        <v>-5.2166164510885982E-3</v>
      </c>
      <c r="AE119" s="115">
        <f t="shared" ref="AE119" si="204">((AC119-Y119)/Y119)</f>
        <v>4.6664019062747477E-3</v>
      </c>
      <c r="AF119" s="164">
        <v>15153646.189999999</v>
      </c>
      <c r="AG119" s="165">
        <v>1.0119</v>
      </c>
      <c r="AH119" s="115">
        <f t="shared" ref="AH119" si="205">((AF119-AB119)/AB119)</f>
        <v>0</v>
      </c>
      <c r="AI119" s="115">
        <f t="shared" ref="AI119" si="206">((AG119-AC119)/AC119)</f>
        <v>0</v>
      </c>
      <c r="AJ119" s="164">
        <v>15121345.779999999</v>
      </c>
      <c r="AK119" s="165">
        <v>1.0098</v>
      </c>
      <c r="AL119" s="115">
        <f t="shared" si="189"/>
        <v>-2.131527263802386E-3</v>
      </c>
      <c r="AM119" s="115">
        <f t="shared" si="190"/>
        <v>-2.0753038837829732E-3</v>
      </c>
      <c r="AN119" s="116">
        <f t="shared" ref="AN119" si="207">AVERAGE(F119,J119,N119,R119,V119,Z119,AD119,AH119)</f>
        <v>6.5519018213886871E-4</v>
      </c>
      <c r="AO119" s="116">
        <f t="shared" ref="AO119" si="208">AVERAGE(G119,K119,O119,S119,W119,AA119,AE119,AI119)</f>
        <v>1.8883688904926875E-3</v>
      </c>
      <c r="AP119" s="117">
        <f t="shared" ref="AP119" si="209">((AF119-D119)/D119)</f>
        <v>2.1273390524886703E-3</v>
      </c>
      <c r="AQ119" s="117">
        <f t="shared" ref="AQ119" si="210">((AG119-E119)/E119)</f>
        <v>1.2102420484096819E-2</v>
      </c>
      <c r="AR119" s="118">
        <f t="shared" ref="AR119" si="211">STDEV(F119,J119,N119,R119,V119,Z119,AD119,AH119)</f>
        <v>4.5663615557723029E-3</v>
      </c>
      <c r="AS119" s="202">
        <f t="shared" ref="AS119" si="212">STDEV(G119,K119,O119,S119,W119,AA119,AE119,AI119)</f>
        <v>4.0695838435353925E-3</v>
      </c>
      <c r="AT119" s="122"/>
      <c r="AU119" s="120"/>
      <c r="AV119" s="124"/>
      <c r="AW119" s="121"/>
      <c r="AX119" s="121"/>
    </row>
    <row r="120" spans="1:50">
      <c r="A120" s="197" t="s">
        <v>234</v>
      </c>
      <c r="B120" s="164">
        <v>0</v>
      </c>
      <c r="C120" s="165">
        <v>0</v>
      </c>
      <c r="D120" s="164">
        <v>0</v>
      </c>
      <c r="E120" s="165">
        <v>0</v>
      </c>
      <c r="F120" s="115" t="e">
        <f t="shared" si="173"/>
        <v>#DIV/0!</v>
      </c>
      <c r="G120" s="115" t="e">
        <f t="shared" si="174"/>
        <v>#DIV/0!</v>
      </c>
      <c r="H120" s="164">
        <v>0</v>
      </c>
      <c r="I120" s="165">
        <v>0</v>
      </c>
      <c r="J120" s="115" t="e">
        <f t="shared" si="175"/>
        <v>#DIV/0!</v>
      </c>
      <c r="K120" s="115" t="e">
        <f t="shared" si="176"/>
        <v>#DIV/0!</v>
      </c>
      <c r="L120" s="164">
        <v>0</v>
      </c>
      <c r="M120" s="165">
        <v>0</v>
      </c>
      <c r="N120" s="115" t="e">
        <f t="shared" si="177"/>
        <v>#DIV/0!</v>
      </c>
      <c r="O120" s="115" t="e">
        <f t="shared" si="178"/>
        <v>#DIV/0!</v>
      </c>
      <c r="P120" s="164">
        <v>0</v>
      </c>
      <c r="Q120" s="165">
        <v>0</v>
      </c>
      <c r="R120" s="115" t="e">
        <f t="shared" si="179"/>
        <v>#DIV/0!</v>
      </c>
      <c r="S120" s="115" t="e">
        <f t="shared" si="180"/>
        <v>#DIV/0!</v>
      </c>
      <c r="T120" s="164">
        <v>0</v>
      </c>
      <c r="U120" s="165">
        <v>0</v>
      </c>
      <c r="V120" s="115" t="e">
        <f t="shared" si="181"/>
        <v>#DIV/0!</v>
      </c>
      <c r="W120" s="115" t="e">
        <f t="shared" si="182"/>
        <v>#DIV/0!</v>
      </c>
      <c r="X120" s="164">
        <v>0</v>
      </c>
      <c r="Y120" s="165">
        <v>0</v>
      </c>
      <c r="Z120" s="115" t="e">
        <f t="shared" si="183"/>
        <v>#DIV/0!</v>
      </c>
      <c r="AA120" s="115" t="e">
        <f t="shared" si="184"/>
        <v>#DIV/0!</v>
      </c>
      <c r="AB120" s="164">
        <v>0</v>
      </c>
      <c r="AC120" s="165">
        <v>0</v>
      </c>
      <c r="AD120" s="115" t="e">
        <f t="shared" si="185"/>
        <v>#DIV/0!</v>
      </c>
      <c r="AE120" s="115" t="e">
        <f t="shared" si="186"/>
        <v>#DIV/0!</v>
      </c>
      <c r="AF120" s="164">
        <v>0</v>
      </c>
      <c r="AG120" s="165">
        <v>0</v>
      </c>
      <c r="AH120" s="115" t="e">
        <f t="shared" si="187"/>
        <v>#DIV/0!</v>
      </c>
      <c r="AI120" s="115" t="e">
        <f t="shared" si="188"/>
        <v>#DIV/0!</v>
      </c>
      <c r="AJ120" s="164">
        <v>241553458.34</v>
      </c>
      <c r="AK120" s="165">
        <v>1.0254000000000001</v>
      </c>
      <c r="AL120" s="115" t="e">
        <f t="shared" si="189"/>
        <v>#DIV/0!</v>
      </c>
      <c r="AM120" s="115" t="e">
        <f t="shared" si="190"/>
        <v>#DIV/0!</v>
      </c>
      <c r="AN120" s="116" t="e">
        <f t="shared" si="138"/>
        <v>#DIV/0!</v>
      </c>
      <c r="AO120" s="116" t="e">
        <f t="shared" si="139"/>
        <v>#DIV/0!</v>
      </c>
      <c r="AP120" s="117" t="e">
        <f t="shared" si="140"/>
        <v>#DIV/0!</v>
      </c>
      <c r="AQ120" s="117" t="e">
        <f t="shared" si="141"/>
        <v>#DIV/0!</v>
      </c>
      <c r="AR120" s="118" t="e">
        <f t="shared" si="142"/>
        <v>#DIV/0!</v>
      </c>
      <c r="AS120" s="202" t="e">
        <f t="shared" si="143"/>
        <v>#DIV/0!</v>
      </c>
      <c r="AT120" s="122"/>
      <c r="AU120" s="148">
        <f>SUM(AU99:AU110)</f>
        <v>19048418430.824383</v>
      </c>
      <c r="AV120" s="149"/>
      <c r="AW120" s="121" t="e">
        <f>(#REF!/AU120)-1</f>
        <v>#REF!</v>
      </c>
      <c r="AX120" s="121" t="e">
        <f>(#REF!/AV120)-1</f>
        <v>#REF!</v>
      </c>
    </row>
    <row r="121" spans="1:50">
      <c r="A121" s="199" t="s">
        <v>56</v>
      </c>
      <c r="B121" s="179">
        <f>SUM(B100:B120)</f>
        <v>29106690389.250004</v>
      </c>
      <c r="C121" s="70"/>
      <c r="D121" s="179">
        <f>SUM(D100:D120)</f>
        <v>29055441454.749996</v>
      </c>
      <c r="E121" s="70"/>
      <c r="F121" s="115">
        <f>((D121-B121)/B121)</f>
        <v>-1.7607269605250425E-3</v>
      </c>
      <c r="G121" s="115"/>
      <c r="H121" s="179">
        <f>SUM(H100:H120)</f>
        <v>28995805087.060005</v>
      </c>
      <c r="I121" s="70"/>
      <c r="J121" s="115">
        <f>((H121-D121)/D121)</f>
        <v>-2.0525025504385037E-3</v>
      </c>
      <c r="K121" s="115"/>
      <c r="L121" s="179">
        <f>SUM(L100:L120)</f>
        <v>29070858606.970005</v>
      </c>
      <c r="M121" s="70"/>
      <c r="N121" s="115">
        <f>((L121-H121)/H121)</f>
        <v>2.5884268322487131E-3</v>
      </c>
      <c r="O121" s="115"/>
      <c r="P121" s="179">
        <f>SUM(P100:P120)</f>
        <v>28776493345.829994</v>
      </c>
      <c r="Q121" s="70"/>
      <c r="R121" s="115">
        <f>((P121-L121)/L121)</f>
        <v>-1.0125784900946615E-2</v>
      </c>
      <c r="S121" s="115"/>
      <c r="T121" s="179">
        <f>SUM(T100:T120)</f>
        <v>29095842052.560001</v>
      </c>
      <c r="U121" s="70"/>
      <c r="V121" s="115">
        <f>((T121-P121)/P121)</f>
        <v>1.1097554621827613E-2</v>
      </c>
      <c r="W121" s="115"/>
      <c r="X121" s="179">
        <f>SUM(X100:X120)</f>
        <v>29090050086.420002</v>
      </c>
      <c r="Y121" s="70"/>
      <c r="Z121" s="115">
        <f>((X121-T121)/T121)</f>
        <v>-1.9906508048595151E-4</v>
      </c>
      <c r="AA121" s="115"/>
      <c r="AB121" s="179">
        <f>SUM(AB100:AB120)</f>
        <v>29033055017.510002</v>
      </c>
      <c r="AC121" s="70"/>
      <c r="AD121" s="115">
        <f>((AB121-X121)/X121)</f>
        <v>-1.9592633474566153E-3</v>
      </c>
      <c r="AE121" s="115"/>
      <c r="AF121" s="179">
        <f>SUM(AF100:AF120)</f>
        <v>29326862345.399994</v>
      </c>
      <c r="AG121" s="70"/>
      <c r="AH121" s="115">
        <f>((AF121-AB121)/AB121)</f>
        <v>1.0119752389570951E-2</v>
      </c>
      <c r="AI121" s="115"/>
      <c r="AJ121" s="179">
        <f>SUM(AJ100:AJ120)</f>
        <v>28972789336.450005</v>
      </c>
      <c r="AK121" s="70"/>
      <c r="AL121" s="115">
        <f>((AJ121-AF121)/AF121)</f>
        <v>-1.2073334159647212E-2</v>
      </c>
      <c r="AM121" s="115"/>
      <c r="AN121" s="116">
        <f t="shared" si="138"/>
        <v>9.6354887547431863E-4</v>
      </c>
      <c r="AO121" s="116"/>
      <c r="AP121" s="117">
        <f t="shared" si="140"/>
        <v>9.3414822511886392E-3</v>
      </c>
      <c r="AQ121" s="117"/>
      <c r="AR121" s="118">
        <f t="shared" si="142"/>
        <v>6.9545507688278411E-3</v>
      </c>
      <c r="AS121" s="202"/>
      <c r="AT121" s="122"/>
      <c r="AU121" s="132"/>
      <c r="AV121" s="98"/>
      <c r="AW121" s="121" t="e">
        <f>(#REF!/AU121)-1</f>
        <v>#REF!</v>
      </c>
      <c r="AX121" s="121" t="e">
        <f>(#REF!/AV121)-1</f>
        <v>#REF!</v>
      </c>
    </row>
    <row r="122" spans="1:50">
      <c r="A122" s="200" t="s">
        <v>90</v>
      </c>
      <c r="B122" s="169"/>
      <c r="C122" s="171"/>
      <c r="D122" s="169"/>
      <c r="E122" s="171"/>
      <c r="F122" s="115"/>
      <c r="G122" s="115"/>
      <c r="H122" s="169"/>
      <c r="I122" s="171"/>
      <c r="J122" s="115"/>
      <c r="K122" s="115"/>
      <c r="L122" s="169"/>
      <c r="M122" s="171"/>
      <c r="N122" s="115"/>
      <c r="O122" s="115"/>
      <c r="P122" s="169"/>
      <c r="Q122" s="171"/>
      <c r="R122" s="115"/>
      <c r="S122" s="115"/>
      <c r="T122" s="169"/>
      <c r="U122" s="171"/>
      <c r="V122" s="115"/>
      <c r="W122" s="115"/>
      <c r="X122" s="169"/>
      <c r="Y122" s="171"/>
      <c r="Z122" s="115"/>
      <c r="AA122" s="115"/>
      <c r="AB122" s="169"/>
      <c r="AC122" s="171"/>
      <c r="AD122" s="115"/>
      <c r="AE122" s="115"/>
      <c r="AF122" s="169"/>
      <c r="AG122" s="171"/>
      <c r="AH122" s="115"/>
      <c r="AI122" s="115"/>
      <c r="AJ122" s="169"/>
      <c r="AK122" s="171"/>
      <c r="AL122" s="115"/>
      <c r="AM122" s="115"/>
      <c r="AN122" s="116"/>
      <c r="AO122" s="116"/>
      <c r="AP122" s="117"/>
      <c r="AQ122" s="117"/>
      <c r="AR122" s="118"/>
      <c r="AS122" s="202"/>
      <c r="AT122" s="122"/>
      <c r="AU122" s="120">
        <v>640873657.65999997</v>
      </c>
      <c r="AV122" s="124">
        <v>11.5358</v>
      </c>
      <c r="AW122" s="121" t="e">
        <f>(#REF!/AU122)-1</f>
        <v>#REF!</v>
      </c>
      <c r="AX122" s="121" t="e">
        <f>(#REF!/AV122)-1</f>
        <v>#REF!</v>
      </c>
    </row>
    <row r="123" spans="1:50">
      <c r="A123" s="198" t="s">
        <v>36</v>
      </c>
      <c r="B123" s="172">
        <v>578735912.62</v>
      </c>
      <c r="C123" s="368">
        <v>13.3665</v>
      </c>
      <c r="D123" s="172">
        <v>582590012.82000005</v>
      </c>
      <c r="E123" s="368">
        <v>13.455</v>
      </c>
      <c r="F123" s="115">
        <f t="shared" ref="F123:G129" si="213">((D123-B123)/B123)</f>
        <v>6.6595144969527117E-3</v>
      </c>
      <c r="G123" s="115">
        <f t="shared" si="213"/>
        <v>6.6210301874088055E-3</v>
      </c>
      <c r="H123" s="172">
        <v>578058667.71000004</v>
      </c>
      <c r="I123" s="368">
        <v>13.3528</v>
      </c>
      <c r="J123" s="115">
        <f t="shared" ref="J123:J129" si="214">((H123-D123)/D123)</f>
        <v>-7.7779313244081332E-3</v>
      </c>
      <c r="K123" s="115">
        <f t="shared" ref="K123:K129" si="215">((I123-E123)/E123)</f>
        <v>-7.5956893348197579E-3</v>
      </c>
      <c r="L123" s="172">
        <v>580036190.07000005</v>
      </c>
      <c r="M123" s="368">
        <v>13.4321</v>
      </c>
      <c r="N123" s="115">
        <f t="shared" ref="N123:N129" si="216">((L123-H123)/H123)</f>
        <v>3.4209717291050048E-3</v>
      </c>
      <c r="O123" s="115">
        <f t="shared" ref="O123:O129" si="217">((M123-I123)/I123)</f>
        <v>5.9388293092085499E-3</v>
      </c>
      <c r="P123" s="172">
        <v>576914285.75</v>
      </c>
      <c r="Q123" s="368">
        <v>13.3453</v>
      </c>
      <c r="R123" s="115">
        <f t="shared" ref="R123:R129" si="218">((P123-L123)/L123)</f>
        <v>-5.3822578201944502E-3</v>
      </c>
      <c r="S123" s="115">
        <f t="shared" ref="S123:S129" si="219">((Q123-M123)/M123)</f>
        <v>-6.4621317589952584E-3</v>
      </c>
      <c r="T123" s="172">
        <v>578710894.28999996</v>
      </c>
      <c r="U123" s="368">
        <v>13.388500000000001</v>
      </c>
      <c r="V123" s="115">
        <f t="shared" ref="V123:V129" si="220">((T123-P123)/P123)</f>
        <v>3.1141689231431236E-3</v>
      </c>
      <c r="W123" s="115">
        <f t="shared" ref="W123:W129" si="221">((U123-Q123)/Q123)</f>
        <v>3.2370947075000614E-3</v>
      </c>
      <c r="X123" s="172">
        <v>574927241.75999999</v>
      </c>
      <c r="Y123" s="368">
        <v>13.318099999999999</v>
      </c>
      <c r="Z123" s="115">
        <f t="shared" ref="Z123:Z129" si="222">((X123-T123)/T123)</f>
        <v>-6.538070334138087E-3</v>
      </c>
      <c r="AA123" s="115">
        <f t="shared" ref="AA123:AA129" si="223">((Y123-U123)/U123)</f>
        <v>-5.2582440153864235E-3</v>
      </c>
      <c r="AB123" s="172">
        <v>579948107.88999999</v>
      </c>
      <c r="AC123" s="368">
        <v>13.435</v>
      </c>
      <c r="AD123" s="115">
        <f t="shared" ref="AD123:AD129" si="224">((AB123-X123)/X123)</f>
        <v>8.7330461409861771E-3</v>
      </c>
      <c r="AE123" s="115">
        <f t="shared" ref="AE123:AE129" si="225">((AC123-Y123)/Y123)</f>
        <v>8.7775283261126678E-3</v>
      </c>
      <c r="AF123" s="172">
        <v>589745313.63</v>
      </c>
      <c r="AG123" s="368">
        <v>13.6632</v>
      </c>
      <c r="AH123" s="115">
        <f t="shared" ref="AH123:AH129" si="226">((AF123-AB123)/AB123)</f>
        <v>1.68932454588821E-2</v>
      </c>
      <c r="AI123" s="115">
        <f t="shared" ref="AI123:AI129" si="227">((AG123-AC123)/AC123)</f>
        <v>1.6985485671752832E-2</v>
      </c>
      <c r="AJ123" s="172">
        <v>584215486.29999995</v>
      </c>
      <c r="AK123" s="368">
        <v>13.537699999999999</v>
      </c>
      <c r="AL123" s="115">
        <f t="shared" ref="AL123:AL129" si="228">((AJ123-AF123)/AF123)</f>
        <v>-9.3766363245226195E-3</v>
      </c>
      <c r="AM123" s="115">
        <f t="shared" ref="AM123:AM129" si="229">((AK123-AG123)/AG123)</f>
        <v>-9.1852567480532089E-3</v>
      </c>
      <c r="AN123" s="116">
        <f t="shared" si="138"/>
        <v>2.3903359087910558E-3</v>
      </c>
      <c r="AO123" s="116">
        <f t="shared" si="139"/>
        <v>2.7804878865976845E-3</v>
      </c>
      <c r="AP123" s="117">
        <f t="shared" si="140"/>
        <v>1.2281880314708863E-2</v>
      </c>
      <c r="AQ123" s="117">
        <f t="shared" si="141"/>
        <v>1.5473801560758062E-2</v>
      </c>
      <c r="AR123" s="118">
        <f t="shared" si="142"/>
        <v>8.5682111701376913E-3</v>
      </c>
      <c r="AS123" s="202">
        <f t="shared" si="143"/>
        <v>8.6221650731437057E-3</v>
      </c>
      <c r="AT123" s="122"/>
      <c r="AU123" s="120">
        <v>2128320668.46</v>
      </c>
      <c r="AV123" s="127">
        <v>1.04</v>
      </c>
      <c r="AW123" s="121" t="e">
        <f>(#REF!/AU123)-1</f>
        <v>#REF!</v>
      </c>
      <c r="AX123" s="121" t="e">
        <f>(#REF!/AV123)-1</f>
        <v>#REF!</v>
      </c>
    </row>
    <row r="124" spans="1:50">
      <c r="A124" s="198" t="s">
        <v>38</v>
      </c>
      <c r="B124" s="172">
        <v>2706187463.0500002</v>
      </c>
      <c r="C124" s="368">
        <v>1.37</v>
      </c>
      <c r="D124" s="172">
        <v>2719801990.6599998</v>
      </c>
      <c r="E124" s="368">
        <v>1.38</v>
      </c>
      <c r="F124" s="115">
        <f t="shared" si="213"/>
        <v>5.0308885825135876E-3</v>
      </c>
      <c r="G124" s="115">
        <f t="shared" si="213"/>
        <v>7.2992700729925444E-3</v>
      </c>
      <c r="H124" s="172">
        <v>2712374007.0599999</v>
      </c>
      <c r="I124" s="368">
        <v>1.37</v>
      </c>
      <c r="J124" s="115">
        <f t="shared" si="214"/>
        <v>-2.7310751391123864E-3</v>
      </c>
      <c r="K124" s="115">
        <f t="shared" si="215"/>
        <v>-7.2463768115940486E-3</v>
      </c>
      <c r="L124" s="172">
        <v>2730218999.77</v>
      </c>
      <c r="M124" s="368">
        <v>1.38</v>
      </c>
      <c r="N124" s="115">
        <f t="shared" si="216"/>
        <v>6.5791047486635544E-3</v>
      </c>
      <c r="O124" s="115">
        <f t="shared" si="217"/>
        <v>7.2992700729925444E-3</v>
      </c>
      <c r="P124" s="172">
        <v>2734622351.8299999</v>
      </c>
      <c r="Q124" s="368">
        <v>1.38</v>
      </c>
      <c r="R124" s="115">
        <f t="shared" si="218"/>
        <v>1.6128200925899685E-3</v>
      </c>
      <c r="S124" s="115">
        <f t="shared" si="219"/>
        <v>0</v>
      </c>
      <c r="T124" s="172">
        <v>2745927310.3099999</v>
      </c>
      <c r="U124" s="368">
        <v>1.39</v>
      </c>
      <c r="V124" s="115">
        <f t="shared" si="220"/>
        <v>4.1340108525167209E-3</v>
      </c>
      <c r="W124" s="115">
        <f t="shared" si="221"/>
        <v>7.2463768115942099E-3</v>
      </c>
      <c r="X124" s="172">
        <v>2770145667.9400001</v>
      </c>
      <c r="Y124" s="368">
        <v>1.41</v>
      </c>
      <c r="Z124" s="115">
        <f t="shared" si="222"/>
        <v>8.8197373393930061E-3</v>
      </c>
      <c r="AA124" s="115">
        <f t="shared" si="223"/>
        <v>1.4388489208633108E-2</v>
      </c>
      <c r="AB124" s="172">
        <v>2722970342.27</v>
      </c>
      <c r="AC124" s="368">
        <v>1.38</v>
      </c>
      <c r="AD124" s="115">
        <f t="shared" si="224"/>
        <v>-1.7029907927218025E-2</v>
      </c>
      <c r="AE124" s="115">
        <f t="shared" si="225"/>
        <v>-2.1276595744680871E-2</v>
      </c>
      <c r="AF124" s="172">
        <v>2726511140.8899999</v>
      </c>
      <c r="AG124" s="368">
        <v>1.38</v>
      </c>
      <c r="AH124" s="115">
        <f t="shared" si="226"/>
        <v>1.3003441737995957E-3</v>
      </c>
      <c r="AI124" s="115">
        <f t="shared" si="227"/>
        <v>0</v>
      </c>
      <c r="AJ124" s="172">
        <v>2712671023.4400001</v>
      </c>
      <c r="AK124" s="368">
        <v>1.38</v>
      </c>
      <c r="AL124" s="115">
        <f t="shared" si="228"/>
        <v>-5.07612723177139E-3</v>
      </c>
      <c r="AM124" s="115">
        <f t="shared" si="229"/>
        <v>0</v>
      </c>
      <c r="AN124" s="116">
        <f t="shared" si="138"/>
        <v>9.6449034039325246E-4</v>
      </c>
      <c r="AO124" s="116">
        <f t="shared" si="139"/>
        <v>9.6380420124218607E-4</v>
      </c>
      <c r="AP124" s="117">
        <f t="shared" si="140"/>
        <v>2.4667789247304526E-3</v>
      </c>
      <c r="AQ124" s="117">
        <f t="shared" si="141"/>
        <v>0</v>
      </c>
      <c r="AR124" s="118">
        <f t="shared" si="142"/>
        <v>8.0870174424449714E-3</v>
      </c>
      <c r="AS124" s="202">
        <f t="shared" si="143"/>
        <v>1.1109001760934071E-2</v>
      </c>
      <c r="AT124" s="122"/>
      <c r="AU124" s="120">
        <v>1789192828.73</v>
      </c>
      <c r="AV124" s="124">
        <v>0.79</v>
      </c>
      <c r="AW124" s="121" t="e">
        <f>(#REF!/AU124)-1</f>
        <v>#REF!</v>
      </c>
      <c r="AX124" s="121" t="e">
        <f>(#REF!/AV124)-1</f>
        <v>#REF!</v>
      </c>
    </row>
    <row r="125" spans="1:50">
      <c r="A125" s="198" t="s">
        <v>39</v>
      </c>
      <c r="B125" s="168">
        <v>1512797438.01</v>
      </c>
      <c r="C125" s="168">
        <v>1.1399999999999999</v>
      </c>
      <c r="D125" s="168">
        <v>1524601363.26</v>
      </c>
      <c r="E125" s="168">
        <v>1.1499999999999999</v>
      </c>
      <c r="F125" s="115">
        <f t="shared" si="213"/>
        <v>7.8027136703294527E-3</v>
      </c>
      <c r="G125" s="115">
        <f t="shared" si="213"/>
        <v>8.7719298245614117E-3</v>
      </c>
      <c r="H125" s="168">
        <v>1525027348.23</v>
      </c>
      <c r="I125" s="168">
        <v>1.1499999999999999</v>
      </c>
      <c r="J125" s="115">
        <f t="shared" si="214"/>
        <v>2.7940744398205204E-4</v>
      </c>
      <c r="K125" s="115">
        <f t="shared" si="215"/>
        <v>0</v>
      </c>
      <c r="L125" s="168">
        <v>1526222006.5699999</v>
      </c>
      <c r="M125" s="168">
        <v>1.1499999999999999</v>
      </c>
      <c r="N125" s="115">
        <f t="shared" si="216"/>
        <v>7.8336846967792177E-4</v>
      </c>
      <c r="O125" s="115">
        <f t="shared" si="217"/>
        <v>0</v>
      </c>
      <c r="P125" s="168">
        <v>1524400776.0899999</v>
      </c>
      <c r="Q125" s="168">
        <v>1.1499999999999999</v>
      </c>
      <c r="R125" s="115">
        <f t="shared" si="218"/>
        <v>-1.1932932903339635E-3</v>
      </c>
      <c r="S125" s="115">
        <f t="shared" si="219"/>
        <v>0</v>
      </c>
      <c r="T125" s="168">
        <v>1544514970.1800001</v>
      </c>
      <c r="U125" s="168">
        <v>1.17</v>
      </c>
      <c r="V125" s="115">
        <f t="shared" si="220"/>
        <v>1.3194820158509694E-2</v>
      </c>
      <c r="W125" s="115">
        <f t="shared" si="221"/>
        <v>1.7391304347826105E-2</v>
      </c>
      <c r="X125" s="168">
        <v>1510311035.0699999</v>
      </c>
      <c r="Y125" s="168">
        <v>1.18</v>
      </c>
      <c r="Z125" s="115">
        <f t="shared" si="222"/>
        <v>-2.214542155328799E-2</v>
      </c>
      <c r="AA125" s="115">
        <f t="shared" si="223"/>
        <v>8.5470085470085548E-3</v>
      </c>
      <c r="AB125" s="168">
        <v>1467573244.9400001</v>
      </c>
      <c r="AC125" s="168">
        <v>1.18</v>
      </c>
      <c r="AD125" s="115">
        <f t="shared" si="224"/>
        <v>-2.829734348595226E-2</v>
      </c>
      <c r="AE125" s="115">
        <f t="shared" si="225"/>
        <v>0</v>
      </c>
      <c r="AF125" s="168">
        <v>1503512589.79</v>
      </c>
      <c r="AG125" s="168">
        <v>1.2</v>
      </c>
      <c r="AH125" s="115">
        <f t="shared" si="226"/>
        <v>2.4488961606457495E-2</v>
      </c>
      <c r="AI125" s="115">
        <f t="shared" si="227"/>
        <v>1.6949152542372899E-2</v>
      </c>
      <c r="AJ125" s="168">
        <v>1490124291.47</v>
      </c>
      <c r="AK125" s="168">
        <v>1.19</v>
      </c>
      <c r="AL125" s="115">
        <f t="shared" si="228"/>
        <v>-8.904679888227551E-3</v>
      </c>
      <c r="AM125" s="115">
        <f t="shared" si="229"/>
        <v>-8.3333333333333419E-3</v>
      </c>
      <c r="AN125" s="116">
        <f t="shared" si="138"/>
        <v>-6.3584837257720005E-4</v>
      </c>
      <c r="AO125" s="116">
        <f t="shared" si="139"/>
        <v>6.4574244077211214E-3</v>
      </c>
      <c r="AP125" s="117">
        <f t="shared" si="140"/>
        <v>-1.3832319698905861E-2</v>
      </c>
      <c r="AQ125" s="117">
        <f t="shared" si="141"/>
        <v>4.3478260869565258E-2</v>
      </c>
      <c r="AR125" s="118">
        <f t="shared" si="142"/>
        <v>1.7422216779841061E-2</v>
      </c>
      <c r="AS125" s="202">
        <f t="shared" si="143"/>
        <v>7.6171114408992557E-3</v>
      </c>
      <c r="AT125" s="122"/>
      <c r="AU125" s="120">
        <v>204378030.47999999</v>
      </c>
      <c r="AV125" s="124">
        <v>22.9087</v>
      </c>
      <c r="AW125" s="121" t="e">
        <f>(#REF!/AU125)-1</f>
        <v>#REF!</v>
      </c>
      <c r="AX125" s="121" t="e">
        <f>(#REF!/AV125)-1</f>
        <v>#REF!</v>
      </c>
    </row>
    <row r="126" spans="1:50">
      <c r="A126" s="198" t="s">
        <v>40</v>
      </c>
      <c r="B126" s="168">
        <v>368548155.44</v>
      </c>
      <c r="C126" s="168">
        <v>36.465600000000002</v>
      </c>
      <c r="D126" s="168">
        <v>368792611.86000001</v>
      </c>
      <c r="E126" s="168">
        <v>36.495399999999997</v>
      </c>
      <c r="F126" s="115">
        <f t="shared" si="213"/>
        <v>6.6329573596201176E-4</v>
      </c>
      <c r="G126" s="115">
        <f t="shared" si="213"/>
        <v>8.172085472334062E-4</v>
      </c>
      <c r="H126" s="168">
        <v>370267608.87</v>
      </c>
      <c r="I126" s="168">
        <v>36.545099999999998</v>
      </c>
      <c r="J126" s="115">
        <f t="shared" si="214"/>
        <v>3.9995297155245736E-3</v>
      </c>
      <c r="K126" s="115">
        <f t="shared" si="215"/>
        <v>1.3618154616746607E-3</v>
      </c>
      <c r="L126" s="168">
        <v>371899407.75999999</v>
      </c>
      <c r="M126" s="168">
        <v>36.857700000000001</v>
      </c>
      <c r="N126" s="115">
        <f t="shared" si="216"/>
        <v>4.4070797739504839E-3</v>
      </c>
      <c r="O126" s="115">
        <f t="shared" si="217"/>
        <v>8.5538143280495423E-3</v>
      </c>
      <c r="P126" s="168">
        <v>393310209.61000001</v>
      </c>
      <c r="Q126" s="168">
        <v>37.32</v>
      </c>
      <c r="R126" s="115">
        <f t="shared" si="218"/>
        <v>5.7571486814028974E-2</v>
      </c>
      <c r="S126" s="115">
        <f t="shared" si="219"/>
        <v>1.2542833654840074E-2</v>
      </c>
      <c r="T126" s="168">
        <v>394892595.02999997</v>
      </c>
      <c r="U126" s="168">
        <v>37.3872</v>
      </c>
      <c r="V126" s="115">
        <f t="shared" si="220"/>
        <v>4.023250303034403E-3</v>
      </c>
      <c r="W126" s="115">
        <f t="shared" si="221"/>
        <v>1.8006430868167122E-3</v>
      </c>
      <c r="X126" s="168">
        <v>400274515.19999999</v>
      </c>
      <c r="Y126" s="168">
        <v>37.966200000000001</v>
      </c>
      <c r="Z126" s="115">
        <f t="shared" si="222"/>
        <v>1.3628820184868629E-2</v>
      </c>
      <c r="AA126" s="115">
        <f t="shared" si="223"/>
        <v>1.5486583643599965E-2</v>
      </c>
      <c r="AB126" s="168">
        <v>402592436.17000002</v>
      </c>
      <c r="AC126" s="168">
        <v>37.930599999999998</v>
      </c>
      <c r="AD126" s="115">
        <f t="shared" si="224"/>
        <v>5.7908282490626789E-3</v>
      </c>
      <c r="AE126" s="115">
        <f t="shared" si="225"/>
        <v>-9.3767614351718883E-4</v>
      </c>
      <c r="AF126" s="168">
        <v>402400974.25</v>
      </c>
      <c r="AG126" s="176">
        <v>38.0334</v>
      </c>
      <c r="AH126" s="115">
        <f t="shared" si="226"/>
        <v>-4.755725711626866E-4</v>
      </c>
      <c r="AI126" s="115">
        <f t="shared" si="227"/>
        <v>2.7102128624382953E-3</v>
      </c>
      <c r="AJ126" s="168">
        <v>405577436.07999998</v>
      </c>
      <c r="AK126" s="168">
        <v>37.909500000000001</v>
      </c>
      <c r="AL126" s="115">
        <f t="shared" si="228"/>
        <v>7.8937727124550657E-3</v>
      </c>
      <c r="AM126" s="115">
        <f t="shared" si="229"/>
        <v>-3.2576630014671056E-3</v>
      </c>
      <c r="AN126" s="116">
        <f t="shared" si="138"/>
        <v>1.1201089775658635E-2</v>
      </c>
      <c r="AO126" s="116">
        <f t="shared" si="139"/>
        <v>5.2919294301419333E-3</v>
      </c>
      <c r="AP126" s="117">
        <f t="shared" si="140"/>
        <v>9.1130790881348497E-2</v>
      </c>
      <c r="AQ126" s="117">
        <f t="shared" si="141"/>
        <v>4.2142297385424028E-2</v>
      </c>
      <c r="AR126" s="118">
        <f t="shared" si="142"/>
        <v>1.9206808657737582E-2</v>
      </c>
      <c r="AS126" s="202">
        <f t="shared" si="143"/>
        <v>6.0977481657506667E-3</v>
      </c>
      <c r="AT126" s="122"/>
      <c r="AU126" s="120">
        <v>160273731.87</v>
      </c>
      <c r="AV126" s="124">
        <v>133.94</v>
      </c>
      <c r="AW126" s="121" t="e">
        <f>(#REF!/AU126)-1</f>
        <v>#REF!</v>
      </c>
      <c r="AX126" s="121" t="e">
        <f>(#REF!/AV126)-1</f>
        <v>#REF!</v>
      </c>
    </row>
    <row r="127" spans="1:50" s="278" customFormat="1">
      <c r="A127" s="197" t="s">
        <v>89</v>
      </c>
      <c r="B127" s="164">
        <v>238973260.02000001</v>
      </c>
      <c r="C127" s="176">
        <v>209.81</v>
      </c>
      <c r="D127" s="164">
        <v>236026870.87</v>
      </c>
      <c r="E127" s="176">
        <v>210.2</v>
      </c>
      <c r="F127" s="115">
        <f t="shared" si="213"/>
        <v>-1.2329367518999483E-2</v>
      </c>
      <c r="G127" s="115">
        <f t="shared" si="213"/>
        <v>1.8588246508745357E-3</v>
      </c>
      <c r="H127" s="164">
        <v>235503524.80000001</v>
      </c>
      <c r="I127" s="176">
        <v>210.58</v>
      </c>
      <c r="J127" s="115">
        <f t="shared" si="214"/>
        <v>-2.2173156305082056E-3</v>
      </c>
      <c r="K127" s="115">
        <f t="shared" si="215"/>
        <v>1.8078020932446428E-3</v>
      </c>
      <c r="L127" s="164">
        <v>239649578.30000001</v>
      </c>
      <c r="M127" s="176">
        <v>214.38</v>
      </c>
      <c r="N127" s="115">
        <f t="shared" si="216"/>
        <v>1.7605059217355713E-2</v>
      </c>
      <c r="O127" s="115">
        <f t="shared" si="217"/>
        <v>1.804539842340195E-2</v>
      </c>
      <c r="P127" s="164">
        <v>250734048.16999999</v>
      </c>
      <c r="Q127" s="176">
        <v>213.11</v>
      </c>
      <c r="R127" s="115">
        <f t="shared" si="218"/>
        <v>4.6252824430694915E-2</v>
      </c>
      <c r="S127" s="115">
        <f t="shared" si="219"/>
        <v>-5.92406008023128E-3</v>
      </c>
      <c r="T127" s="164">
        <v>252425878.93000001</v>
      </c>
      <c r="U127" s="176">
        <v>214.97</v>
      </c>
      <c r="V127" s="115">
        <f t="shared" si="220"/>
        <v>6.7475110474543272E-3</v>
      </c>
      <c r="W127" s="115">
        <f t="shared" si="221"/>
        <v>8.7278870067100806E-3</v>
      </c>
      <c r="X127" s="164">
        <v>255954424.13</v>
      </c>
      <c r="Y127" s="176">
        <v>218.33</v>
      </c>
      <c r="Z127" s="115">
        <f t="shared" si="222"/>
        <v>1.3978539819122452E-2</v>
      </c>
      <c r="AA127" s="115">
        <f t="shared" si="223"/>
        <v>1.5630087919244608E-2</v>
      </c>
      <c r="AB127" s="164">
        <v>255195307.49000001</v>
      </c>
      <c r="AC127" s="176">
        <v>217.3</v>
      </c>
      <c r="AD127" s="115">
        <f t="shared" si="224"/>
        <v>-2.9658273834502198E-3</v>
      </c>
      <c r="AE127" s="115">
        <f t="shared" si="225"/>
        <v>-4.7176292767828563E-3</v>
      </c>
      <c r="AF127" s="164">
        <v>255179954.28</v>
      </c>
      <c r="AG127" s="176">
        <v>220.06</v>
      </c>
      <c r="AH127" s="115">
        <f t="shared" si="226"/>
        <v>-6.0162587435546676E-5</v>
      </c>
      <c r="AI127" s="115">
        <f t="shared" si="227"/>
        <v>1.2701334560515374E-2</v>
      </c>
      <c r="AJ127" s="164">
        <v>246556540.49000001</v>
      </c>
      <c r="AK127" s="176">
        <v>217.51</v>
      </c>
      <c r="AL127" s="115">
        <f t="shared" si="228"/>
        <v>-3.3793460831714951E-2</v>
      </c>
      <c r="AM127" s="115">
        <f t="shared" si="229"/>
        <v>-1.1587748795783019E-2</v>
      </c>
      <c r="AN127" s="116">
        <f t="shared" si="138"/>
        <v>8.3764076742792442E-3</v>
      </c>
      <c r="AO127" s="116">
        <f t="shared" si="139"/>
        <v>6.0162056621221316E-3</v>
      </c>
      <c r="AP127" s="117">
        <f t="shared" si="140"/>
        <v>8.1147893624998413E-2</v>
      </c>
      <c r="AQ127" s="117">
        <f t="shared" si="141"/>
        <v>4.6907706945766008E-2</v>
      </c>
      <c r="AR127" s="118">
        <f t="shared" si="142"/>
        <v>1.810527254735092E-2</v>
      </c>
      <c r="AS127" s="202">
        <f t="shared" si="143"/>
        <v>9.1178945769095701E-3</v>
      </c>
      <c r="AT127" s="122"/>
      <c r="AU127" s="120"/>
      <c r="AV127" s="124"/>
      <c r="AW127" s="121"/>
      <c r="AX127" s="121"/>
    </row>
    <row r="128" spans="1:50" s="374" customFormat="1">
      <c r="A128" s="197" t="s">
        <v>183</v>
      </c>
      <c r="B128" s="164">
        <v>8809310382.2199993</v>
      </c>
      <c r="C128" s="176">
        <v>110.27</v>
      </c>
      <c r="D128" s="164">
        <v>8828987466.2000008</v>
      </c>
      <c r="E128" s="176">
        <v>110.45</v>
      </c>
      <c r="F128" s="115">
        <f t="shared" si="213"/>
        <v>2.2336690531095473E-3</v>
      </c>
      <c r="G128" s="115">
        <f t="shared" si="213"/>
        <v>1.6323569420513904E-3</v>
      </c>
      <c r="H128" s="164">
        <v>8680219230.5599995</v>
      </c>
      <c r="I128" s="176">
        <v>110.48</v>
      </c>
      <c r="J128" s="115">
        <f t="shared" si="214"/>
        <v>-1.684997698881446E-2</v>
      </c>
      <c r="K128" s="115">
        <f t="shared" si="215"/>
        <v>2.7161611588955308E-4</v>
      </c>
      <c r="L128" s="164">
        <v>8537035222.0699997</v>
      </c>
      <c r="M128" s="176">
        <v>110.57</v>
      </c>
      <c r="N128" s="115">
        <f t="shared" si="216"/>
        <v>-1.6495436887803389E-2</v>
      </c>
      <c r="O128" s="115">
        <f t="shared" si="217"/>
        <v>8.1462708182466689E-4</v>
      </c>
      <c r="P128" s="164">
        <v>8493420021.54</v>
      </c>
      <c r="Q128" s="176">
        <v>110.69</v>
      </c>
      <c r="R128" s="115">
        <f t="shared" si="218"/>
        <v>-5.1089399768722323E-3</v>
      </c>
      <c r="S128" s="115">
        <f t="shared" si="219"/>
        <v>1.0852853396039121E-3</v>
      </c>
      <c r="T128" s="164">
        <v>8469882036.9399996</v>
      </c>
      <c r="U128" s="176">
        <v>110.76</v>
      </c>
      <c r="V128" s="115">
        <f t="shared" si="220"/>
        <v>-2.7713199795025029E-3</v>
      </c>
      <c r="W128" s="115">
        <f t="shared" si="221"/>
        <v>6.3239678381070907E-4</v>
      </c>
      <c r="X128" s="164">
        <v>8243713389.0500002</v>
      </c>
      <c r="Y128" s="176">
        <v>108.85</v>
      </c>
      <c r="Z128" s="115">
        <f t="shared" si="222"/>
        <v>-2.6702691596364857E-2</v>
      </c>
      <c r="AA128" s="115">
        <f t="shared" si="223"/>
        <v>-1.7244492596605369E-2</v>
      </c>
      <c r="AB128" s="164">
        <v>6917004495.0100002</v>
      </c>
      <c r="AC128" s="176">
        <v>109.24</v>
      </c>
      <c r="AD128" s="115">
        <f t="shared" si="224"/>
        <v>-0.16093583454784433</v>
      </c>
      <c r="AE128" s="115">
        <f t="shared" si="225"/>
        <v>3.5829122645842956E-3</v>
      </c>
      <c r="AF128" s="164">
        <v>6609367288.3900003</v>
      </c>
      <c r="AG128" s="176">
        <v>109.32</v>
      </c>
      <c r="AH128" s="115">
        <f t="shared" si="226"/>
        <v>-4.4475496125805987E-2</v>
      </c>
      <c r="AI128" s="115">
        <f t="shared" si="227"/>
        <v>7.3233247894542567E-4</v>
      </c>
      <c r="AJ128" s="164">
        <v>5806412199.0500002</v>
      </c>
      <c r="AK128" s="176">
        <v>109.43</v>
      </c>
      <c r="AL128" s="115">
        <f t="shared" si="228"/>
        <v>-0.12148743658874417</v>
      </c>
      <c r="AM128" s="115">
        <f t="shared" si="229"/>
        <v>1.0062202707648523E-3</v>
      </c>
      <c r="AN128" s="116">
        <f t="shared" si="138"/>
        <v>-3.3888253381237278E-2</v>
      </c>
      <c r="AO128" s="116">
        <f t="shared" si="139"/>
        <v>-1.0616206987369271E-3</v>
      </c>
      <c r="AP128" s="117">
        <f t="shared" si="140"/>
        <v>-0.25140144170635298</v>
      </c>
      <c r="AQ128" s="117">
        <f t="shared" si="141"/>
        <v>-1.0230873698506199E-2</v>
      </c>
      <c r="AR128" s="118">
        <f t="shared" si="142"/>
        <v>5.3450816538048368E-2</v>
      </c>
      <c r="AS128" s="202">
        <f t="shared" si="143"/>
        <v>6.6193389802646852E-3</v>
      </c>
      <c r="AT128" s="122"/>
      <c r="AU128" s="120"/>
      <c r="AV128" s="124"/>
      <c r="AW128" s="121"/>
      <c r="AX128" s="121"/>
    </row>
    <row r="129" spans="1:50">
      <c r="A129" s="197" t="s">
        <v>209</v>
      </c>
      <c r="B129" s="164">
        <v>669353011.25</v>
      </c>
      <c r="C129" s="176">
        <v>1.0244</v>
      </c>
      <c r="D129" s="164">
        <v>731420887.91999996</v>
      </c>
      <c r="E129" s="176">
        <v>1.0254000000000001</v>
      </c>
      <c r="F129" s="115">
        <f t="shared" si="213"/>
        <v>9.2728165298143275E-2</v>
      </c>
      <c r="G129" s="115">
        <f t="shared" si="213"/>
        <v>9.7618117922697377E-4</v>
      </c>
      <c r="H129" s="164">
        <v>733164923.26999998</v>
      </c>
      <c r="I129" s="176">
        <v>1.0264</v>
      </c>
      <c r="J129" s="115">
        <f t="shared" si="214"/>
        <v>2.3844483782240297E-3</v>
      </c>
      <c r="K129" s="115">
        <f t="shared" si="215"/>
        <v>9.7522917885692394E-4</v>
      </c>
      <c r="L129" s="164">
        <v>744737639.66999996</v>
      </c>
      <c r="M129" s="176">
        <v>1.0271999999999999</v>
      </c>
      <c r="N129" s="115">
        <f t="shared" si="216"/>
        <v>1.578460184426763E-2</v>
      </c>
      <c r="O129" s="115">
        <f t="shared" si="217"/>
        <v>7.7942322681207315E-4</v>
      </c>
      <c r="P129" s="164">
        <v>902497545.34000003</v>
      </c>
      <c r="Q129" s="176">
        <v>1.0286</v>
      </c>
      <c r="R129" s="115">
        <f t="shared" si="218"/>
        <v>0.21183286202629012</v>
      </c>
      <c r="S129" s="115">
        <f t="shared" si="219"/>
        <v>1.3629283489097236E-3</v>
      </c>
      <c r="T129" s="164">
        <v>956704458.25999999</v>
      </c>
      <c r="U129" s="176">
        <v>1.0316000000000001</v>
      </c>
      <c r="V129" s="115">
        <f t="shared" si="220"/>
        <v>6.0063224769856254E-2</v>
      </c>
      <c r="W129" s="115">
        <f t="shared" si="221"/>
        <v>2.9165856503987108E-3</v>
      </c>
      <c r="X129" s="164">
        <v>1252705144.49</v>
      </c>
      <c r="Y129" s="176">
        <v>1.0369999999999999</v>
      </c>
      <c r="Z129" s="115">
        <f t="shared" si="222"/>
        <v>0.30939616061615238</v>
      </c>
      <c r="AA129" s="115">
        <f t="shared" si="223"/>
        <v>5.2345870492437468E-3</v>
      </c>
      <c r="AB129" s="164">
        <v>1301545920.9100001</v>
      </c>
      <c r="AC129" s="176">
        <v>1.0417000000000001</v>
      </c>
      <c r="AD129" s="115">
        <f t="shared" si="224"/>
        <v>3.8988246064786521E-2</v>
      </c>
      <c r="AE129" s="115">
        <f t="shared" si="225"/>
        <v>4.5323047251688998E-3</v>
      </c>
      <c r="AF129" s="164">
        <v>1429661483.9100001</v>
      </c>
      <c r="AG129" s="176">
        <v>1.0427999999999999</v>
      </c>
      <c r="AH129" s="115">
        <f t="shared" si="226"/>
        <v>9.8433379062358106E-2</v>
      </c>
      <c r="AI129" s="115">
        <f t="shared" si="227"/>
        <v>1.0559662090811931E-3</v>
      </c>
      <c r="AJ129" s="164">
        <v>1552472099.2</v>
      </c>
      <c r="AK129" s="176">
        <v>1.0489999999999999</v>
      </c>
      <c r="AL129" s="115">
        <f t="shared" si="228"/>
        <v>8.590188423774528E-2</v>
      </c>
      <c r="AM129" s="115">
        <f t="shared" si="229"/>
        <v>5.9455312619869421E-3</v>
      </c>
      <c r="AN129" s="116">
        <f t="shared" si="138"/>
        <v>0.1037013860075098</v>
      </c>
      <c r="AO129" s="116">
        <f t="shared" si="139"/>
        <v>2.2291506959622805E-3</v>
      </c>
      <c r="AP129" s="117">
        <f t="shared" si="140"/>
        <v>0.9546358430856996</v>
      </c>
      <c r="AQ129" s="117">
        <f t="shared" si="141"/>
        <v>1.6968987712112207E-2</v>
      </c>
      <c r="AR129" s="118">
        <f t="shared" si="142"/>
        <v>0.10572030637680833</v>
      </c>
      <c r="AS129" s="202">
        <f t="shared" si="143"/>
        <v>1.7800641032993956E-3</v>
      </c>
      <c r="AT129" s="122"/>
      <c r="AU129" s="150">
        <f>SUM(AU122:AU126)</f>
        <v>4923038917.1999998</v>
      </c>
      <c r="AV129" s="98"/>
      <c r="AW129" s="121" t="e">
        <f>(#REF!/AU129)-1</f>
        <v>#REF!</v>
      </c>
      <c r="AX129" s="121" t="e">
        <f>(#REF!/AV129)-1</f>
        <v>#REF!</v>
      </c>
    </row>
    <row r="130" spans="1:50">
      <c r="A130" s="199" t="s">
        <v>56</v>
      </c>
      <c r="B130" s="180">
        <f>SUM(B123:B129)</f>
        <v>14883905622.610001</v>
      </c>
      <c r="C130" s="171"/>
      <c r="D130" s="180">
        <f>SUM(D123:D129)</f>
        <v>14992221203.59</v>
      </c>
      <c r="E130" s="171"/>
      <c r="F130" s="115">
        <f>((D130-B130)/B130)</f>
        <v>7.2773627921597648E-3</v>
      </c>
      <c r="G130" s="115"/>
      <c r="H130" s="180">
        <f>SUM(H123:H129)</f>
        <v>14834615310.5</v>
      </c>
      <c r="I130" s="171"/>
      <c r="J130" s="115">
        <f>((H130-D130)/D130)</f>
        <v>-1.051251118495105E-2</v>
      </c>
      <c r="K130" s="115"/>
      <c r="L130" s="180">
        <f>SUM(L123:L129)</f>
        <v>14729799044.210001</v>
      </c>
      <c r="M130" s="171"/>
      <c r="N130" s="115">
        <f>((L130-H130)/H130)</f>
        <v>-7.0656544909398246E-3</v>
      </c>
      <c r="O130" s="115"/>
      <c r="P130" s="180">
        <f>SUM(P123:P129)</f>
        <v>14875899238.33</v>
      </c>
      <c r="Q130" s="171"/>
      <c r="R130" s="115">
        <f>((P130-L130)/L130)</f>
        <v>9.9186821002441375E-3</v>
      </c>
      <c r="S130" s="115"/>
      <c r="T130" s="180">
        <f>SUM(T123:T129)</f>
        <v>14943058143.940001</v>
      </c>
      <c r="U130" s="171"/>
      <c r="V130" s="115">
        <f>((T130-P130)/P130)</f>
        <v>4.5146114889616593E-3</v>
      </c>
      <c r="W130" s="115"/>
      <c r="X130" s="180">
        <f>SUM(X123:X129)</f>
        <v>15008031417.639999</v>
      </c>
      <c r="Y130" s="171"/>
      <c r="Z130" s="115">
        <f>((X130-T130)/T130)</f>
        <v>4.3480573436936055E-3</v>
      </c>
      <c r="AA130" s="115"/>
      <c r="AB130" s="180">
        <f>SUM(AB123:AB129)</f>
        <v>13646829854.68</v>
      </c>
      <c r="AC130" s="171"/>
      <c r="AD130" s="115">
        <f>((AB130-X130)/X130)</f>
        <v>-9.0698208517879478E-2</v>
      </c>
      <c r="AE130" s="115"/>
      <c r="AF130" s="180">
        <f>SUM(AF123:AF129)</f>
        <v>13516378745.139999</v>
      </c>
      <c r="AG130" s="171"/>
      <c r="AH130" s="115">
        <f>((AF130-AB130)/AB130)</f>
        <v>-9.5590778905523203E-3</v>
      </c>
      <c r="AI130" s="115"/>
      <c r="AJ130" s="180">
        <f>SUM(AJ123:AJ129)</f>
        <v>12798029076.030001</v>
      </c>
      <c r="AK130" s="171"/>
      <c r="AL130" s="115">
        <f>((AJ130-AF130)/AF130)</f>
        <v>-5.3146606991039756E-2</v>
      </c>
      <c r="AM130" s="115"/>
      <c r="AN130" s="116">
        <f t="shared" si="138"/>
        <v>-1.1472092294907938E-2</v>
      </c>
      <c r="AO130" s="116"/>
      <c r="AP130" s="117">
        <f t="shared" si="140"/>
        <v>-9.8440547161657357E-2</v>
      </c>
      <c r="AQ130" s="117"/>
      <c r="AR130" s="118">
        <f t="shared" si="142"/>
        <v>3.2984268401036035E-2</v>
      </c>
      <c r="AS130" s="202"/>
      <c r="AT130" s="122"/>
      <c r="AU130" s="97">
        <f>SUM(AU19,AU48,AU62,AU91,AU97,AU120,AU129)</f>
        <v>244289452404.71518</v>
      </c>
      <c r="AV130" s="98"/>
      <c r="AW130" s="121" t="e">
        <f>(#REF!/AU130)-1</f>
        <v>#REF!</v>
      </c>
      <c r="AX130" s="121" t="e">
        <f>(#REF!/AV130)-1</f>
        <v>#REF!</v>
      </c>
    </row>
    <row r="131" spans="1:50" ht="15" customHeight="1">
      <c r="A131" s="199" t="s">
        <v>42</v>
      </c>
      <c r="B131" s="71">
        <f>SUM(B19,B48,B62,B92,B98,B121,B130)</f>
        <v>1463435609661.0161</v>
      </c>
      <c r="C131" s="96"/>
      <c r="D131" s="71">
        <f>SUM(D19,D48,D62,D92,D98,D121,D130)</f>
        <v>1445030763396.8071</v>
      </c>
      <c r="E131" s="96"/>
      <c r="F131" s="115">
        <f>((D131-B131)/B131)</f>
        <v>-1.2576464685366105E-2</v>
      </c>
      <c r="G131" s="115"/>
      <c r="H131" s="71">
        <f>SUM(H19,H48,H62,H92,H98,H121,H130)</f>
        <v>1441995826841.6951</v>
      </c>
      <c r="I131" s="96"/>
      <c r="J131" s="115">
        <f>((H131-D131)/D131)</f>
        <v>-2.1002574007337334E-3</v>
      </c>
      <c r="K131" s="115"/>
      <c r="L131" s="71">
        <f>SUM(L19,L48,L62,L92,L98,L121,L130)</f>
        <v>1427479319233.1628</v>
      </c>
      <c r="M131" s="96"/>
      <c r="N131" s="115">
        <f>((L131-H131)/H131)</f>
        <v>-1.0066955353349906E-2</v>
      </c>
      <c r="O131" s="115"/>
      <c r="P131" s="71">
        <f>SUM(P19,P48,P62,P92,P98,P121,P130)</f>
        <v>1402533168003.0696</v>
      </c>
      <c r="Q131" s="96"/>
      <c r="R131" s="115">
        <f>((P131-L131)/L131)</f>
        <v>-1.74756655973792E-2</v>
      </c>
      <c r="S131" s="115"/>
      <c r="T131" s="71">
        <f>SUM(T19,T48,T62,T92,T98,T121,T130)</f>
        <v>1390866284507.6973</v>
      </c>
      <c r="U131" s="96"/>
      <c r="V131" s="115">
        <f>((T131-P131)/P131)</f>
        <v>-8.3184367839112521E-3</v>
      </c>
      <c r="W131" s="115"/>
      <c r="X131" s="71">
        <f>SUM(X19,X48,X62,X92,X98,X121,X130)</f>
        <v>1371179998227.4131</v>
      </c>
      <c r="Y131" s="96"/>
      <c r="Z131" s="115">
        <f>((X131-T131)/T131)</f>
        <v>-1.4153974756280918E-2</v>
      </c>
      <c r="AA131" s="115"/>
      <c r="AB131" s="71">
        <f>SUM(AB19,AB48,AB62,AB92,AB98,AB121,AB130)</f>
        <v>1355400756676.647</v>
      </c>
      <c r="AC131" s="96"/>
      <c r="AD131" s="115">
        <f>((AB131-X131)/X131)</f>
        <v>-1.1507782764600315E-2</v>
      </c>
      <c r="AE131" s="115"/>
      <c r="AF131" s="71">
        <f>SUM(AF19,AF48,AF62,AF92,AF98,AF121,AF130)</f>
        <v>1340860428783.4558</v>
      </c>
      <c r="AG131" s="96"/>
      <c r="AH131" s="115">
        <f>((AF131-AB131)/AB131)</f>
        <v>-1.0727696455506698E-2</v>
      </c>
      <c r="AI131" s="115"/>
      <c r="AJ131" s="71">
        <f>SUM(AJ19,AJ48,AJ62,AJ92,AJ98,AJ121,AJ130)</f>
        <v>1334644755925.0774</v>
      </c>
      <c r="AK131" s="96"/>
      <c r="AL131" s="115">
        <f>((AJ131-AF131)/AF131)</f>
        <v>-4.63558527416445E-3</v>
      </c>
      <c r="AM131" s="115"/>
      <c r="AN131" s="116">
        <f t="shared" si="138"/>
        <v>-1.0865904224641017E-2</v>
      </c>
      <c r="AO131" s="116"/>
      <c r="AP131" s="117">
        <f t="shared" si="140"/>
        <v>-7.2088662229224817E-2</v>
      </c>
      <c r="AQ131" s="117"/>
      <c r="AR131" s="118">
        <f t="shared" si="142"/>
        <v>4.5011419767635027E-3</v>
      </c>
      <c r="AS131" s="202"/>
      <c r="AT131" s="122"/>
      <c r="AU131" s="151"/>
      <c r="AV131" s="152"/>
      <c r="AW131" s="121" t="e">
        <f>(#REF!/AU131)-1</f>
        <v>#REF!</v>
      </c>
      <c r="AX131" s="121" t="e">
        <f>(#REF!/AV131)-1</f>
        <v>#REF!</v>
      </c>
    </row>
    <row r="132" spans="1:50" ht="17.25" customHeight="1" thickBot="1">
      <c r="A132" s="198"/>
      <c r="B132" s="271"/>
      <c r="C132" s="271"/>
      <c r="D132" s="271"/>
      <c r="E132" s="271"/>
      <c r="F132" s="115"/>
      <c r="G132" s="115"/>
      <c r="H132" s="271"/>
      <c r="I132" s="271"/>
      <c r="J132" s="115"/>
      <c r="K132" s="115"/>
      <c r="L132" s="271"/>
      <c r="M132" s="271"/>
      <c r="N132" s="115"/>
      <c r="O132" s="115"/>
      <c r="P132" s="271"/>
      <c r="Q132" s="271"/>
      <c r="R132" s="115"/>
      <c r="S132" s="115"/>
      <c r="T132" s="271"/>
      <c r="U132" s="271"/>
      <c r="V132" s="115"/>
      <c r="W132" s="115"/>
      <c r="X132" s="271"/>
      <c r="Y132" s="271"/>
      <c r="Z132" s="115"/>
      <c r="AA132" s="115"/>
      <c r="AB132" s="271"/>
      <c r="AC132" s="271"/>
      <c r="AD132" s="115"/>
      <c r="AE132" s="115"/>
      <c r="AF132" s="271"/>
      <c r="AG132" s="271"/>
      <c r="AH132" s="115"/>
      <c r="AI132" s="115"/>
      <c r="AJ132" s="271"/>
      <c r="AK132" s="271"/>
      <c r="AL132" s="115"/>
      <c r="AM132" s="115"/>
      <c r="AN132" s="116"/>
      <c r="AO132" s="116"/>
      <c r="AP132" s="117"/>
      <c r="AQ132" s="117"/>
      <c r="AR132" s="118"/>
      <c r="AS132" s="202"/>
      <c r="AT132" s="122"/>
      <c r="AU132" s="471" t="s">
        <v>109</v>
      </c>
      <c r="AV132" s="471"/>
      <c r="AW132" s="121" t="e">
        <f>(#REF!/AU132)-1</f>
        <v>#REF!</v>
      </c>
      <c r="AX132" s="121" t="e">
        <f>(#REF!/AV132)-1</f>
        <v>#REF!</v>
      </c>
    </row>
    <row r="133" spans="1:50" ht="29.25" customHeight="1">
      <c r="A133" s="201" t="s">
        <v>63</v>
      </c>
      <c r="B133" s="466" t="s">
        <v>212</v>
      </c>
      <c r="C133" s="467"/>
      <c r="D133" s="466" t="s">
        <v>213</v>
      </c>
      <c r="E133" s="467"/>
      <c r="F133" s="466" t="s">
        <v>84</v>
      </c>
      <c r="G133" s="467"/>
      <c r="H133" s="466" t="s">
        <v>214</v>
      </c>
      <c r="I133" s="467"/>
      <c r="J133" s="466" t="s">
        <v>84</v>
      </c>
      <c r="K133" s="467"/>
      <c r="L133" s="466" t="s">
        <v>215</v>
      </c>
      <c r="M133" s="467"/>
      <c r="N133" s="466" t="s">
        <v>84</v>
      </c>
      <c r="O133" s="467"/>
      <c r="P133" s="466" t="s">
        <v>216</v>
      </c>
      <c r="Q133" s="467"/>
      <c r="R133" s="466" t="s">
        <v>84</v>
      </c>
      <c r="S133" s="467"/>
      <c r="T133" s="466" t="s">
        <v>220</v>
      </c>
      <c r="U133" s="467"/>
      <c r="V133" s="466" t="s">
        <v>84</v>
      </c>
      <c r="W133" s="467"/>
      <c r="X133" s="466" t="s">
        <v>222</v>
      </c>
      <c r="Y133" s="467"/>
      <c r="Z133" s="466" t="s">
        <v>84</v>
      </c>
      <c r="AA133" s="467"/>
      <c r="AB133" s="466" t="s">
        <v>223</v>
      </c>
      <c r="AC133" s="467"/>
      <c r="AD133" s="466" t="s">
        <v>84</v>
      </c>
      <c r="AE133" s="467"/>
      <c r="AF133" s="466" t="s">
        <v>225</v>
      </c>
      <c r="AG133" s="467"/>
      <c r="AH133" s="466" t="s">
        <v>84</v>
      </c>
      <c r="AI133" s="467"/>
      <c r="AJ133" s="466" t="s">
        <v>228</v>
      </c>
      <c r="AK133" s="467"/>
      <c r="AL133" s="466" t="s">
        <v>84</v>
      </c>
      <c r="AM133" s="467"/>
      <c r="AN133" s="470" t="s">
        <v>103</v>
      </c>
      <c r="AO133" s="470"/>
      <c r="AP133" s="470" t="s">
        <v>104</v>
      </c>
      <c r="AQ133" s="470"/>
      <c r="AR133" s="470" t="s">
        <v>94</v>
      </c>
      <c r="AS133" s="472"/>
      <c r="AT133" s="122"/>
      <c r="AU133" s="153" t="s">
        <v>97</v>
      </c>
      <c r="AV133" s="154" t="s">
        <v>98</v>
      </c>
      <c r="AW133" s="121" t="e">
        <f>(#REF!/AU133)-1</f>
        <v>#REF!</v>
      </c>
      <c r="AX133" s="121" t="e">
        <f>(#REF!/AV133)-1</f>
        <v>#REF!</v>
      </c>
    </row>
    <row r="134" spans="1:50" ht="25.5" customHeight="1">
      <c r="A134" s="201"/>
      <c r="B134" s="205" t="s">
        <v>97</v>
      </c>
      <c r="C134" s="206" t="s">
        <v>98</v>
      </c>
      <c r="D134" s="205" t="s">
        <v>97</v>
      </c>
      <c r="E134" s="206" t="s">
        <v>98</v>
      </c>
      <c r="F134" s="401" t="s">
        <v>96</v>
      </c>
      <c r="G134" s="401" t="s">
        <v>5</v>
      </c>
      <c r="H134" s="205" t="s">
        <v>97</v>
      </c>
      <c r="I134" s="206" t="s">
        <v>98</v>
      </c>
      <c r="J134" s="403" t="s">
        <v>96</v>
      </c>
      <c r="K134" s="403" t="s">
        <v>5</v>
      </c>
      <c r="L134" s="205" t="s">
        <v>97</v>
      </c>
      <c r="M134" s="206" t="s">
        <v>98</v>
      </c>
      <c r="N134" s="404" t="s">
        <v>96</v>
      </c>
      <c r="O134" s="404" t="s">
        <v>5</v>
      </c>
      <c r="P134" s="205" t="s">
        <v>97</v>
      </c>
      <c r="Q134" s="206" t="s">
        <v>98</v>
      </c>
      <c r="R134" s="412" t="s">
        <v>96</v>
      </c>
      <c r="S134" s="412" t="s">
        <v>5</v>
      </c>
      <c r="T134" s="205" t="s">
        <v>97</v>
      </c>
      <c r="U134" s="206" t="s">
        <v>98</v>
      </c>
      <c r="V134" s="415" t="s">
        <v>96</v>
      </c>
      <c r="W134" s="415" t="s">
        <v>5</v>
      </c>
      <c r="X134" s="205" t="s">
        <v>97</v>
      </c>
      <c r="Y134" s="206" t="s">
        <v>98</v>
      </c>
      <c r="Z134" s="416" t="s">
        <v>96</v>
      </c>
      <c r="AA134" s="416" t="s">
        <v>5</v>
      </c>
      <c r="AB134" s="205" t="s">
        <v>97</v>
      </c>
      <c r="AC134" s="206" t="s">
        <v>98</v>
      </c>
      <c r="AD134" s="417" t="s">
        <v>96</v>
      </c>
      <c r="AE134" s="417" t="s">
        <v>5</v>
      </c>
      <c r="AF134" s="205" t="s">
        <v>97</v>
      </c>
      <c r="AG134" s="206" t="s">
        <v>98</v>
      </c>
      <c r="AH134" s="421" t="s">
        <v>96</v>
      </c>
      <c r="AI134" s="421" t="s">
        <v>5</v>
      </c>
      <c r="AJ134" s="205" t="s">
        <v>97</v>
      </c>
      <c r="AK134" s="206" t="s">
        <v>98</v>
      </c>
      <c r="AL134" s="429" t="s">
        <v>96</v>
      </c>
      <c r="AM134" s="429" t="s">
        <v>5</v>
      </c>
      <c r="AN134" s="251" t="s">
        <v>102</v>
      </c>
      <c r="AO134" s="251" t="s">
        <v>102</v>
      </c>
      <c r="AP134" s="251" t="s">
        <v>102</v>
      </c>
      <c r="AQ134" s="251" t="s">
        <v>102</v>
      </c>
      <c r="AR134" s="251" t="s">
        <v>102</v>
      </c>
      <c r="AS134" s="252" t="s">
        <v>102</v>
      </c>
      <c r="AT134" s="122"/>
      <c r="AU134" s="147">
        <v>1901056000</v>
      </c>
      <c r="AV134" s="139">
        <v>12.64</v>
      </c>
      <c r="AW134" s="121" t="e">
        <f>(#REF!/AU134)-1</f>
        <v>#REF!</v>
      </c>
      <c r="AX134" s="121" t="e">
        <f>(#REF!/AV134)-1</f>
        <v>#REF!</v>
      </c>
    </row>
    <row r="135" spans="1:50">
      <c r="A135" s="198" t="s">
        <v>44</v>
      </c>
      <c r="B135" s="178">
        <v>2445590000</v>
      </c>
      <c r="C135" s="177">
        <v>16.100000000000001</v>
      </c>
      <c r="D135" s="178">
        <v>2504831000</v>
      </c>
      <c r="E135" s="177">
        <v>16.489999999999998</v>
      </c>
      <c r="F135" s="115">
        <f t="shared" ref="F135:F144" si="230">((D135-B135)/B135)</f>
        <v>2.422360248447205E-2</v>
      </c>
      <c r="G135" s="115">
        <f t="shared" ref="G135:G144" si="231">((E135-C135)/C135)</f>
        <v>2.4223602484471862E-2</v>
      </c>
      <c r="H135" s="178">
        <v>2504831000</v>
      </c>
      <c r="I135" s="177">
        <v>16.489999999999998</v>
      </c>
      <c r="J135" s="115">
        <f t="shared" ref="J135:J144" si="232">((H135-D135)/D135)</f>
        <v>0</v>
      </c>
      <c r="K135" s="115">
        <f t="shared" ref="K135:K144" si="233">((I135-E135)/E135)</f>
        <v>0</v>
      </c>
      <c r="L135" s="178">
        <v>2504831000</v>
      </c>
      <c r="M135" s="177">
        <v>16.489999999999998</v>
      </c>
      <c r="N135" s="115">
        <f t="shared" ref="N135:N144" si="234">((L135-H135)/H135)</f>
        <v>0</v>
      </c>
      <c r="O135" s="115">
        <f t="shared" ref="O135:O144" si="235">((M135-I135)/I135)</f>
        <v>0</v>
      </c>
      <c r="P135" s="178">
        <v>2485084000</v>
      </c>
      <c r="Q135" s="177">
        <v>16.36</v>
      </c>
      <c r="R135" s="115">
        <f t="shared" ref="R135:R144" si="236">((P135-L135)/L135)</f>
        <v>-7.8835657974530016E-3</v>
      </c>
      <c r="S135" s="115">
        <f t="shared" ref="S135:S144" si="237">((Q135-M135)/M135)</f>
        <v>-7.8835657974529426E-3</v>
      </c>
      <c r="T135" s="178">
        <v>2278500000</v>
      </c>
      <c r="U135" s="177">
        <v>15</v>
      </c>
      <c r="V135" s="115">
        <f t="shared" ref="V135:V144" si="238">((T135-P135)/P135)</f>
        <v>-8.3129584352078234E-2</v>
      </c>
      <c r="W135" s="115">
        <f t="shared" ref="W135:W144" si="239">((U135-Q135)/Q135)</f>
        <v>-8.3129584352078206E-2</v>
      </c>
      <c r="X135" s="178">
        <v>2557996000</v>
      </c>
      <c r="Y135" s="177">
        <v>16.84</v>
      </c>
      <c r="Z135" s="115">
        <f t="shared" ref="Z135:Z144" si="240">((X135-T135)/T135)</f>
        <v>0.12266666666666666</v>
      </c>
      <c r="AA135" s="115">
        <f t="shared" ref="AA135:AA144" si="241">((Y135-U135)/U135)</f>
        <v>0.12266666666666666</v>
      </c>
      <c r="AB135" s="178">
        <v>2507869000</v>
      </c>
      <c r="AC135" s="177">
        <v>16.510000000000002</v>
      </c>
      <c r="AD135" s="115">
        <f t="shared" ref="AD135:AD144" si="242">((AB135-X135)/X135)</f>
        <v>-1.9596199524940617E-2</v>
      </c>
      <c r="AE135" s="115">
        <f t="shared" ref="AE135:AE144" si="243">((AC135-Y135)/Y135)</f>
        <v>-1.9596199524940516E-2</v>
      </c>
      <c r="AF135" s="178">
        <v>2507869000</v>
      </c>
      <c r="AG135" s="177">
        <v>16.510000000000002</v>
      </c>
      <c r="AH135" s="115">
        <f t="shared" ref="AH135:AH144" si="244">((AF135-AB135)/AB135)</f>
        <v>0</v>
      </c>
      <c r="AI135" s="115">
        <f t="shared" ref="AI135:AI144" si="245">((AG135-AC135)/AC135)</f>
        <v>0</v>
      </c>
      <c r="AJ135" s="178">
        <v>2495717000</v>
      </c>
      <c r="AK135" s="177">
        <v>16.43</v>
      </c>
      <c r="AL135" s="115">
        <f t="shared" ref="AL135:AL144" si="246">((AJ135-AF135)/AF135)</f>
        <v>-4.8455481526347667E-3</v>
      </c>
      <c r="AM135" s="115">
        <f t="shared" ref="AM135:AM144" si="247">((AK135-AG135)/AG135)</f>
        <v>-4.8455481526348786E-3</v>
      </c>
      <c r="AN135" s="116">
        <f t="shared" ref="AN135" si="248">AVERAGE(F135,J135,N135,R135,V135,Z135,AD135,AH135)</f>
        <v>4.5351149345833584E-3</v>
      </c>
      <c r="AO135" s="116">
        <f t="shared" ref="AO135" si="249">AVERAGE(G135,K135,O135,S135,W135,AA135,AE135,AI135)</f>
        <v>4.5351149345833567E-3</v>
      </c>
      <c r="AP135" s="117">
        <f t="shared" ref="AP135" si="250">((AF135-D135)/D135)</f>
        <v>1.2128562765312311E-3</v>
      </c>
      <c r="AQ135" s="117">
        <f t="shared" ref="AQ135" si="251">((AG135-E135)/E135)</f>
        <v>1.2128562765314208E-3</v>
      </c>
      <c r="AR135" s="118">
        <f t="shared" ref="AR135" si="252">STDEV(F135,J135,N135,R135,V135,Z135,AD135,AH135)</f>
        <v>5.7103972001868321E-2</v>
      </c>
      <c r="AS135" s="202">
        <f t="shared" ref="AS135" si="253">STDEV(G135,K135,O135,S135,W135,AA135,AE135,AI135)</f>
        <v>5.71039720018683E-2</v>
      </c>
      <c r="AT135" s="122"/>
      <c r="AU135" s="147">
        <v>106884243.56</v>
      </c>
      <c r="AV135" s="139">
        <v>2.92</v>
      </c>
      <c r="AW135" s="121" t="e">
        <f>(#REF!/AU135)-1</f>
        <v>#REF!</v>
      </c>
      <c r="AX135" s="121" t="e">
        <f>(#REF!/AV135)-1</f>
        <v>#REF!</v>
      </c>
    </row>
    <row r="136" spans="1:50">
      <c r="A136" s="198" t="s">
        <v>80</v>
      </c>
      <c r="B136" s="178">
        <v>315255514.10000002</v>
      </c>
      <c r="C136" s="177">
        <v>3.7</v>
      </c>
      <c r="D136" s="178">
        <v>310995304.44999999</v>
      </c>
      <c r="E136" s="177">
        <v>3.65</v>
      </c>
      <c r="F136" s="115">
        <f t="shared" si="230"/>
        <v>-1.3513513513513625E-2</v>
      </c>
      <c r="G136" s="115">
        <f t="shared" si="231"/>
        <v>-1.3513513513513585E-2</v>
      </c>
      <c r="H136" s="178">
        <v>306735094.80000001</v>
      </c>
      <c r="I136" s="177">
        <v>3.6</v>
      </c>
      <c r="J136" s="115">
        <f t="shared" si="232"/>
        <v>-1.3698630136986226E-2</v>
      </c>
      <c r="K136" s="115">
        <f t="shared" si="233"/>
        <v>-1.3698630136986254E-2</v>
      </c>
      <c r="L136" s="178">
        <v>299918759.36000001</v>
      </c>
      <c r="M136" s="177">
        <v>3.52</v>
      </c>
      <c r="N136" s="115">
        <f t="shared" si="234"/>
        <v>-2.2222222222222213E-2</v>
      </c>
      <c r="O136" s="115">
        <f t="shared" si="235"/>
        <v>-2.222222222222224E-2</v>
      </c>
      <c r="P136" s="178">
        <v>293954465.85000002</v>
      </c>
      <c r="Q136" s="177">
        <v>3.45</v>
      </c>
      <c r="R136" s="115">
        <f t="shared" si="236"/>
        <v>-1.9886363636363605E-2</v>
      </c>
      <c r="S136" s="115">
        <f t="shared" si="237"/>
        <v>-1.9886363636363591E-2</v>
      </c>
      <c r="T136" s="178">
        <v>306735094.80000001</v>
      </c>
      <c r="U136" s="177">
        <v>3.6</v>
      </c>
      <c r="V136" s="115">
        <f t="shared" si="238"/>
        <v>4.3478260869565175E-2</v>
      </c>
      <c r="W136" s="115">
        <f t="shared" si="239"/>
        <v>4.3478260869565188E-2</v>
      </c>
      <c r="X136" s="178">
        <v>302474885.14999998</v>
      </c>
      <c r="Y136" s="177">
        <v>3.55</v>
      </c>
      <c r="Z136" s="115">
        <f t="shared" si="240"/>
        <v>-1.3888888888889004E-2</v>
      </c>
      <c r="AA136" s="115">
        <f t="shared" si="241"/>
        <v>-1.3888888888888963E-2</v>
      </c>
      <c r="AB136" s="178">
        <v>302474885.14999998</v>
      </c>
      <c r="AC136" s="177">
        <v>3.55</v>
      </c>
      <c r="AD136" s="115">
        <f t="shared" si="242"/>
        <v>0</v>
      </c>
      <c r="AE136" s="115">
        <f t="shared" si="243"/>
        <v>0</v>
      </c>
      <c r="AF136" s="178">
        <v>312699388.31</v>
      </c>
      <c r="AG136" s="177">
        <v>3.67</v>
      </c>
      <c r="AH136" s="115">
        <f t="shared" si="244"/>
        <v>3.3802816901408538E-2</v>
      </c>
      <c r="AI136" s="115">
        <f t="shared" si="245"/>
        <v>3.3802816901408482E-2</v>
      </c>
      <c r="AJ136" s="178">
        <v>308439178.66000003</v>
      </c>
      <c r="AK136" s="177">
        <v>3.62</v>
      </c>
      <c r="AL136" s="115">
        <f t="shared" si="246"/>
        <v>-1.3623978201634801E-2</v>
      </c>
      <c r="AM136" s="115">
        <f t="shared" si="247"/>
        <v>-1.3623978201634829E-2</v>
      </c>
      <c r="AN136" s="116">
        <f t="shared" ref="AN136:AN146" si="254">AVERAGE(F136,J136,N136,R136,V136,Z136,AD136,AH136)</f>
        <v>-7.4106757837511927E-4</v>
      </c>
      <c r="AO136" s="116">
        <f t="shared" ref="AO136:AO144" si="255">AVERAGE(G136,K136,O136,S136,W136,AA136,AE136,AI136)</f>
        <v>-7.41067578375121E-4</v>
      </c>
      <c r="AP136" s="117">
        <f t="shared" ref="AP136:AP146" si="256">((AF136-D136)/D136)</f>
        <v>5.4794520547945666E-3</v>
      </c>
      <c r="AQ136" s="117">
        <f t="shared" ref="AQ136:AQ144" si="257">((AG136-E136)/E136)</f>
        <v>5.4794520547945258E-3</v>
      </c>
      <c r="AR136" s="118">
        <f t="shared" ref="AR136:AR146" si="258">STDEV(F136,J136,N136,R136,V136,Z136,AD136,AH136)</f>
        <v>2.5301212614405998E-2</v>
      </c>
      <c r="AS136" s="202">
        <f t="shared" ref="AS136:AS144" si="259">STDEV(G136,K136,O136,S136,W136,AA136,AE136,AI136)</f>
        <v>2.5301212614405991E-2</v>
      </c>
      <c r="AT136" s="122"/>
      <c r="AU136" s="147">
        <v>84059843.040000007</v>
      </c>
      <c r="AV136" s="139">
        <v>7.19</v>
      </c>
      <c r="AW136" s="121" t="e">
        <f>(#REF!/AU136)-1</f>
        <v>#REF!</v>
      </c>
      <c r="AX136" s="121" t="e">
        <f>(#REF!/AV136)-1</f>
        <v>#REF!</v>
      </c>
    </row>
    <row r="137" spans="1:50">
      <c r="A137" s="198" t="s">
        <v>69</v>
      </c>
      <c r="B137" s="178">
        <v>136624069.12</v>
      </c>
      <c r="C137" s="177">
        <v>5.32</v>
      </c>
      <c r="D137" s="178">
        <v>138678566.40000001</v>
      </c>
      <c r="E137" s="177">
        <v>5.4</v>
      </c>
      <c r="F137" s="115">
        <f t="shared" si="230"/>
        <v>1.5037593984962414E-2</v>
      </c>
      <c r="G137" s="115">
        <f t="shared" si="231"/>
        <v>1.5037593984962419E-2</v>
      </c>
      <c r="H137" s="178">
        <v>141503500.16</v>
      </c>
      <c r="I137" s="177">
        <v>5.51</v>
      </c>
      <c r="J137" s="115">
        <f t="shared" si="232"/>
        <v>2.0370370370370299E-2</v>
      </c>
      <c r="K137" s="115">
        <f t="shared" si="233"/>
        <v>2.0370370370370264E-2</v>
      </c>
      <c r="L137" s="178">
        <v>141503500.16</v>
      </c>
      <c r="M137" s="177">
        <v>5.51</v>
      </c>
      <c r="N137" s="115">
        <f t="shared" si="234"/>
        <v>0</v>
      </c>
      <c r="O137" s="115">
        <f t="shared" si="235"/>
        <v>0</v>
      </c>
      <c r="P137" s="178">
        <v>142017124.47999999</v>
      </c>
      <c r="Q137" s="177">
        <v>5.53</v>
      </c>
      <c r="R137" s="115">
        <f t="shared" si="236"/>
        <v>3.6297640653357027E-3</v>
      </c>
      <c r="S137" s="115">
        <f t="shared" si="237"/>
        <v>3.6297640653358372E-3</v>
      </c>
      <c r="T137" s="178">
        <v>142530748.80000001</v>
      </c>
      <c r="U137" s="177">
        <v>5.55</v>
      </c>
      <c r="V137" s="115">
        <f t="shared" si="238"/>
        <v>3.616636528029093E-3</v>
      </c>
      <c r="W137" s="115">
        <f t="shared" si="239"/>
        <v>3.6166365280288558E-3</v>
      </c>
      <c r="X137" s="178">
        <v>143557997.44</v>
      </c>
      <c r="Y137" s="177">
        <v>5.59</v>
      </c>
      <c r="Z137" s="115">
        <f t="shared" si="240"/>
        <v>7.2072072072071058E-3</v>
      </c>
      <c r="AA137" s="115">
        <f t="shared" si="241"/>
        <v>7.2072072072072143E-3</v>
      </c>
      <c r="AB137" s="178">
        <v>144328433.91999999</v>
      </c>
      <c r="AC137" s="177">
        <v>5.62</v>
      </c>
      <c r="AD137" s="115">
        <f t="shared" si="242"/>
        <v>5.3667262969587801E-3</v>
      </c>
      <c r="AE137" s="115">
        <f t="shared" si="243"/>
        <v>5.3667262969588998E-3</v>
      </c>
      <c r="AF137" s="178">
        <v>144328433.91999999</v>
      </c>
      <c r="AG137" s="177">
        <v>5.62</v>
      </c>
      <c r="AH137" s="115">
        <f t="shared" si="244"/>
        <v>0</v>
      </c>
      <c r="AI137" s="115">
        <f t="shared" si="245"/>
        <v>0</v>
      </c>
      <c r="AJ137" s="178">
        <v>144328433.91999999</v>
      </c>
      <c r="AK137" s="177">
        <v>5.62</v>
      </c>
      <c r="AL137" s="115">
        <f t="shared" si="246"/>
        <v>0</v>
      </c>
      <c r="AM137" s="115">
        <f t="shared" si="247"/>
        <v>0</v>
      </c>
      <c r="AN137" s="116">
        <f t="shared" si="254"/>
        <v>6.9035373066079243E-3</v>
      </c>
      <c r="AO137" s="116">
        <f t="shared" si="255"/>
        <v>6.9035373066079356E-3</v>
      </c>
      <c r="AP137" s="117">
        <f t="shared" si="256"/>
        <v>4.0740740740740598E-2</v>
      </c>
      <c r="AQ137" s="117">
        <f t="shared" si="257"/>
        <v>4.0740740740740695E-2</v>
      </c>
      <c r="AR137" s="118">
        <f t="shared" si="258"/>
        <v>7.2388972813818469E-3</v>
      </c>
      <c r="AS137" s="202">
        <f t="shared" si="259"/>
        <v>7.2388972813818443E-3</v>
      </c>
      <c r="AT137" s="122"/>
      <c r="AU137" s="147">
        <v>82672021.189999998</v>
      </c>
      <c r="AV137" s="139">
        <v>18.53</v>
      </c>
      <c r="AW137" s="121" t="e">
        <f>(#REF!/AU137)-1</f>
        <v>#REF!</v>
      </c>
      <c r="AX137" s="121" t="e">
        <f>(#REF!/AV137)-1</f>
        <v>#REF!</v>
      </c>
    </row>
    <row r="138" spans="1:50">
      <c r="A138" s="198" t="s">
        <v>70</v>
      </c>
      <c r="B138" s="178">
        <v>200003937</v>
      </c>
      <c r="C138" s="177">
        <v>19</v>
      </c>
      <c r="D138" s="178">
        <v>200003937</v>
      </c>
      <c r="E138" s="177">
        <v>19</v>
      </c>
      <c r="F138" s="115">
        <f t="shared" si="230"/>
        <v>0</v>
      </c>
      <c r="G138" s="115">
        <f t="shared" si="231"/>
        <v>0</v>
      </c>
      <c r="H138" s="178">
        <v>199898671.77000001</v>
      </c>
      <c r="I138" s="177">
        <v>18.989999999999998</v>
      </c>
      <c r="J138" s="115">
        <f t="shared" si="232"/>
        <v>-5.2631578947363053E-4</v>
      </c>
      <c r="K138" s="115">
        <f t="shared" si="233"/>
        <v>-5.2631578947376649E-4</v>
      </c>
      <c r="L138" s="178">
        <v>198740754.24000001</v>
      </c>
      <c r="M138" s="177">
        <v>18.88</v>
      </c>
      <c r="N138" s="115">
        <f t="shared" si="234"/>
        <v>-5.7925223802001106E-3</v>
      </c>
      <c r="O138" s="115">
        <f t="shared" si="235"/>
        <v>-5.7925223802000759E-3</v>
      </c>
      <c r="P138" s="178">
        <v>199372345.62</v>
      </c>
      <c r="Q138" s="177">
        <v>18.940000000000001</v>
      </c>
      <c r="R138" s="115">
        <f t="shared" si="236"/>
        <v>3.1779661016948912E-3</v>
      </c>
      <c r="S138" s="115">
        <f t="shared" si="237"/>
        <v>3.177966101695036E-3</v>
      </c>
      <c r="T138" s="178">
        <v>200530263.15000001</v>
      </c>
      <c r="U138" s="177">
        <v>19.05</v>
      </c>
      <c r="V138" s="115">
        <f t="shared" si="238"/>
        <v>5.8078141499472071E-3</v>
      </c>
      <c r="W138" s="115">
        <f t="shared" si="239"/>
        <v>5.8078141499471716E-3</v>
      </c>
      <c r="X138" s="178">
        <v>205056668.03999999</v>
      </c>
      <c r="Y138" s="177">
        <v>19.05</v>
      </c>
      <c r="Z138" s="115">
        <f t="shared" si="240"/>
        <v>2.2572178477690216E-2</v>
      </c>
      <c r="AA138" s="115">
        <f t="shared" si="241"/>
        <v>0</v>
      </c>
      <c r="AB138" s="178">
        <v>202635567.75</v>
      </c>
      <c r="AC138" s="177">
        <v>19.25</v>
      </c>
      <c r="AD138" s="115">
        <f t="shared" si="242"/>
        <v>-1.1806981519507147E-2</v>
      </c>
      <c r="AE138" s="115">
        <f t="shared" si="243"/>
        <v>1.0498687664041956E-2</v>
      </c>
      <c r="AF138" s="178">
        <v>203372424.36000001</v>
      </c>
      <c r="AG138" s="177">
        <v>19.32</v>
      </c>
      <c r="AH138" s="115">
        <f t="shared" si="244"/>
        <v>3.6363636363637071E-3</v>
      </c>
      <c r="AI138" s="115">
        <f t="shared" si="245"/>
        <v>3.6363636363636511E-3</v>
      </c>
      <c r="AJ138" s="178">
        <v>197793367.16999999</v>
      </c>
      <c r="AK138" s="177">
        <v>18.79</v>
      </c>
      <c r="AL138" s="115">
        <f t="shared" si="246"/>
        <v>-2.7432712215321044E-2</v>
      </c>
      <c r="AM138" s="115">
        <f t="shared" si="247"/>
        <v>-2.7432712215320971E-2</v>
      </c>
      <c r="AN138" s="116">
        <f t="shared" si="254"/>
        <v>2.1335628345643919E-3</v>
      </c>
      <c r="AO138" s="116">
        <f t="shared" si="255"/>
        <v>2.1002491727967467E-3</v>
      </c>
      <c r="AP138" s="117">
        <f t="shared" si="256"/>
        <v>1.6842105263157967E-2</v>
      </c>
      <c r="AQ138" s="117">
        <f t="shared" si="257"/>
        <v>1.6842105263157908E-2</v>
      </c>
      <c r="AR138" s="118">
        <f t="shared" si="258"/>
        <v>1.0024077933751704E-2</v>
      </c>
      <c r="AS138" s="202">
        <f t="shared" si="259"/>
        <v>4.8670570168887883E-3</v>
      </c>
      <c r="AT138" s="122"/>
      <c r="AU138" s="147">
        <v>541500000</v>
      </c>
      <c r="AV138" s="139">
        <v>3610</v>
      </c>
      <c r="AW138" s="121" t="e">
        <f>(#REF!/AU138)-1</f>
        <v>#REF!</v>
      </c>
      <c r="AX138" s="121" t="e">
        <f>(#REF!/AV138)-1</f>
        <v>#REF!</v>
      </c>
    </row>
    <row r="139" spans="1:50">
      <c r="A139" s="198" t="s">
        <v>117</v>
      </c>
      <c r="B139" s="178">
        <v>707028901.55999994</v>
      </c>
      <c r="C139" s="177">
        <v>200.84</v>
      </c>
      <c r="D139" s="178">
        <v>707028901.55999994</v>
      </c>
      <c r="E139" s="177">
        <v>200.84</v>
      </c>
      <c r="F139" s="115">
        <f t="shared" si="230"/>
        <v>0</v>
      </c>
      <c r="G139" s="115">
        <f t="shared" si="231"/>
        <v>0</v>
      </c>
      <c r="H139" s="178">
        <v>707028901.55999994</v>
      </c>
      <c r="I139" s="177">
        <v>200.84</v>
      </c>
      <c r="J139" s="115">
        <f t="shared" si="232"/>
        <v>0</v>
      </c>
      <c r="K139" s="115">
        <f t="shared" si="233"/>
        <v>0</v>
      </c>
      <c r="L139" s="178">
        <v>707028901.55999994</v>
      </c>
      <c r="M139" s="177">
        <v>200.84</v>
      </c>
      <c r="N139" s="115">
        <f t="shared" si="234"/>
        <v>0</v>
      </c>
      <c r="O139" s="115">
        <f t="shared" si="235"/>
        <v>0</v>
      </c>
      <c r="P139" s="178">
        <v>687174076.79999995</v>
      </c>
      <c r="Q139" s="177">
        <v>195.2</v>
      </c>
      <c r="R139" s="115">
        <f t="shared" si="236"/>
        <v>-2.8082055367456671E-2</v>
      </c>
      <c r="S139" s="115">
        <f t="shared" si="237"/>
        <v>-2.8082055367456754E-2</v>
      </c>
      <c r="T139" s="178">
        <v>687174076.79999995</v>
      </c>
      <c r="U139" s="177">
        <v>195.2</v>
      </c>
      <c r="V139" s="115">
        <f t="shared" si="238"/>
        <v>0</v>
      </c>
      <c r="W139" s="115">
        <f t="shared" si="239"/>
        <v>0</v>
      </c>
      <c r="X139" s="178">
        <v>687174076.79999995</v>
      </c>
      <c r="Y139" s="177">
        <v>195.2</v>
      </c>
      <c r="Z139" s="115">
        <f t="shared" si="240"/>
        <v>0</v>
      </c>
      <c r="AA139" s="115">
        <f t="shared" si="241"/>
        <v>0</v>
      </c>
      <c r="AB139" s="178">
        <v>687174076.79999995</v>
      </c>
      <c r="AC139" s="177">
        <v>195.2</v>
      </c>
      <c r="AD139" s="115">
        <f t="shared" si="242"/>
        <v>0</v>
      </c>
      <c r="AE139" s="115">
        <f t="shared" si="243"/>
        <v>0</v>
      </c>
      <c r="AF139" s="178">
        <v>687174076.79999995</v>
      </c>
      <c r="AG139" s="177">
        <v>195.2</v>
      </c>
      <c r="AH139" s="115">
        <f t="shared" si="244"/>
        <v>0</v>
      </c>
      <c r="AI139" s="115">
        <f t="shared" si="245"/>
        <v>0</v>
      </c>
      <c r="AJ139" s="178">
        <v>659715276.60000002</v>
      </c>
      <c r="AK139" s="177">
        <v>187.4</v>
      </c>
      <c r="AL139" s="115">
        <f t="shared" si="246"/>
        <v>-3.9959016393442522E-2</v>
      </c>
      <c r="AM139" s="115">
        <f t="shared" si="247"/>
        <v>-3.9959016393442535E-2</v>
      </c>
      <c r="AN139" s="116">
        <f t="shared" si="254"/>
        <v>-3.5102569209320839E-3</v>
      </c>
      <c r="AO139" s="116">
        <f t="shared" si="255"/>
        <v>-3.5102569209320943E-3</v>
      </c>
      <c r="AP139" s="117">
        <f t="shared" si="256"/>
        <v>-2.8082055367456671E-2</v>
      </c>
      <c r="AQ139" s="117">
        <f t="shared" si="257"/>
        <v>-2.8082055367456754E-2</v>
      </c>
      <c r="AR139" s="118">
        <f t="shared" si="258"/>
        <v>9.9285058899923478E-3</v>
      </c>
      <c r="AS139" s="202">
        <f t="shared" si="259"/>
        <v>9.9285058899923773E-3</v>
      </c>
      <c r="AT139" s="122"/>
      <c r="AU139" s="147">
        <v>551092000</v>
      </c>
      <c r="AV139" s="139">
        <v>8.86</v>
      </c>
      <c r="AW139" s="121" t="e">
        <f>(#REF!/AU139)-1</f>
        <v>#REF!</v>
      </c>
      <c r="AX139" s="121" t="e">
        <f>(#REF!/AV139)-1</f>
        <v>#REF!</v>
      </c>
    </row>
    <row r="140" spans="1:50">
      <c r="A140" s="198" t="s">
        <v>46</v>
      </c>
      <c r="B140" s="178">
        <v>15371576390</v>
      </c>
      <c r="C140" s="177">
        <v>7700.5</v>
      </c>
      <c r="D140" s="178">
        <v>17085296061</v>
      </c>
      <c r="E140" s="177">
        <v>8559</v>
      </c>
      <c r="F140" s="115">
        <f t="shared" si="230"/>
        <v>0.11148626708935738</v>
      </c>
      <c r="G140" s="115">
        <f t="shared" si="231"/>
        <v>0.11148626712551132</v>
      </c>
      <c r="H140" s="178">
        <v>12520688400</v>
      </c>
      <c r="I140" s="177">
        <v>8600</v>
      </c>
      <c r="J140" s="115">
        <f t="shared" si="232"/>
        <v>-0.26716585095762363</v>
      </c>
      <c r="K140" s="115">
        <f t="shared" si="233"/>
        <v>4.7902792382287654E-3</v>
      </c>
      <c r="L140" s="178">
        <v>12120317550</v>
      </c>
      <c r="M140" s="177">
        <v>8325</v>
      </c>
      <c r="N140" s="115">
        <f t="shared" si="234"/>
        <v>-3.1976744186046513E-2</v>
      </c>
      <c r="O140" s="115">
        <f t="shared" si="235"/>
        <v>-3.1976744186046513E-2</v>
      </c>
      <c r="P140" s="178">
        <v>12302318859</v>
      </c>
      <c r="Q140" s="177">
        <v>8450.01</v>
      </c>
      <c r="R140" s="115">
        <f t="shared" si="236"/>
        <v>1.5016216221166582E-2</v>
      </c>
      <c r="S140" s="115">
        <f t="shared" si="237"/>
        <v>1.5016216216216242E-2</v>
      </c>
      <c r="T140" s="178">
        <v>12302304300</v>
      </c>
      <c r="U140" s="177">
        <v>8450</v>
      </c>
      <c r="V140" s="115">
        <f t="shared" si="238"/>
        <v>-1.1834354292767401E-6</v>
      </c>
      <c r="W140" s="115">
        <f t="shared" si="239"/>
        <v>-1.1834305521790245E-6</v>
      </c>
      <c r="X140" s="178">
        <v>9755586000</v>
      </c>
      <c r="Y140" s="177">
        <v>9000</v>
      </c>
      <c r="Z140" s="115">
        <f t="shared" si="240"/>
        <v>-0.20701148645786627</v>
      </c>
      <c r="AA140" s="115">
        <f t="shared" si="241"/>
        <v>6.5088757396449703E-2</v>
      </c>
      <c r="AB140" s="178">
        <v>9159411300</v>
      </c>
      <c r="AC140" s="177">
        <v>8450</v>
      </c>
      <c r="AD140" s="115">
        <f t="shared" si="242"/>
        <v>-6.1111111111111109E-2</v>
      </c>
      <c r="AE140" s="115">
        <f t="shared" si="243"/>
        <v>-6.1111111111111109E-2</v>
      </c>
      <c r="AF140" s="178">
        <v>9972376800</v>
      </c>
      <c r="AG140" s="177">
        <v>9200</v>
      </c>
      <c r="AH140" s="115">
        <f t="shared" si="244"/>
        <v>8.8757396449704137E-2</v>
      </c>
      <c r="AI140" s="115">
        <f t="shared" si="245"/>
        <v>8.8757396449704137E-2</v>
      </c>
      <c r="AJ140" s="178">
        <v>9972376800</v>
      </c>
      <c r="AK140" s="177">
        <v>9200</v>
      </c>
      <c r="AL140" s="115">
        <f t="shared" si="246"/>
        <v>0</v>
      </c>
      <c r="AM140" s="115">
        <f t="shared" si="247"/>
        <v>0</v>
      </c>
      <c r="AN140" s="116">
        <f t="shared" si="254"/>
        <v>-4.4000812048481081E-2</v>
      </c>
      <c r="AO140" s="116">
        <f t="shared" si="255"/>
        <v>2.4006234712300047E-2</v>
      </c>
      <c r="AP140" s="117">
        <f t="shared" si="256"/>
        <v>-0.41631817415423128</v>
      </c>
      <c r="AQ140" s="117">
        <f t="shared" si="257"/>
        <v>7.4891926626942398E-2</v>
      </c>
      <c r="AR140" s="118">
        <f t="shared" si="258"/>
        <v>0.13311241530108822</v>
      </c>
      <c r="AS140" s="202">
        <f t="shared" si="259"/>
        <v>5.9688152302536657E-2</v>
      </c>
      <c r="AT140" s="122"/>
      <c r="AU140" s="120">
        <v>913647681</v>
      </c>
      <c r="AV140" s="124">
        <v>81</v>
      </c>
      <c r="AW140" s="121" t="e">
        <f>(#REF!/AU140)-1</f>
        <v>#REF!</v>
      </c>
      <c r="AX140" s="121" t="e">
        <f>(#REF!/AV140)-1</f>
        <v>#REF!</v>
      </c>
    </row>
    <row r="141" spans="1:50">
      <c r="A141" s="198" t="s">
        <v>64</v>
      </c>
      <c r="B141" s="178">
        <v>642506000</v>
      </c>
      <c r="C141" s="177">
        <v>13.33</v>
      </c>
      <c r="D141" s="178">
        <v>642506000</v>
      </c>
      <c r="E141" s="177">
        <v>13.33</v>
      </c>
      <c r="F141" s="115">
        <f t="shared" si="230"/>
        <v>0</v>
      </c>
      <c r="G141" s="115">
        <f t="shared" si="231"/>
        <v>0</v>
      </c>
      <c r="H141" s="178">
        <v>605874000</v>
      </c>
      <c r="I141" s="177">
        <v>12.57</v>
      </c>
      <c r="J141" s="115">
        <f t="shared" si="232"/>
        <v>-5.7014253563390849E-2</v>
      </c>
      <c r="K141" s="115">
        <f t="shared" si="233"/>
        <v>-5.7014253563390835E-2</v>
      </c>
      <c r="L141" s="178">
        <v>593824000</v>
      </c>
      <c r="M141" s="177">
        <v>12.32</v>
      </c>
      <c r="N141" s="115">
        <f t="shared" si="234"/>
        <v>-1.9888623707239459E-2</v>
      </c>
      <c r="O141" s="115">
        <f t="shared" si="235"/>
        <v>-1.9888623707239459E-2</v>
      </c>
      <c r="P141" s="178">
        <v>593824000</v>
      </c>
      <c r="Q141" s="177">
        <v>12.32</v>
      </c>
      <c r="R141" s="115">
        <f t="shared" si="236"/>
        <v>0</v>
      </c>
      <c r="S141" s="115">
        <f t="shared" si="237"/>
        <v>0</v>
      </c>
      <c r="T141" s="178">
        <v>593824000</v>
      </c>
      <c r="U141" s="177">
        <v>12.32</v>
      </c>
      <c r="V141" s="115">
        <f t="shared" si="238"/>
        <v>0</v>
      </c>
      <c r="W141" s="115">
        <f t="shared" si="239"/>
        <v>0</v>
      </c>
      <c r="X141" s="178">
        <v>593824000</v>
      </c>
      <c r="Y141" s="177">
        <v>12.32</v>
      </c>
      <c r="Z141" s="115">
        <f t="shared" si="240"/>
        <v>0</v>
      </c>
      <c r="AA141" s="115">
        <f t="shared" si="241"/>
        <v>0</v>
      </c>
      <c r="AB141" s="178">
        <v>593824000</v>
      </c>
      <c r="AC141" s="177">
        <v>12.32</v>
      </c>
      <c r="AD141" s="115">
        <f t="shared" si="242"/>
        <v>0</v>
      </c>
      <c r="AE141" s="115">
        <f t="shared" si="243"/>
        <v>0</v>
      </c>
      <c r="AF141" s="178">
        <v>593824000</v>
      </c>
      <c r="AG141" s="177">
        <v>12.32</v>
      </c>
      <c r="AH141" s="115">
        <f t="shared" si="244"/>
        <v>0</v>
      </c>
      <c r="AI141" s="115">
        <f t="shared" si="245"/>
        <v>0</v>
      </c>
      <c r="AJ141" s="178">
        <v>593824000</v>
      </c>
      <c r="AK141" s="177">
        <v>12.32</v>
      </c>
      <c r="AL141" s="115">
        <f t="shared" si="246"/>
        <v>0</v>
      </c>
      <c r="AM141" s="115">
        <f t="shared" si="247"/>
        <v>0</v>
      </c>
      <c r="AN141" s="116">
        <f t="shared" si="254"/>
        <v>-9.612859658828788E-3</v>
      </c>
      <c r="AO141" s="116">
        <f t="shared" si="255"/>
        <v>-9.6128596588287863E-3</v>
      </c>
      <c r="AP141" s="117">
        <f t="shared" si="256"/>
        <v>-7.5768942235558884E-2</v>
      </c>
      <c r="AQ141" s="117">
        <f t="shared" si="257"/>
        <v>-7.576894223555887E-2</v>
      </c>
      <c r="AR141" s="118">
        <f t="shared" si="258"/>
        <v>2.037830041909457E-2</v>
      </c>
      <c r="AS141" s="202">
        <f t="shared" si="259"/>
        <v>2.0378300419094567E-2</v>
      </c>
      <c r="AT141" s="122"/>
      <c r="AU141" s="155">
        <f>SUM(AU134:AU140)</f>
        <v>4180911788.79</v>
      </c>
      <c r="AV141" s="156"/>
      <c r="AW141" s="121" t="e">
        <f>(#REF!/AU141)-1</f>
        <v>#REF!</v>
      </c>
      <c r="AX141" s="121" t="e">
        <f>(#REF!/AV141)-1</f>
        <v>#REF!</v>
      </c>
    </row>
    <row r="142" spans="1:50">
      <c r="A142" s="198" t="s">
        <v>54</v>
      </c>
      <c r="B142" s="178">
        <v>522664327.13</v>
      </c>
      <c r="C142" s="176">
        <v>81</v>
      </c>
      <c r="D142" s="178">
        <v>535977912.20999998</v>
      </c>
      <c r="E142" s="176">
        <v>81</v>
      </c>
      <c r="F142" s="115">
        <f t="shared" si="230"/>
        <v>2.5472534452668994E-2</v>
      </c>
      <c r="G142" s="115">
        <f t="shared" si="231"/>
        <v>0</v>
      </c>
      <c r="H142" s="178">
        <v>534368163.54000002</v>
      </c>
      <c r="I142" s="176">
        <v>81.5</v>
      </c>
      <c r="J142" s="115">
        <f t="shared" si="232"/>
        <v>-3.0033862092608884E-3</v>
      </c>
      <c r="K142" s="115">
        <f t="shared" si="233"/>
        <v>6.1728395061728392E-3</v>
      </c>
      <c r="L142" s="178">
        <v>535423566.19999999</v>
      </c>
      <c r="M142" s="176">
        <v>81.5</v>
      </c>
      <c r="N142" s="115">
        <f t="shared" si="234"/>
        <v>1.9750477891652403E-3</v>
      </c>
      <c r="O142" s="115">
        <f t="shared" si="235"/>
        <v>0</v>
      </c>
      <c r="P142" s="178">
        <v>534848315.08999997</v>
      </c>
      <c r="Q142" s="176">
        <v>77</v>
      </c>
      <c r="R142" s="115">
        <f t="shared" si="236"/>
        <v>-1.0743851154753567E-3</v>
      </c>
      <c r="S142" s="115">
        <f t="shared" si="237"/>
        <v>-5.5214723926380369E-2</v>
      </c>
      <c r="T142" s="178">
        <v>544172523.82000005</v>
      </c>
      <c r="U142" s="176">
        <v>77</v>
      </c>
      <c r="V142" s="115">
        <f t="shared" si="238"/>
        <v>1.7433370297578812E-2</v>
      </c>
      <c r="W142" s="115">
        <f t="shared" si="239"/>
        <v>0</v>
      </c>
      <c r="X142" s="178">
        <v>559898335.75999999</v>
      </c>
      <c r="Y142" s="176">
        <v>75</v>
      </c>
      <c r="Z142" s="115">
        <f t="shared" si="240"/>
        <v>2.8898577659907138E-2</v>
      </c>
      <c r="AA142" s="115">
        <f t="shared" si="241"/>
        <v>-2.5974025974025976E-2</v>
      </c>
      <c r="AB142" s="178">
        <v>553306972.77999997</v>
      </c>
      <c r="AC142" s="176">
        <v>75</v>
      </c>
      <c r="AD142" s="115">
        <f t="shared" si="242"/>
        <v>-1.177242824101803E-2</v>
      </c>
      <c r="AE142" s="115">
        <f t="shared" si="243"/>
        <v>0</v>
      </c>
      <c r="AF142" s="178">
        <v>558760854.82000005</v>
      </c>
      <c r="AG142" s="176">
        <v>75</v>
      </c>
      <c r="AH142" s="115">
        <f t="shared" si="244"/>
        <v>9.8568829028088095E-3</v>
      </c>
      <c r="AI142" s="115">
        <f t="shared" si="245"/>
        <v>0</v>
      </c>
      <c r="AJ142" s="178">
        <v>554407443.38</v>
      </c>
      <c r="AK142" s="176">
        <v>75</v>
      </c>
      <c r="AL142" s="115">
        <f t="shared" si="246"/>
        <v>-7.7911890255849634E-3</v>
      </c>
      <c r="AM142" s="115">
        <f t="shared" si="247"/>
        <v>0</v>
      </c>
      <c r="AN142" s="116">
        <f t="shared" si="254"/>
        <v>8.47327669204684E-3</v>
      </c>
      <c r="AO142" s="116">
        <f t="shared" si="255"/>
        <v>-9.3769887992791873E-3</v>
      </c>
      <c r="AP142" s="117">
        <f t="shared" si="256"/>
        <v>4.2507241606392084E-2</v>
      </c>
      <c r="AQ142" s="117">
        <f t="shared" si="257"/>
        <v>-7.407407407407407E-2</v>
      </c>
      <c r="AR142" s="118">
        <f t="shared" si="258"/>
        <v>1.445857388767818E-2</v>
      </c>
      <c r="AS142" s="202">
        <f t="shared" si="259"/>
        <v>2.0901115348230602E-2</v>
      </c>
      <c r="AT142" s="122"/>
      <c r="AU142" s="203"/>
      <c r="AV142" s="204"/>
      <c r="AW142" s="121"/>
      <c r="AX142" s="121"/>
    </row>
    <row r="143" spans="1:50" s="278" customFormat="1">
      <c r="A143" s="198" t="s">
        <v>119</v>
      </c>
      <c r="B143" s="178">
        <v>736927905.41999996</v>
      </c>
      <c r="C143" s="166">
        <v>120.92</v>
      </c>
      <c r="D143" s="178">
        <v>754387969.15999997</v>
      </c>
      <c r="E143" s="166">
        <v>116.17</v>
      </c>
      <c r="F143" s="115">
        <f t="shared" si="230"/>
        <v>2.3693041899463602E-2</v>
      </c>
      <c r="G143" s="115">
        <f t="shared" si="231"/>
        <v>-3.9282170029771753E-2</v>
      </c>
      <c r="H143" s="178">
        <v>759271491.05999994</v>
      </c>
      <c r="I143" s="166">
        <v>116.17</v>
      </c>
      <c r="J143" s="115">
        <f t="shared" si="232"/>
        <v>6.4734885756962783E-3</v>
      </c>
      <c r="K143" s="115">
        <f t="shared" si="233"/>
        <v>0</v>
      </c>
      <c r="L143" s="178">
        <v>758968689.80999994</v>
      </c>
      <c r="M143" s="166">
        <v>116.17</v>
      </c>
      <c r="N143" s="115">
        <f t="shared" si="234"/>
        <v>-3.9880497762041181E-4</v>
      </c>
      <c r="O143" s="115">
        <f t="shared" si="235"/>
        <v>0</v>
      </c>
      <c r="P143" s="178">
        <v>757196165.82000005</v>
      </c>
      <c r="Q143" s="166">
        <v>118.21</v>
      </c>
      <c r="R143" s="115">
        <f t="shared" si="236"/>
        <v>-2.3354375665267874E-3</v>
      </c>
      <c r="S143" s="115">
        <f t="shared" si="237"/>
        <v>1.7560471722475615E-2</v>
      </c>
      <c r="T143" s="178">
        <v>774757541.84000003</v>
      </c>
      <c r="U143" s="166">
        <v>118.21</v>
      </c>
      <c r="V143" s="115">
        <f t="shared" si="238"/>
        <v>2.3192637275153152E-2</v>
      </c>
      <c r="W143" s="115">
        <f t="shared" si="239"/>
        <v>0</v>
      </c>
      <c r="X143" s="178">
        <v>780442233.23000002</v>
      </c>
      <c r="Y143" s="166">
        <v>118.21</v>
      </c>
      <c r="Z143" s="115">
        <f t="shared" si="240"/>
        <v>7.3373811586257094E-3</v>
      </c>
      <c r="AA143" s="115">
        <f t="shared" si="241"/>
        <v>0</v>
      </c>
      <c r="AB143" s="178">
        <v>781522234.29999995</v>
      </c>
      <c r="AC143" s="166">
        <v>118.21</v>
      </c>
      <c r="AD143" s="115">
        <f t="shared" si="242"/>
        <v>1.3838321710630079E-3</v>
      </c>
      <c r="AE143" s="115">
        <f t="shared" si="243"/>
        <v>0</v>
      </c>
      <c r="AF143" s="178">
        <v>792277755.13999999</v>
      </c>
      <c r="AG143" s="166">
        <v>118.21</v>
      </c>
      <c r="AH143" s="115">
        <f t="shared" si="244"/>
        <v>1.3762271075542239E-2</v>
      </c>
      <c r="AI143" s="115">
        <f t="shared" si="245"/>
        <v>0</v>
      </c>
      <c r="AJ143" s="178">
        <v>786162688.89999998</v>
      </c>
      <c r="AK143" s="166">
        <v>118.21</v>
      </c>
      <c r="AL143" s="115">
        <f t="shared" si="246"/>
        <v>-7.7183364045345969E-3</v>
      </c>
      <c r="AM143" s="115">
        <f t="shared" si="247"/>
        <v>0</v>
      </c>
      <c r="AN143" s="116">
        <f t="shared" si="254"/>
        <v>9.1385512014245975E-3</v>
      </c>
      <c r="AO143" s="116">
        <f t="shared" si="255"/>
        <v>-2.7152122884120172E-3</v>
      </c>
      <c r="AP143" s="117">
        <f t="shared" si="256"/>
        <v>5.0225861929094319E-2</v>
      </c>
      <c r="AQ143" s="117">
        <f t="shared" si="257"/>
        <v>1.7560471722475615E-2</v>
      </c>
      <c r="AR143" s="118">
        <f t="shared" si="258"/>
        <v>1.0168757059995162E-2</v>
      </c>
      <c r="AS143" s="202">
        <f t="shared" si="259"/>
        <v>1.6002142835055449E-2</v>
      </c>
      <c r="AT143" s="122"/>
      <c r="AU143" s="203"/>
      <c r="AV143" s="204"/>
      <c r="AW143" s="121"/>
      <c r="AX143" s="121"/>
    </row>
    <row r="144" spans="1:50" ht="15.75" thickBot="1">
      <c r="A144" s="198" t="s">
        <v>179</v>
      </c>
      <c r="B144" s="178">
        <v>654350000</v>
      </c>
      <c r="C144" s="166">
        <v>100</v>
      </c>
      <c r="D144" s="178">
        <v>654350000</v>
      </c>
      <c r="E144" s="166">
        <v>100</v>
      </c>
      <c r="F144" s="115">
        <f t="shared" si="230"/>
        <v>0</v>
      </c>
      <c r="G144" s="115">
        <f t="shared" si="231"/>
        <v>0</v>
      </c>
      <c r="H144" s="178">
        <v>654350000</v>
      </c>
      <c r="I144" s="166">
        <v>100</v>
      </c>
      <c r="J144" s="115">
        <f t="shared" si="232"/>
        <v>0</v>
      </c>
      <c r="K144" s="115">
        <f t="shared" si="233"/>
        <v>0</v>
      </c>
      <c r="L144" s="178">
        <v>654350000</v>
      </c>
      <c r="M144" s="166">
        <v>100</v>
      </c>
      <c r="N144" s="115">
        <f t="shared" si="234"/>
        <v>0</v>
      </c>
      <c r="O144" s="115">
        <f t="shared" si="235"/>
        <v>0</v>
      </c>
      <c r="P144" s="178">
        <v>654350000</v>
      </c>
      <c r="Q144" s="166">
        <v>100</v>
      </c>
      <c r="R144" s="115">
        <f t="shared" si="236"/>
        <v>0</v>
      </c>
      <c r="S144" s="115">
        <f t="shared" si="237"/>
        <v>0</v>
      </c>
      <c r="T144" s="178">
        <v>654350000</v>
      </c>
      <c r="U144" s="166">
        <v>100</v>
      </c>
      <c r="V144" s="115">
        <f t="shared" si="238"/>
        <v>0</v>
      </c>
      <c r="W144" s="115">
        <f t="shared" si="239"/>
        <v>0</v>
      </c>
      <c r="X144" s="178">
        <v>654350000</v>
      </c>
      <c r="Y144" s="166">
        <v>100</v>
      </c>
      <c r="Z144" s="115">
        <f t="shared" si="240"/>
        <v>0</v>
      </c>
      <c r="AA144" s="115">
        <f t="shared" si="241"/>
        <v>0</v>
      </c>
      <c r="AB144" s="178">
        <v>654350000</v>
      </c>
      <c r="AC144" s="166">
        <v>100</v>
      </c>
      <c r="AD144" s="115">
        <f t="shared" si="242"/>
        <v>0</v>
      </c>
      <c r="AE144" s="115">
        <f t="shared" si="243"/>
        <v>0</v>
      </c>
      <c r="AF144" s="178">
        <v>654350000</v>
      </c>
      <c r="AG144" s="166">
        <v>100</v>
      </c>
      <c r="AH144" s="115">
        <f t="shared" si="244"/>
        <v>0</v>
      </c>
      <c r="AI144" s="115">
        <f t="shared" si="245"/>
        <v>0</v>
      </c>
      <c r="AJ144" s="178">
        <v>654350000</v>
      </c>
      <c r="AK144" s="166">
        <v>100</v>
      </c>
      <c r="AL144" s="115">
        <f t="shared" si="246"/>
        <v>0</v>
      </c>
      <c r="AM144" s="115">
        <f t="shared" si="247"/>
        <v>0</v>
      </c>
      <c r="AN144" s="116">
        <f t="shared" si="254"/>
        <v>0</v>
      </c>
      <c r="AO144" s="116">
        <f t="shared" si="255"/>
        <v>0</v>
      </c>
      <c r="AP144" s="117">
        <f t="shared" si="256"/>
        <v>0</v>
      </c>
      <c r="AQ144" s="117">
        <f t="shared" si="257"/>
        <v>0</v>
      </c>
      <c r="AR144" s="118">
        <f t="shared" si="258"/>
        <v>0</v>
      </c>
      <c r="AS144" s="202">
        <f t="shared" si="259"/>
        <v>0</v>
      </c>
      <c r="AT144" s="122"/>
      <c r="AU144" s="158">
        <f>SUM(AU130,AU141)</f>
        <v>248470364193.50519</v>
      </c>
      <c r="AV144" s="159"/>
      <c r="AW144" s="121" t="e">
        <f>(#REF!/AU144)-1</f>
        <v>#REF!</v>
      </c>
      <c r="AX144" s="121" t="e">
        <f>(#REF!/AV144)-1</f>
        <v>#REF!</v>
      </c>
    </row>
    <row r="145" spans="1:45">
      <c r="A145" s="199" t="s">
        <v>47</v>
      </c>
      <c r="B145" s="181">
        <f>SUM(B135:B144)</f>
        <v>21732527044.329998</v>
      </c>
      <c r="C145" s="171"/>
      <c r="D145" s="181">
        <f>SUM(D135:D144)</f>
        <v>23534055651.779999</v>
      </c>
      <c r="E145" s="171"/>
      <c r="F145" s="115">
        <f>((D145-B145)/B145)</f>
        <v>8.2895495943718076E-2</v>
      </c>
      <c r="G145" s="115"/>
      <c r="H145" s="181">
        <f>SUM(H135:H144)</f>
        <v>18934549222.890003</v>
      </c>
      <c r="I145" s="171"/>
      <c r="J145" s="115">
        <f>((H145-D145)/D145)</f>
        <v>-0.19544045008417882</v>
      </c>
      <c r="K145" s="115"/>
      <c r="L145" s="181">
        <f>SUM(L135:L144)</f>
        <v>18514906721.330002</v>
      </c>
      <c r="M145" s="171"/>
      <c r="N145" s="115">
        <f>((L145-H145)/H145)</f>
        <v>-2.216279334776531E-2</v>
      </c>
      <c r="O145" s="115"/>
      <c r="P145" s="181">
        <f>SUM(P135:P144)</f>
        <v>18650139352.66</v>
      </c>
      <c r="Q145" s="171"/>
      <c r="R145" s="115">
        <f>((P145-L145)/L145)</f>
        <v>7.3039866398140673E-3</v>
      </c>
      <c r="S145" s="115"/>
      <c r="T145" s="181">
        <f>SUM(T135:T144)</f>
        <v>18484878549.209999</v>
      </c>
      <c r="U145" s="171"/>
      <c r="V145" s="115">
        <f>((T145-P145)/P145)</f>
        <v>-8.8611028756967556E-3</v>
      </c>
      <c r="W145" s="115"/>
      <c r="X145" s="181">
        <f>SUM(X135:X144)</f>
        <v>16240360196.42</v>
      </c>
      <c r="Y145" s="171"/>
      <c r="Z145" s="115">
        <f>((X145-T145)/T145)</f>
        <v>-0.12142456585877458</v>
      </c>
      <c r="AA145" s="115"/>
      <c r="AB145" s="181">
        <f>SUM(AB135:AB144)</f>
        <v>15586896470.699999</v>
      </c>
      <c r="AC145" s="171"/>
      <c r="AD145" s="115">
        <f>((AB145-X145)/X145)</f>
        <v>-4.0237021704977317E-2</v>
      </c>
      <c r="AE145" s="115"/>
      <c r="AF145" s="181">
        <f>SUM(AF135:AF144)</f>
        <v>16427032733.349998</v>
      </c>
      <c r="AG145" s="171"/>
      <c r="AH145" s="115">
        <f>((AF145-AB145)/AB145)</f>
        <v>5.3900163142115848E-2</v>
      </c>
      <c r="AI145" s="115"/>
      <c r="AJ145" s="181">
        <f>SUM(AJ135:AJ144)</f>
        <v>16367114188.629999</v>
      </c>
      <c r="AK145" s="171"/>
      <c r="AL145" s="115">
        <f>((AJ145-AF145)/AF145)</f>
        <v>-3.6475573947298027E-3</v>
      </c>
      <c r="AM145" s="115"/>
      <c r="AN145" s="116">
        <f t="shared" si="254"/>
        <v>-3.0503286018218102E-2</v>
      </c>
      <c r="AO145" s="116"/>
      <c r="AP145" s="117">
        <f t="shared" si="256"/>
        <v>-0.30198887193897073</v>
      </c>
      <c r="AQ145" s="117"/>
      <c r="AR145" s="118">
        <f t="shared" si="258"/>
        <v>9.064550779508132E-2</v>
      </c>
      <c r="AS145" s="202"/>
    </row>
    <row r="146" spans="1:45" ht="15.75" thickBot="1">
      <c r="A146" s="157" t="s">
        <v>57</v>
      </c>
      <c r="B146" s="182">
        <f>SUM(B131,B145)</f>
        <v>1485168136705.3462</v>
      </c>
      <c r="C146" s="183"/>
      <c r="D146" s="182">
        <f>SUM(D131,D145)</f>
        <v>1468564819048.5872</v>
      </c>
      <c r="E146" s="183"/>
      <c r="F146" s="115">
        <f>((D146-B146)/B146)</f>
        <v>-1.117941951918747E-2</v>
      </c>
      <c r="G146" s="115"/>
      <c r="H146" s="182">
        <f>SUM(H131,H145)</f>
        <v>1460930376064.585</v>
      </c>
      <c r="I146" s="183"/>
      <c r="J146" s="115">
        <f>((H146-D146)/D146)</f>
        <v>-5.1985740669915998E-3</v>
      </c>
      <c r="K146" s="115"/>
      <c r="L146" s="182">
        <f>SUM(L131,L145)</f>
        <v>1445994225954.4929</v>
      </c>
      <c r="M146" s="183"/>
      <c r="N146" s="115">
        <f>((L146-H146)/H146)</f>
        <v>-1.0223724795377752E-2</v>
      </c>
      <c r="O146" s="115"/>
      <c r="P146" s="182">
        <f>SUM(P131,P145)</f>
        <v>1421183307355.7295</v>
      </c>
      <c r="Q146" s="183"/>
      <c r="R146" s="115">
        <f>((P146-L146)/L146)</f>
        <v>-1.7158380132801621E-2</v>
      </c>
      <c r="S146" s="115"/>
      <c r="T146" s="182">
        <f>SUM(T131,T145)</f>
        <v>1409351163056.9072</v>
      </c>
      <c r="U146" s="183"/>
      <c r="V146" s="115">
        <f>((T146-P146)/P146)</f>
        <v>-8.325558172251047E-3</v>
      </c>
      <c r="W146" s="115"/>
      <c r="X146" s="182">
        <f>SUM(X131,X145)</f>
        <v>1387420358423.833</v>
      </c>
      <c r="Y146" s="183"/>
      <c r="Z146" s="115">
        <f>((X146-T146)/T146)</f>
        <v>-1.556092279053144E-2</v>
      </c>
      <c r="AA146" s="115"/>
      <c r="AB146" s="182">
        <f>SUM(AB131,AB145)</f>
        <v>1370987653147.3469</v>
      </c>
      <c r="AC146" s="183"/>
      <c r="AD146" s="115">
        <f>((AB146-X146)/X146)</f>
        <v>-1.1844071032051396E-2</v>
      </c>
      <c r="AE146" s="115"/>
      <c r="AF146" s="182">
        <f>SUM(AF131,AF145)</f>
        <v>1357287461516.8059</v>
      </c>
      <c r="AG146" s="183"/>
      <c r="AH146" s="115">
        <f>((AF146-AB146)/AB146)</f>
        <v>-9.9929358219162517E-3</v>
      </c>
      <c r="AI146" s="115"/>
      <c r="AJ146" s="182">
        <f>SUM(AJ131,AJ145)</f>
        <v>1351011870113.7073</v>
      </c>
      <c r="AK146" s="183"/>
      <c r="AL146" s="115">
        <f>((AJ146-AF146)/AF146)</f>
        <v>-4.6236273310043602E-3</v>
      </c>
      <c r="AM146" s="115"/>
      <c r="AN146" s="116">
        <f t="shared" si="254"/>
        <v>-1.1185448291388572E-2</v>
      </c>
      <c r="AO146" s="116"/>
      <c r="AP146" s="117">
        <f t="shared" si="256"/>
        <v>-7.5772860747047255E-2</v>
      </c>
      <c r="AQ146" s="117"/>
      <c r="AR146" s="118">
        <f t="shared" si="258"/>
        <v>3.8101958082481717E-3</v>
      </c>
      <c r="AS146" s="202"/>
    </row>
  </sheetData>
  <protectedRanges>
    <protectedRange password="CADF" sqref="C81" name="BidOffer Prices_2_1_9"/>
    <protectedRange password="CADF" sqref="B44:B47" name="Yield_2_1_2_9"/>
    <protectedRange password="CADF" sqref="B18" name="Fund Name_1_1_1_2_4"/>
    <protectedRange password="CADF" sqref="C18" name="Fund Name_1_1_1_3"/>
    <protectedRange password="CADF" sqref="B84" name="Yield_2_1_2_2_2"/>
    <protectedRange password="CADF" sqref="C84" name="Fund Name_2_2_1"/>
    <protectedRange password="CADF" sqref="B43" name="Yield_2_1_2_2_1_1"/>
    <protectedRange password="CADF" sqref="E81" name="BidOffer Prices_2_1_4"/>
    <protectedRange password="CADF" sqref="D44:D47" name="Yield_2_1_2_1"/>
    <protectedRange password="CADF" sqref="D18" name="Fund Name_1_1_1_1_1"/>
    <protectedRange password="CADF" sqref="E18" name="Fund Name_1_1_1_1_2_2"/>
    <protectedRange password="CADF" sqref="D43" name="Yield_2_1_2_1_2_1"/>
    <protectedRange password="CADF" sqref="D84" name="Yield_2_1_2_1_3"/>
    <protectedRange password="CADF" sqref="E84" name="Fund Name_2_1_1_2"/>
    <protectedRange password="CADF" sqref="I81" name="BidOffer Prices_2_1"/>
    <protectedRange password="CADF" sqref="H44:H47" name="Yield_2_1_2_2"/>
    <protectedRange password="CADF" sqref="H18" name="Fund Name_1_1_1_4"/>
    <protectedRange password="CADF" sqref="I18" name="Fund Name_1_1_1_1_2"/>
    <protectedRange password="CADF" sqref="H43" name="Yield_2_1_2_2_3"/>
    <protectedRange password="CADF" sqref="H84" name="Yield_2_1_2_2_1_2"/>
    <protectedRange password="CADF" sqref="I84" name="Fund Name_2_2_2"/>
    <protectedRange password="CADF" sqref="M81" name="BidOffer Prices_2_1_5"/>
    <protectedRange password="CADF" sqref="L44:L47" name="Yield_2_1_2_3"/>
    <protectedRange password="CADF" sqref="L18" name="Fund Name_1_1_1_1_1_1"/>
    <protectedRange password="CADF" sqref="M18" name="Fund Name_1_1_1_1_2_3"/>
    <protectedRange password="CADF" sqref="L43" name="Yield_2_1_2_3_1"/>
    <protectedRange password="CADF" sqref="L84" name="Yield_2_1_2_3_1_1"/>
    <protectedRange password="CADF" sqref="M84" name="Fund Name_2_3"/>
    <protectedRange password="CADF" sqref="Q81" name="BidOffer Prices_2_1_6"/>
    <protectedRange password="CADF" sqref="P44:P47" name="Yield_2_1_2_5"/>
    <protectedRange password="CADF" sqref="P18" name="Fund Name_1_1_1_5"/>
    <protectedRange password="CADF" sqref="Q18" name="Fund Name_1_1_1_1_4"/>
    <protectedRange password="CADF" sqref="P43" name="Yield_2_1_2_2_4"/>
    <protectedRange password="CADF" sqref="P84" name="Yield_2_1_2_2_1_4"/>
    <protectedRange password="CADF" sqref="Q84" name="Fund Name_2_2_3"/>
    <protectedRange password="CADF" sqref="U81" name="BidOffer Prices_2_1_1"/>
    <protectedRange password="CADF" sqref="T44:T47" name="Yield_2_1_2_4"/>
    <protectedRange password="CADF" sqref="T18" name="Fund Name_1_1_1_1_1_2"/>
    <protectedRange password="CADF" sqref="U18" name="Fund Name_1_1_1_1_2_1"/>
    <protectedRange password="CADF" sqref="T43" name="Yield_2_1_2_3_2"/>
    <protectedRange password="CADF" sqref="T84" name="Yield_2_1_2_3_1_2"/>
    <protectedRange password="CADF" sqref="U84" name="Fund Name_2_3_1"/>
    <protectedRange password="CADF" sqref="Y81" name="BidOffer Prices_2_1_2"/>
    <protectedRange password="CADF" sqref="X44:X47" name="Yield_2_1_2_6"/>
    <protectedRange password="CADF" sqref="X18" name="Fund Name_1_1_1"/>
    <protectedRange password="CADF" sqref="Y18" name="Fund Name_1_1_1_1"/>
    <protectedRange password="CADF" sqref="X43" name="Yield_2_1_2_1_1"/>
    <protectedRange password="CADF" sqref="X84" name="Yield_2_1_2_1_1_1"/>
    <protectedRange password="CADF" sqref="Y84" name="Fund Name_2_1_1"/>
    <protectedRange password="CADF" sqref="AC81" name="BidOffer Prices_2_1_7"/>
    <protectedRange password="CADF" sqref="AB44:AB47" name="Yield_2_1_2_7"/>
    <protectedRange password="CADF" sqref="AB18" name="Fund Name_1_1_1_1_1_3"/>
    <protectedRange password="CADF" sqref="AC18" name="Fund Name_1_1_1_1_2_4"/>
    <protectedRange password="CADF" sqref="AB43" name="Yield_2_1_2_2_1"/>
    <protectedRange password="CADF" sqref="AB84" name="Yield_2_1_2_2_1_3"/>
    <protectedRange password="CADF" sqref="AC84" name="Fund Name_2_2"/>
    <protectedRange password="CADF" sqref="AF44:AF47" name="Yield_2_1_2_8"/>
    <protectedRange password="CADF" sqref="AG84" name="Fund Name_2_2_4"/>
    <protectedRange password="CADF" sqref="AG81" name="BidOffer Prices_2_1_1_1_1_1_1_1_1"/>
    <protectedRange password="CADF" sqref="AF18" name="Fund Name_1_1_1_6"/>
    <protectedRange password="CADF" sqref="AG18" name="Fund Name_1_1_1_1_5"/>
    <protectedRange password="CADF" sqref="AF43" name="Yield_2_1_2_1_2"/>
    <protectedRange password="CADF" sqref="AF84" name="Yield_2_1_2_1_1_2"/>
    <protectedRange password="CADF" sqref="AJ44:AJ47" name="Yield_2_1_2"/>
    <protectedRange password="CADF" sqref="AK81" name="BidOffer Prices_2_1_1_1_1_1_1_1_1_1"/>
    <protectedRange password="CADF" sqref="AJ84" name="Yield_2_1_2_2_5"/>
    <protectedRange password="CADF" sqref="AK84" name="Fund Name_2_2_1_1"/>
    <protectedRange password="CADF" sqref="AJ43" name="Yield_2_1_2_2_1_5"/>
    <protectedRange password="CADF" sqref="AJ18" name="Fund Name_1_1_1_1_1_4"/>
    <protectedRange password="CADF" sqref="AK18" name="Fund Name_1_1_1_1_2_5"/>
  </protectedRanges>
  <mergeCells count="47">
    <mergeCell ref="AJ133:AK133"/>
    <mergeCell ref="AJ2:AK2"/>
    <mergeCell ref="AL2:AM2"/>
    <mergeCell ref="AL133:AM133"/>
    <mergeCell ref="A1:AS1"/>
    <mergeCell ref="AR2:AS2"/>
    <mergeCell ref="AP2:AQ2"/>
    <mergeCell ref="AN2:AO2"/>
    <mergeCell ref="F2:G2"/>
    <mergeCell ref="N2:O2"/>
    <mergeCell ref="R2:S2"/>
    <mergeCell ref="D2:E2"/>
    <mergeCell ref="Z2:AA2"/>
    <mergeCell ref="X2:Y2"/>
    <mergeCell ref="B2:C2"/>
    <mergeCell ref="V2:W2"/>
    <mergeCell ref="L2:M2"/>
    <mergeCell ref="J2:K2"/>
    <mergeCell ref="AH2:AI2"/>
    <mergeCell ref="AU2:AV2"/>
    <mergeCell ref="H2:I2"/>
    <mergeCell ref="T2:U2"/>
    <mergeCell ref="P2:Q2"/>
    <mergeCell ref="AN133:AO133"/>
    <mergeCell ref="AU132:AV132"/>
    <mergeCell ref="AR133:AS133"/>
    <mergeCell ref="AP133:AQ133"/>
    <mergeCell ref="P133:Q133"/>
    <mergeCell ref="T133:U133"/>
    <mergeCell ref="R133:S133"/>
    <mergeCell ref="Z133:AA133"/>
    <mergeCell ref="X133:Y133"/>
    <mergeCell ref="V133:W133"/>
    <mergeCell ref="AD2:AE2"/>
    <mergeCell ref="AD133:AE133"/>
    <mergeCell ref="N133:O133"/>
    <mergeCell ref="F133:G133"/>
    <mergeCell ref="D133:E133"/>
    <mergeCell ref="B133:C133"/>
    <mergeCell ref="L133:M133"/>
    <mergeCell ref="H133:I133"/>
    <mergeCell ref="J133:K133"/>
    <mergeCell ref="AH133:AI133"/>
    <mergeCell ref="AF2:AG2"/>
    <mergeCell ref="AF133:AG133"/>
    <mergeCell ref="AB2:AC2"/>
    <mergeCell ref="AB133:AC13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2021-04-21T10:13:38Z</cp:lastPrinted>
  <dcterms:created xsi:type="dcterms:W3CDTF">2014-07-02T14:15:07Z</dcterms:created>
  <dcterms:modified xsi:type="dcterms:W3CDTF">2021-05-27T14:56:17Z</dcterms:modified>
</cp:coreProperties>
</file>