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4000" windowHeight="9600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Data!$F$155</definedName>
    <definedName name="OLE_LINK6" localSheetId="0">Data!$H$65</definedName>
    <definedName name="_xlnm.Print_Area" localSheetId="4">'NAV Trend'!$B$1:$J$9</definedName>
  </definedNames>
  <calcPr calcId="162913"/>
</workbook>
</file>

<file path=xl/calcChain.xml><?xml version="1.0" encoding="utf-8"?>
<calcChain xmlns="http://schemas.openxmlformats.org/spreadsheetml/2006/main">
  <c r="AJ132" i="11" l="1"/>
  <c r="AK132" i="11"/>
  <c r="AL132" i="11"/>
  <c r="AM132" i="11"/>
  <c r="AN132" i="11"/>
  <c r="AO132" i="11"/>
  <c r="AJ133" i="11"/>
  <c r="AK133" i="11"/>
  <c r="AL133" i="11"/>
  <c r="AM133" i="11"/>
  <c r="AN133" i="11"/>
  <c r="AO133" i="11"/>
  <c r="AJ134" i="11"/>
  <c r="AK134" i="11"/>
  <c r="AL134" i="11"/>
  <c r="AM134" i="11"/>
  <c r="AN134" i="11"/>
  <c r="AO134" i="11"/>
  <c r="AJ135" i="11"/>
  <c r="AK135" i="11"/>
  <c r="AL135" i="11"/>
  <c r="AM135" i="11"/>
  <c r="AN135" i="11"/>
  <c r="AO135" i="11"/>
  <c r="AJ136" i="11"/>
  <c r="AK136" i="11"/>
  <c r="AL136" i="11"/>
  <c r="AM136" i="11"/>
  <c r="AN136" i="11"/>
  <c r="AO136" i="11"/>
  <c r="AJ137" i="11"/>
  <c r="AK137" i="11"/>
  <c r="AL137" i="11"/>
  <c r="AM137" i="11"/>
  <c r="AN137" i="11"/>
  <c r="AO137" i="11"/>
  <c r="AJ138" i="11"/>
  <c r="AK138" i="11"/>
  <c r="AL138" i="11"/>
  <c r="AM138" i="11"/>
  <c r="AN138" i="11"/>
  <c r="AO138" i="11"/>
  <c r="AJ139" i="11"/>
  <c r="AK139" i="11"/>
  <c r="AL139" i="11"/>
  <c r="AM139" i="11"/>
  <c r="AN139" i="11"/>
  <c r="AO139" i="11"/>
  <c r="AJ140" i="11"/>
  <c r="AK140" i="11"/>
  <c r="AL140" i="11"/>
  <c r="AM140" i="11"/>
  <c r="AN140" i="11"/>
  <c r="AO140" i="11"/>
  <c r="AJ141" i="11"/>
  <c r="AL141" i="11"/>
  <c r="AN141" i="11"/>
  <c r="AJ142" i="11"/>
  <c r="AL142" i="11"/>
  <c r="AN142" i="11"/>
  <c r="AO131" i="11"/>
  <c r="AN131" i="11"/>
  <c r="AM131" i="11"/>
  <c r="AL131" i="11"/>
  <c r="AK131" i="11"/>
  <c r="AJ131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L19" i="11"/>
  <c r="AN19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L47" i="11"/>
  <c r="AN47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K54" i="11"/>
  <c r="AL54" i="11"/>
  <c r="AM54" i="11"/>
  <c r="AN54" i="11"/>
  <c r="AO54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L59" i="11"/>
  <c r="AN59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K82" i="11"/>
  <c r="AL82" i="11"/>
  <c r="AM82" i="11"/>
  <c r="AN82" i="11"/>
  <c r="AO82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L89" i="11"/>
  <c r="AN89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5" i="11"/>
  <c r="AL95" i="11"/>
  <c r="AN95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K111" i="11"/>
  <c r="AL111" i="11"/>
  <c r="AM111" i="11"/>
  <c r="AN111" i="11"/>
  <c r="AO111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K115" i="11"/>
  <c r="AL115" i="11"/>
  <c r="AM115" i="11"/>
  <c r="AN115" i="11"/>
  <c r="AO115" i="11"/>
  <c r="AJ116" i="11"/>
  <c r="AK116" i="11"/>
  <c r="AL116" i="11"/>
  <c r="AM116" i="11"/>
  <c r="AN116" i="11"/>
  <c r="AO116" i="11"/>
  <c r="AJ117" i="11"/>
  <c r="AL117" i="11"/>
  <c r="AN117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K124" i="11"/>
  <c r="AL124" i="11"/>
  <c r="AM124" i="11"/>
  <c r="AN124" i="11"/>
  <c r="AO124" i="11"/>
  <c r="AJ125" i="11"/>
  <c r="AK125" i="11"/>
  <c r="AL125" i="11"/>
  <c r="AM125" i="11"/>
  <c r="AN125" i="11"/>
  <c r="AO125" i="11"/>
  <c r="AJ126" i="11"/>
  <c r="AL126" i="11"/>
  <c r="AN126" i="11"/>
  <c r="AJ127" i="11"/>
  <c r="AL127" i="11"/>
  <c r="AN127" i="11"/>
  <c r="AO5" i="11"/>
  <c r="AN5" i="11"/>
  <c r="AM5" i="11"/>
  <c r="AL5" i="11"/>
  <c r="AK5" i="11"/>
  <c r="AJ5" i="11"/>
  <c r="AF142" i="11"/>
  <c r="AI140" i="11" l="1"/>
  <c r="AH140" i="11"/>
  <c r="AI139" i="11"/>
  <c r="AH139" i="11"/>
  <c r="AI138" i="11"/>
  <c r="AH138" i="11"/>
  <c r="AI137" i="11"/>
  <c r="AH137" i="11"/>
  <c r="AI136" i="11"/>
  <c r="AH136" i="11"/>
  <c r="AI135" i="11"/>
  <c r="AH135" i="11"/>
  <c r="AI134" i="11"/>
  <c r="AH134" i="11"/>
  <c r="AI133" i="11"/>
  <c r="AH133" i="11"/>
  <c r="AI132" i="11"/>
  <c r="AH132" i="11"/>
  <c r="AI131" i="11"/>
  <c r="AH131" i="11"/>
  <c r="AI125" i="11"/>
  <c r="AH125" i="11"/>
  <c r="AI124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6" i="11"/>
  <c r="AH116" i="11"/>
  <c r="AI115" i="11"/>
  <c r="AH115" i="11"/>
  <c r="AI114" i="11"/>
  <c r="AH114" i="11"/>
  <c r="AI113" i="11"/>
  <c r="AH113" i="11"/>
  <c r="AI112" i="11"/>
  <c r="AH112" i="11"/>
  <c r="AI111" i="11"/>
  <c r="AH111" i="11"/>
  <c r="AI110" i="11"/>
  <c r="AH110" i="11"/>
  <c r="AI109" i="11"/>
  <c r="AH109" i="11"/>
  <c r="AI108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4" i="11"/>
  <c r="AH94" i="11"/>
  <c r="AI93" i="11"/>
  <c r="AH93" i="11"/>
  <c r="AI92" i="11"/>
  <c r="AH92" i="11"/>
  <c r="AI91" i="11"/>
  <c r="AH91" i="11"/>
  <c r="AI88" i="11"/>
  <c r="AH88" i="11"/>
  <c r="AI87" i="11"/>
  <c r="AH87" i="11"/>
  <c r="AI86" i="11"/>
  <c r="AH86" i="11"/>
  <c r="AI84" i="11"/>
  <c r="AH84" i="11"/>
  <c r="AI83" i="11"/>
  <c r="AH83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58" i="11"/>
  <c r="AH58" i="11"/>
  <c r="AI57" i="11"/>
  <c r="AH57" i="11"/>
  <c r="AI56" i="11"/>
  <c r="AH56" i="11"/>
  <c r="AI55" i="11"/>
  <c r="AH55" i="11"/>
  <c r="AI54" i="11"/>
  <c r="AH54" i="11"/>
  <c r="AI53" i="11"/>
  <c r="AH53" i="11"/>
  <c r="AI52" i="11"/>
  <c r="AH52" i="11"/>
  <c r="AI51" i="11"/>
  <c r="AH51" i="11"/>
  <c r="AI50" i="11"/>
  <c r="AH50" i="11"/>
  <c r="AI49" i="11"/>
  <c r="AH49" i="11"/>
  <c r="AI46" i="11"/>
  <c r="AH46" i="11"/>
  <c r="AI45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41" i="11"/>
  <c r="AF126" i="11"/>
  <c r="AF117" i="11"/>
  <c r="AF95" i="11"/>
  <c r="AG85" i="11"/>
  <c r="AF85" i="11"/>
  <c r="AF59" i="11"/>
  <c r="AF47" i="11"/>
  <c r="AF19" i="11"/>
  <c r="AE87" i="11"/>
  <c r="AD87" i="11"/>
  <c r="AA87" i="11"/>
  <c r="Z87" i="11"/>
  <c r="W87" i="11"/>
  <c r="V87" i="11"/>
  <c r="S87" i="11"/>
  <c r="R87" i="11"/>
  <c r="O87" i="11"/>
  <c r="N87" i="11"/>
  <c r="K87" i="11"/>
  <c r="J87" i="11"/>
  <c r="G87" i="11"/>
  <c r="F87" i="11"/>
  <c r="AF89" i="11" l="1"/>
  <c r="I9" i="1"/>
  <c r="H9" i="1"/>
  <c r="G9" i="1"/>
  <c r="F9" i="1"/>
  <c r="E9" i="1"/>
  <c r="D9" i="1"/>
  <c r="C9" i="1"/>
  <c r="AF127" i="11" l="1"/>
  <c r="I85" i="9"/>
  <c r="G85" i="9"/>
  <c r="K87" i="9" l="1"/>
  <c r="J87" i="9"/>
  <c r="F85" i="9" l="1"/>
  <c r="D85" i="9"/>
  <c r="AE64" i="11" l="1"/>
  <c r="AE140" i="11"/>
  <c r="AD140" i="11"/>
  <c r="AE139" i="11"/>
  <c r="AD139" i="11"/>
  <c r="AE138" i="11"/>
  <c r="AD138" i="11"/>
  <c r="AE137" i="11"/>
  <c r="AD137" i="11"/>
  <c r="AE136" i="11"/>
  <c r="AD136" i="11"/>
  <c r="AE135" i="11"/>
  <c r="AD135" i="11"/>
  <c r="AE134" i="11"/>
  <c r="AD134" i="11"/>
  <c r="AE133" i="11"/>
  <c r="AD133" i="11"/>
  <c r="AE132" i="11"/>
  <c r="AD132" i="11"/>
  <c r="AE131" i="11"/>
  <c r="AD131" i="11"/>
  <c r="AE125" i="11"/>
  <c r="AD125" i="11"/>
  <c r="AE124" i="11"/>
  <c r="AD124" i="11"/>
  <c r="AE123" i="11"/>
  <c r="AD123" i="11"/>
  <c r="AE122" i="11"/>
  <c r="AD122" i="11"/>
  <c r="AE121" i="11"/>
  <c r="AD121" i="11"/>
  <c r="AE120" i="11"/>
  <c r="AD120" i="11"/>
  <c r="AE119" i="11"/>
  <c r="AD119" i="11"/>
  <c r="AE116" i="11"/>
  <c r="AD116" i="11"/>
  <c r="AE115" i="11"/>
  <c r="AD115" i="11"/>
  <c r="AE114" i="11"/>
  <c r="AD114" i="11"/>
  <c r="AE113" i="11"/>
  <c r="AD113" i="11"/>
  <c r="AE112" i="11"/>
  <c r="AD112" i="11"/>
  <c r="AE111" i="11"/>
  <c r="AD111" i="11"/>
  <c r="AE110" i="11"/>
  <c r="AD110" i="11"/>
  <c r="AE109" i="11"/>
  <c r="AD109" i="11"/>
  <c r="AE108" i="11"/>
  <c r="AD108" i="11"/>
  <c r="AE107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4" i="11"/>
  <c r="AD94" i="11"/>
  <c r="AE93" i="11"/>
  <c r="AD93" i="11"/>
  <c r="AE92" i="11"/>
  <c r="AD92" i="11"/>
  <c r="AE91" i="11"/>
  <c r="AD91" i="11"/>
  <c r="AE88" i="11"/>
  <c r="AD88" i="11"/>
  <c r="AE86" i="11"/>
  <c r="AD86" i="11"/>
  <c r="AE84" i="11"/>
  <c r="AD84" i="11"/>
  <c r="AE83" i="11"/>
  <c r="AD83" i="11"/>
  <c r="AE82" i="11"/>
  <c r="AD82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D64" i="11"/>
  <c r="AE63" i="11"/>
  <c r="AD63" i="11"/>
  <c r="AE62" i="11"/>
  <c r="AD62" i="11"/>
  <c r="AE61" i="11"/>
  <c r="AD61" i="11"/>
  <c r="AE58" i="11"/>
  <c r="AD58" i="11"/>
  <c r="AE57" i="11"/>
  <c r="AD57" i="11"/>
  <c r="AE56" i="11"/>
  <c r="AD56" i="11"/>
  <c r="AE55" i="11"/>
  <c r="AD55" i="11"/>
  <c r="AE54" i="11"/>
  <c r="AD54" i="11"/>
  <c r="AE53" i="11"/>
  <c r="AD53" i="11"/>
  <c r="AE52" i="11"/>
  <c r="AD52" i="11"/>
  <c r="AE51" i="11"/>
  <c r="AD51" i="11"/>
  <c r="AE50" i="11"/>
  <c r="AD50" i="11"/>
  <c r="AE49" i="11"/>
  <c r="AD49" i="11"/>
  <c r="AE46" i="11"/>
  <c r="AD46" i="11"/>
  <c r="AE45" i="11"/>
  <c r="AD45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41" i="11"/>
  <c r="AH141" i="11" s="1"/>
  <c r="AB126" i="11"/>
  <c r="AH126" i="11" s="1"/>
  <c r="AB117" i="11"/>
  <c r="AH117" i="11" s="1"/>
  <c r="AB95" i="11"/>
  <c r="AH95" i="11" s="1"/>
  <c r="AC85" i="11"/>
  <c r="AI85" i="11" s="1"/>
  <c r="AB85" i="11"/>
  <c r="AB59" i="11"/>
  <c r="AH59" i="11" s="1"/>
  <c r="AB47" i="11"/>
  <c r="AH47" i="11" s="1"/>
  <c r="AB19" i="11"/>
  <c r="AH19" i="11" s="1"/>
  <c r="AB89" i="11" l="1"/>
  <c r="AH89" i="11" s="1"/>
  <c r="AH85" i="11"/>
  <c r="AB127" i="11"/>
  <c r="AH127" i="11" s="1"/>
  <c r="AB142" i="11" l="1"/>
  <c r="AH142" i="11" s="1"/>
  <c r="AA140" i="11" l="1"/>
  <c r="Z140" i="11"/>
  <c r="AA139" i="11"/>
  <c r="Z139" i="11"/>
  <c r="AA138" i="11"/>
  <c r="Z138" i="11"/>
  <c r="AA137" i="11"/>
  <c r="Z137" i="11"/>
  <c r="AA136" i="11"/>
  <c r="Z136" i="11"/>
  <c r="AA135" i="11"/>
  <c r="Z135" i="11"/>
  <c r="AA134" i="11"/>
  <c r="Z134" i="11"/>
  <c r="AA133" i="11"/>
  <c r="Z133" i="11"/>
  <c r="AA132" i="11"/>
  <c r="Z132" i="11"/>
  <c r="AA131" i="11"/>
  <c r="Z131" i="11"/>
  <c r="AA125" i="11"/>
  <c r="Z125" i="11"/>
  <c r="AA124" i="11"/>
  <c r="Z124" i="11"/>
  <c r="AA123" i="11"/>
  <c r="Z123" i="11"/>
  <c r="AA122" i="11"/>
  <c r="Z122" i="11"/>
  <c r="AA121" i="11"/>
  <c r="Z121" i="11"/>
  <c r="AA120" i="11"/>
  <c r="Z120" i="11"/>
  <c r="AA119" i="11"/>
  <c r="Z119" i="11"/>
  <c r="AA116" i="11"/>
  <c r="Z116" i="11"/>
  <c r="AA115" i="11"/>
  <c r="Z115" i="11"/>
  <c r="AA114" i="11"/>
  <c r="Z114" i="11"/>
  <c r="AA113" i="11"/>
  <c r="Z113" i="11"/>
  <c r="AA112" i="11"/>
  <c r="Z112" i="11"/>
  <c r="AA111" i="11"/>
  <c r="Z111" i="11"/>
  <c r="AA110" i="11"/>
  <c r="Z110" i="11"/>
  <c r="AA109" i="11"/>
  <c r="Z109" i="11"/>
  <c r="AA108" i="11"/>
  <c r="Z108" i="11"/>
  <c r="AA107" i="11"/>
  <c r="Z107" i="11"/>
  <c r="AA106" i="11"/>
  <c r="Z106" i="11"/>
  <c r="AA105" i="11"/>
  <c r="Z105" i="11"/>
  <c r="AA104" i="11"/>
  <c r="Z104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4" i="11"/>
  <c r="Z94" i="11"/>
  <c r="AA93" i="11"/>
  <c r="Z93" i="11"/>
  <c r="AA92" i="11"/>
  <c r="Z92" i="11"/>
  <c r="AA91" i="11"/>
  <c r="Z91" i="11"/>
  <c r="AA88" i="11"/>
  <c r="Z88" i="11"/>
  <c r="AA86" i="11"/>
  <c r="Z86" i="11"/>
  <c r="AA84" i="11"/>
  <c r="Z84" i="11"/>
  <c r="AA83" i="11"/>
  <c r="Z83" i="11"/>
  <c r="AA82" i="11"/>
  <c r="Z82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58" i="11"/>
  <c r="Z58" i="11"/>
  <c r="AA57" i="11"/>
  <c r="Z57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50" i="11"/>
  <c r="Z50" i="11"/>
  <c r="AA49" i="11"/>
  <c r="Z49" i="11"/>
  <c r="AA46" i="11"/>
  <c r="Z46" i="11"/>
  <c r="AA45" i="11"/>
  <c r="Z45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41" i="11"/>
  <c r="AD141" i="11" s="1"/>
  <c r="X126" i="11" l="1"/>
  <c r="AD126" i="11" s="1"/>
  <c r="X117" i="11"/>
  <c r="AD117" i="11" s="1"/>
  <c r="X95" i="11"/>
  <c r="AD95" i="11" s="1"/>
  <c r="Y85" i="11"/>
  <c r="AE85" i="11" s="1"/>
  <c r="X85" i="11"/>
  <c r="AD85" i="11" s="1"/>
  <c r="X59" i="11"/>
  <c r="AD59" i="11" s="1"/>
  <c r="X47" i="11"/>
  <c r="AD47" i="11" s="1"/>
  <c r="X19" i="11"/>
  <c r="AD19" i="11" s="1"/>
  <c r="X89" i="11" l="1"/>
  <c r="AD89" i="11" s="1"/>
  <c r="X127" i="11" l="1"/>
  <c r="AD127" i="11" s="1"/>
  <c r="W140" i="11"/>
  <c r="V140" i="11"/>
  <c r="W139" i="11"/>
  <c r="V139" i="11"/>
  <c r="W138" i="11"/>
  <c r="V138" i="11"/>
  <c r="W137" i="11"/>
  <c r="V137" i="11"/>
  <c r="W136" i="11"/>
  <c r="V136" i="11"/>
  <c r="W135" i="11"/>
  <c r="V135" i="11"/>
  <c r="W134" i="11"/>
  <c r="V134" i="11"/>
  <c r="W133" i="11"/>
  <c r="V133" i="11"/>
  <c r="W132" i="11"/>
  <c r="V132" i="11"/>
  <c r="W131" i="11"/>
  <c r="V131" i="11"/>
  <c r="W125" i="11"/>
  <c r="V125" i="11"/>
  <c r="W124" i="11"/>
  <c r="V124" i="11"/>
  <c r="W123" i="11"/>
  <c r="V123" i="11"/>
  <c r="W122" i="11"/>
  <c r="V122" i="11"/>
  <c r="W121" i="11"/>
  <c r="V121" i="11"/>
  <c r="W120" i="11"/>
  <c r="V120" i="11"/>
  <c r="W119" i="11"/>
  <c r="V119" i="11"/>
  <c r="W116" i="11"/>
  <c r="V116" i="11"/>
  <c r="W115" i="11"/>
  <c r="V115" i="11"/>
  <c r="W114" i="11"/>
  <c r="V114" i="11"/>
  <c r="W113" i="11"/>
  <c r="V113" i="11"/>
  <c r="W112" i="11"/>
  <c r="V112" i="11"/>
  <c r="W111" i="11"/>
  <c r="V111" i="11"/>
  <c r="W110" i="11"/>
  <c r="V110" i="11"/>
  <c r="W109" i="11"/>
  <c r="V109" i="11"/>
  <c r="W108" i="11"/>
  <c r="V108" i="11"/>
  <c r="W107" i="11"/>
  <c r="V107" i="11"/>
  <c r="W106" i="11"/>
  <c r="V106" i="11"/>
  <c r="W105" i="11"/>
  <c r="V105" i="11"/>
  <c r="W104" i="11"/>
  <c r="V104" i="11"/>
  <c r="W103" i="11"/>
  <c r="V103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4" i="11"/>
  <c r="V94" i="11"/>
  <c r="W93" i="11"/>
  <c r="V93" i="11"/>
  <c r="W92" i="11"/>
  <c r="V92" i="11"/>
  <c r="W91" i="11"/>
  <c r="V91" i="11"/>
  <c r="W88" i="11"/>
  <c r="V88" i="11"/>
  <c r="W86" i="11"/>
  <c r="V86" i="11"/>
  <c r="W84" i="11"/>
  <c r="V84" i="11"/>
  <c r="W83" i="11"/>
  <c r="V83" i="11"/>
  <c r="W82" i="11"/>
  <c r="V82" i="11"/>
  <c r="W81" i="11"/>
  <c r="V81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58" i="11"/>
  <c r="V58" i="11"/>
  <c r="W57" i="11"/>
  <c r="V57" i="11"/>
  <c r="W56" i="11"/>
  <c r="V56" i="11"/>
  <c r="W55" i="11"/>
  <c r="V55" i="11"/>
  <c r="W54" i="11"/>
  <c r="V54" i="11"/>
  <c r="W53" i="11"/>
  <c r="V53" i="11"/>
  <c r="W52" i="11"/>
  <c r="V52" i="11"/>
  <c r="W51" i="11"/>
  <c r="V51" i="11"/>
  <c r="W50" i="11"/>
  <c r="V50" i="11"/>
  <c r="W49" i="11"/>
  <c r="V49" i="11"/>
  <c r="W46" i="11"/>
  <c r="V46" i="11"/>
  <c r="W45" i="11"/>
  <c r="V45" i="11"/>
  <c r="W44" i="11"/>
  <c r="V44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26" i="11"/>
  <c r="Z126" i="11" s="1"/>
  <c r="T117" i="11"/>
  <c r="Z117" i="11" s="1"/>
  <c r="T95" i="11"/>
  <c r="Z95" i="11" s="1"/>
  <c r="U85" i="11"/>
  <c r="AA85" i="11" s="1"/>
  <c r="T85" i="11"/>
  <c r="T59" i="11"/>
  <c r="Z59" i="11" s="1"/>
  <c r="T47" i="11"/>
  <c r="Z47" i="11" s="1"/>
  <c r="T19" i="11"/>
  <c r="Z19" i="11" s="1"/>
  <c r="T89" i="11" l="1"/>
  <c r="Z89" i="11" s="1"/>
  <c r="Z85" i="11"/>
  <c r="X142" i="11"/>
  <c r="AD142" i="11" s="1"/>
  <c r="T127" i="11" l="1"/>
  <c r="Z127" i="11" s="1"/>
  <c r="T141" i="11"/>
  <c r="Z141" i="11" s="1"/>
  <c r="T142" i="11" l="1"/>
  <c r="Z142" i="11" s="1"/>
  <c r="S140" i="11" l="1"/>
  <c r="R140" i="11"/>
  <c r="S139" i="11"/>
  <c r="R139" i="11"/>
  <c r="S138" i="11"/>
  <c r="R138" i="11"/>
  <c r="S137" i="11"/>
  <c r="R137" i="11"/>
  <c r="S136" i="11"/>
  <c r="R136" i="11"/>
  <c r="S135" i="11"/>
  <c r="R135" i="11"/>
  <c r="S134" i="11"/>
  <c r="R134" i="11"/>
  <c r="S133" i="11"/>
  <c r="R133" i="11"/>
  <c r="S132" i="11"/>
  <c r="R132" i="11"/>
  <c r="S131" i="11"/>
  <c r="R131" i="11"/>
  <c r="S125" i="11"/>
  <c r="R125" i="11"/>
  <c r="S124" i="11"/>
  <c r="R124" i="11"/>
  <c r="S123" i="11"/>
  <c r="R123" i="11"/>
  <c r="S122" i="11"/>
  <c r="R122" i="11"/>
  <c r="S121" i="11"/>
  <c r="R121" i="11"/>
  <c r="S120" i="11"/>
  <c r="R120" i="11"/>
  <c r="S119" i="11"/>
  <c r="R119" i="11"/>
  <c r="S116" i="11"/>
  <c r="R116" i="11"/>
  <c r="S115" i="11"/>
  <c r="R115" i="11"/>
  <c r="S114" i="11"/>
  <c r="R114" i="11"/>
  <c r="S113" i="11"/>
  <c r="R113" i="11"/>
  <c r="S112" i="11"/>
  <c r="R112" i="11"/>
  <c r="S111" i="11"/>
  <c r="R111" i="11"/>
  <c r="S110" i="11"/>
  <c r="R110" i="11"/>
  <c r="S109" i="11"/>
  <c r="R109" i="11"/>
  <c r="S108" i="11"/>
  <c r="R108" i="11"/>
  <c r="S107" i="11"/>
  <c r="R107" i="11"/>
  <c r="S106" i="11"/>
  <c r="R106" i="11"/>
  <c r="S105" i="11"/>
  <c r="R105" i="11"/>
  <c r="S104" i="11"/>
  <c r="R104" i="11"/>
  <c r="S103" i="11"/>
  <c r="R103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4" i="11"/>
  <c r="R94" i="11"/>
  <c r="S93" i="11"/>
  <c r="R93" i="11"/>
  <c r="S92" i="11"/>
  <c r="R92" i="11"/>
  <c r="S91" i="11"/>
  <c r="R91" i="11"/>
  <c r="S88" i="11"/>
  <c r="R88" i="11"/>
  <c r="S86" i="11"/>
  <c r="R86" i="11"/>
  <c r="S84" i="11"/>
  <c r="R84" i="11"/>
  <c r="S83" i="11"/>
  <c r="R83" i="11"/>
  <c r="S82" i="11"/>
  <c r="R82" i="11"/>
  <c r="S81" i="11"/>
  <c r="R81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58" i="11"/>
  <c r="R58" i="11"/>
  <c r="S57" i="11"/>
  <c r="R57" i="11"/>
  <c r="S56" i="11"/>
  <c r="R56" i="11"/>
  <c r="S55" i="11"/>
  <c r="R55" i="11"/>
  <c r="S54" i="11"/>
  <c r="R54" i="11"/>
  <c r="S53" i="11"/>
  <c r="R53" i="11"/>
  <c r="S52" i="11"/>
  <c r="R52" i="11"/>
  <c r="S51" i="11"/>
  <c r="R51" i="11"/>
  <c r="S50" i="11"/>
  <c r="R50" i="11"/>
  <c r="S49" i="11"/>
  <c r="R49" i="11"/>
  <c r="S46" i="11"/>
  <c r="R46" i="11"/>
  <c r="S45" i="11"/>
  <c r="R45" i="11"/>
  <c r="S44" i="11"/>
  <c r="R44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41" i="11"/>
  <c r="V141" i="11" s="1"/>
  <c r="P126" i="11"/>
  <c r="V126" i="11" s="1"/>
  <c r="P117" i="11"/>
  <c r="V117" i="11" s="1"/>
  <c r="P95" i="11"/>
  <c r="V95" i="11" s="1"/>
  <c r="Q85" i="11"/>
  <c r="W85" i="11" s="1"/>
  <c r="P85" i="11"/>
  <c r="P59" i="11"/>
  <c r="V59" i="11" s="1"/>
  <c r="P47" i="11"/>
  <c r="V47" i="11" s="1"/>
  <c r="P19" i="11"/>
  <c r="V19" i="11" s="1"/>
  <c r="P89" i="11" l="1"/>
  <c r="V89" i="11" s="1"/>
  <c r="V85" i="11"/>
  <c r="P127" i="11" l="1"/>
  <c r="V127" i="11" s="1"/>
  <c r="O140" i="11"/>
  <c r="N140" i="11"/>
  <c r="O139" i="11"/>
  <c r="N139" i="11"/>
  <c r="O138" i="11"/>
  <c r="N138" i="11"/>
  <c r="O137" i="11"/>
  <c r="N137" i="11"/>
  <c r="O136" i="11"/>
  <c r="N136" i="11"/>
  <c r="O135" i="11"/>
  <c r="N135" i="11"/>
  <c r="O134" i="11"/>
  <c r="N134" i="11"/>
  <c r="O133" i="11"/>
  <c r="N133" i="11"/>
  <c r="O132" i="11"/>
  <c r="N132" i="11"/>
  <c r="O131" i="11"/>
  <c r="N131" i="11"/>
  <c r="O125" i="11"/>
  <c r="N125" i="11"/>
  <c r="O124" i="11"/>
  <c r="N124" i="11"/>
  <c r="O123" i="11"/>
  <c r="N123" i="11"/>
  <c r="O122" i="11"/>
  <c r="N122" i="11"/>
  <c r="O121" i="11"/>
  <c r="N121" i="11"/>
  <c r="O120" i="11"/>
  <c r="N120" i="11"/>
  <c r="O119" i="11"/>
  <c r="N119" i="11"/>
  <c r="O116" i="11"/>
  <c r="N116" i="11"/>
  <c r="O115" i="11"/>
  <c r="N115" i="11"/>
  <c r="O114" i="11"/>
  <c r="N114" i="11"/>
  <c r="O113" i="11"/>
  <c r="N113" i="11"/>
  <c r="O112" i="11"/>
  <c r="N112" i="11"/>
  <c r="O111" i="11"/>
  <c r="N111" i="11"/>
  <c r="O110" i="11"/>
  <c r="N110" i="11"/>
  <c r="O109" i="11"/>
  <c r="N109" i="11"/>
  <c r="O108" i="11"/>
  <c r="N108" i="11"/>
  <c r="O107" i="11"/>
  <c r="N107" i="11"/>
  <c r="O106" i="11"/>
  <c r="N106" i="11"/>
  <c r="O105" i="11"/>
  <c r="N105" i="11"/>
  <c r="O104" i="11"/>
  <c r="N104" i="11"/>
  <c r="O103" i="11"/>
  <c r="N103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4" i="11"/>
  <c r="N94" i="11"/>
  <c r="O93" i="11"/>
  <c r="N93" i="11"/>
  <c r="O92" i="11"/>
  <c r="N92" i="11"/>
  <c r="O91" i="11"/>
  <c r="N91" i="11"/>
  <c r="O88" i="11"/>
  <c r="N88" i="11"/>
  <c r="O86" i="11"/>
  <c r="N86" i="11"/>
  <c r="O84" i="11"/>
  <c r="N84" i="11"/>
  <c r="O83" i="11"/>
  <c r="N83" i="11"/>
  <c r="O82" i="11"/>
  <c r="N82" i="11"/>
  <c r="O81" i="11"/>
  <c r="N81" i="11"/>
  <c r="O80" i="11"/>
  <c r="N80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58" i="11"/>
  <c r="N58" i="11"/>
  <c r="O57" i="11"/>
  <c r="N57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O50" i="11"/>
  <c r="N50" i="11"/>
  <c r="O49" i="11"/>
  <c r="N49" i="11"/>
  <c r="O46" i="11"/>
  <c r="N46" i="11"/>
  <c r="O45" i="11"/>
  <c r="N45" i="11"/>
  <c r="O44" i="11"/>
  <c r="N44" i="11"/>
  <c r="O43" i="11"/>
  <c r="N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41" i="11"/>
  <c r="R141" i="11" s="1"/>
  <c r="L126" i="11"/>
  <c r="R126" i="11" s="1"/>
  <c r="L117" i="11"/>
  <c r="R117" i="11" s="1"/>
  <c r="L95" i="11"/>
  <c r="R95" i="11" s="1"/>
  <c r="M85" i="11"/>
  <c r="S85" i="11" s="1"/>
  <c r="L85" i="11"/>
  <c r="L59" i="11"/>
  <c r="R59" i="11" s="1"/>
  <c r="L47" i="11"/>
  <c r="R47" i="11" s="1"/>
  <c r="L19" i="11"/>
  <c r="R19" i="11" s="1"/>
  <c r="P142" i="11" l="1"/>
  <c r="V142" i="11" s="1"/>
  <c r="L89" i="11"/>
  <c r="R89" i="11" s="1"/>
  <c r="R85" i="11"/>
  <c r="O85" i="11"/>
  <c r="L127" i="11" l="1"/>
  <c r="R127" i="11" s="1"/>
  <c r="L142" i="11" l="1"/>
  <c r="R142" i="11" s="1"/>
  <c r="K140" i="11"/>
  <c r="J140" i="11"/>
  <c r="K139" i="11"/>
  <c r="J139" i="11"/>
  <c r="K138" i="11"/>
  <c r="J138" i="11"/>
  <c r="K137" i="11"/>
  <c r="J137" i="11"/>
  <c r="K136" i="11"/>
  <c r="J136" i="11"/>
  <c r="K135" i="11"/>
  <c r="J135" i="11"/>
  <c r="K134" i="11"/>
  <c r="J134" i="11"/>
  <c r="K133" i="11"/>
  <c r="J133" i="11"/>
  <c r="K132" i="11"/>
  <c r="J132" i="11"/>
  <c r="K131" i="11"/>
  <c r="J131" i="11"/>
  <c r="K125" i="11"/>
  <c r="J125" i="11"/>
  <c r="K124" i="11"/>
  <c r="J124" i="11"/>
  <c r="K123" i="11"/>
  <c r="J123" i="11"/>
  <c r="K122" i="11"/>
  <c r="J122" i="11"/>
  <c r="K121" i="11"/>
  <c r="J121" i="11"/>
  <c r="K120" i="11"/>
  <c r="J120" i="11"/>
  <c r="K119" i="11"/>
  <c r="J119" i="11"/>
  <c r="K116" i="11"/>
  <c r="J116" i="11"/>
  <c r="K115" i="11"/>
  <c r="J115" i="11"/>
  <c r="K114" i="11"/>
  <c r="J114" i="11"/>
  <c r="K113" i="11"/>
  <c r="J113" i="11"/>
  <c r="K112" i="11"/>
  <c r="J112" i="11"/>
  <c r="K111" i="11"/>
  <c r="J111" i="11"/>
  <c r="K110" i="11"/>
  <c r="J110" i="11"/>
  <c r="K109" i="11"/>
  <c r="J109" i="11"/>
  <c r="K108" i="11"/>
  <c r="J108" i="11"/>
  <c r="K107" i="11"/>
  <c r="J107" i="11"/>
  <c r="K106" i="11"/>
  <c r="J106" i="11"/>
  <c r="K105" i="11"/>
  <c r="J105" i="11"/>
  <c r="K104" i="11"/>
  <c r="J104" i="11"/>
  <c r="K103" i="11"/>
  <c r="J103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4" i="11"/>
  <c r="J94" i="11"/>
  <c r="K93" i="11"/>
  <c r="J93" i="11"/>
  <c r="K92" i="11"/>
  <c r="J92" i="11"/>
  <c r="K91" i="11"/>
  <c r="J91" i="11"/>
  <c r="K88" i="11"/>
  <c r="J88" i="11"/>
  <c r="K86" i="11"/>
  <c r="J86" i="11"/>
  <c r="K84" i="11"/>
  <c r="J84" i="11"/>
  <c r="K83" i="11"/>
  <c r="J83" i="11"/>
  <c r="K82" i="11"/>
  <c r="J82" i="11"/>
  <c r="K81" i="11"/>
  <c r="J81" i="11"/>
  <c r="K80" i="11"/>
  <c r="J80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58" i="11"/>
  <c r="J58" i="11"/>
  <c r="K57" i="11"/>
  <c r="J57" i="11"/>
  <c r="K56" i="11"/>
  <c r="J56" i="11"/>
  <c r="K55" i="11"/>
  <c r="J55" i="11"/>
  <c r="K54" i="11"/>
  <c r="J54" i="11"/>
  <c r="K53" i="11"/>
  <c r="J53" i="11"/>
  <c r="K52" i="11"/>
  <c r="J52" i="11"/>
  <c r="K51" i="11"/>
  <c r="J51" i="11"/>
  <c r="K50" i="11"/>
  <c r="J50" i="11"/>
  <c r="K49" i="11"/>
  <c r="J49" i="11"/>
  <c r="K46" i="11"/>
  <c r="J46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41" i="11"/>
  <c r="N141" i="11" s="1"/>
  <c r="H126" i="11"/>
  <c r="N126" i="11" s="1"/>
  <c r="H117" i="11"/>
  <c r="N117" i="11" s="1"/>
  <c r="H95" i="11"/>
  <c r="N95" i="11" s="1"/>
  <c r="H85" i="11"/>
  <c r="H59" i="11"/>
  <c r="N59" i="11" s="1"/>
  <c r="H47" i="11"/>
  <c r="N47" i="11" s="1"/>
  <c r="H19" i="11"/>
  <c r="N19" i="11" s="1"/>
  <c r="H89" i="11" l="1"/>
  <c r="N89" i="11" s="1"/>
  <c r="N85" i="11"/>
  <c r="J77" i="9"/>
  <c r="K77" i="9"/>
  <c r="J78" i="9"/>
  <c r="K78" i="9"/>
  <c r="H127" i="11" l="1"/>
  <c r="N127" i="11" s="1"/>
  <c r="H142" i="11" l="1"/>
  <c r="N142" i="11" s="1"/>
  <c r="G140" i="11"/>
  <c r="F140" i="11"/>
  <c r="G139" i="11"/>
  <c r="F139" i="11"/>
  <c r="G138" i="11"/>
  <c r="F138" i="11"/>
  <c r="G137" i="11"/>
  <c r="F137" i="11"/>
  <c r="G136" i="11"/>
  <c r="F136" i="11"/>
  <c r="G135" i="11"/>
  <c r="F135" i="11"/>
  <c r="G134" i="11"/>
  <c r="F134" i="11"/>
  <c r="G133" i="11"/>
  <c r="F133" i="11"/>
  <c r="G132" i="11"/>
  <c r="F132" i="11"/>
  <c r="G131" i="11"/>
  <c r="F131" i="11"/>
  <c r="G125" i="11"/>
  <c r="F125" i="11"/>
  <c r="G124" i="11"/>
  <c r="F124" i="11"/>
  <c r="G123" i="11"/>
  <c r="F123" i="11"/>
  <c r="G122" i="11"/>
  <c r="F122" i="11"/>
  <c r="G121" i="11"/>
  <c r="F121" i="11"/>
  <c r="G120" i="11"/>
  <c r="F120" i="11"/>
  <c r="G119" i="11"/>
  <c r="F119" i="11"/>
  <c r="G116" i="11"/>
  <c r="F116" i="11"/>
  <c r="G115" i="11"/>
  <c r="F115" i="11"/>
  <c r="G114" i="11"/>
  <c r="F114" i="11"/>
  <c r="G113" i="11"/>
  <c r="F113" i="11"/>
  <c r="G112" i="11"/>
  <c r="F112" i="11"/>
  <c r="G111" i="11"/>
  <c r="F111" i="11"/>
  <c r="G110" i="11"/>
  <c r="F110" i="11"/>
  <c r="G109" i="11"/>
  <c r="F109" i="11"/>
  <c r="G108" i="11"/>
  <c r="F108" i="11"/>
  <c r="G107" i="11"/>
  <c r="F107" i="11"/>
  <c r="G106" i="11"/>
  <c r="F106" i="11"/>
  <c r="G105" i="11"/>
  <c r="F105" i="11"/>
  <c r="G104" i="11"/>
  <c r="F104" i="11"/>
  <c r="G103" i="11"/>
  <c r="F103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4" i="11"/>
  <c r="F94" i="11"/>
  <c r="G93" i="11"/>
  <c r="F93" i="11"/>
  <c r="G92" i="11"/>
  <c r="F92" i="11"/>
  <c r="G91" i="11"/>
  <c r="F91" i="11"/>
  <c r="G88" i="11"/>
  <c r="F88" i="11"/>
  <c r="G86" i="11"/>
  <c r="F86" i="11"/>
  <c r="G84" i="11"/>
  <c r="F84" i="11"/>
  <c r="G83" i="11"/>
  <c r="F83" i="11"/>
  <c r="G82" i="11"/>
  <c r="F82" i="11"/>
  <c r="G81" i="11"/>
  <c r="F81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58" i="11"/>
  <c r="F58" i="11"/>
  <c r="G57" i="11"/>
  <c r="F57" i="11"/>
  <c r="G56" i="11"/>
  <c r="F56" i="11"/>
  <c r="G55" i="11"/>
  <c r="F55" i="11"/>
  <c r="G54" i="11"/>
  <c r="F54" i="11"/>
  <c r="G53" i="11"/>
  <c r="F53" i="11"/>
  <c r="G52" i="11"/>
  <c r="F52" i="11"/>
  <c r="G51" i="11"/>
  <c r="F51" i="11"/>
  <c r="G50" i="11"/>
  <c r="F50" i="11"/>
  <c r="G49" i="11"/>
  <c r="F49" i="11"/>
  <c r="G46" i="11"/>
  <c r="F46" i="11"/>
  <c r="G45" i="11"/>
  <c r="F45" i="11"/>
  <c r="G44" i="11"/>
  <c r="F44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41" i="11"/>
  <c r="J141" i="11" s="1"/>
  <c r="D126" i="11"/>
  <c r="J126" i="11" s="1"/>
  <c r="D117" i="11"/>
  <c r="J117" i="11" s="1"/>
  <c r="D95" i="11"/>
  <c r="J95" i="11" s="1"/>
  <c r="E85" i="11"/>
  <c r="K85" i="11" s="1"/>
  <c r="D85" i="11"/>
  <c r="J85" i="11" s="1"/>
  <c r="D59" i="11"/>
  <c r="J59" i="11" s="1"/>
  <c r="D47" i="11"/>
  <c r="J47" i="11" s="1"/>
  <c r="D19" i="11"/>
  <c r="J19" i="11" s="1"/>
  <c r="D89" i="11" l="1"/>
  <c r="J89" i="11" s="1"/>
  <c r="D127" i="11" l="1"/>
  <c r="J127" i="11" s="1"/>
  <c r="D142" i="11" l="1"/>
  <c r="J142" i="11" s="1"/>
  <c r="B141" i="11"/>
  <c r="F141" i="11" l="1"/>
  <c r="B126" i="11"/>
  <c r="B117" i="11"/>
  <c r="B95" i="11"/>
  <c r="C85" i="11"/>
  <c r="B85" i="11"/>
  <c r="B59" i="11"/>
  <c r="B47" i="11"/>
  <c r="B19" i="11"/>
  <c r="F117" i="11" l="1"/>
  <c r="F19" i="11"/>
  <c r="F47" i="11"/>
  <c r="F126" i="11"/>
  <c r="F59" i="11"/>
  <c r="F85" i="11"/>
  <c r="G85" i="11"/>
  <c r="F95" i="11"/>
  <c r="B89" i="11"/>
  <c r="F89" i="11" l="1"/>
  <c r="B127" i="11"/>
  <c r="F127" i="11" l="1"/>
  <c r="B142" i="11"/>
  <c r="F142" i="11" l="1"/>
  <c r="K86" i="9"/>
  <c r="J86" i="9"/>
  <c r="K93" i="9" l="1"/>
  <c r="J93" i="9"/>
  <c r="K124" i="9"/>
  <c r="J124" i="9"/>
  <c r="K45" i="9" l="1"/>
  <c r="J45" i="9"/>
  <c r="K85" i="9"/>
  <c r="J85" i="9"/>
  <c r="K115" i="9"/>
  <c r="J115" i="9"/>
  <c r="K44" i="9" l="1"/>
  <c r="J44" i="9"/>
  <c r="K62" i="9"/>
  <c r="J62" i="9"/>
  <c r="K84" i="9" l="1"/>
  <c r="J84" i="9"/>
  <c r="AT140" i="11" l="1"/>
  <c r="AT137" i="11"/>
  <c r="AQ137" i="11"/>
  <c r="AS137" i="11" s="1"/>
  <c r="AT136" i="11"/>
  <c r="AS136" i="11"/>
  <c r="AT135" i="11"/>
  <c r="AS135" i="11"/>
  <c r="AT134" i="11"/>
  <c r="AS134" i="11"/>
  <c r="AT133" i="11"/>
  <c r="AS133" i="11"/>
  <c r="AT132" i="11"/>
  <c r="AS132" i="11"/>
  <c r="AT131" i="11"/>
  <c r="AS131" i="11"/>
  <c r="AT130" i="11"/>
  <c r="AS130" i="11"/>
  <c r="AT129" i="11"/>
  <c r="AS129" i="11"/>
  <c r="AT128" i="11"/>
  <c r="AS128" i="11"/>
  <c r="AT127" i="11"/>
  <c r="AS127" i="11"/>
  <c r="AT126" i="11"/>
  <c r="AT125" i="11"/>
  <c r="AQ125" i="11"/>
  <c r="AS125" i="11" s="1"/>
  <c r="AT122" i="11"/>
  <c r="AS122" i="11"/>
  <c r="AT121" i="11"/>
  <c r="AS121" i="11"/>
  <c r="AT120" i="11"/>
  <c r="AS120" i="11"/>
  <c r="AT119" i="11"/>
  <c r="AS119" i="11"/>
  <c r="AT118" i="11"/>
  <c r="AS118" i="11"/>
  <c r="AT117" i="11"/>
  <c r="AS117" i="11"/>
  <c r="AT116" i="11"/>
  <c r="AQ116" i="11"/>
  <c r="AS116" i="11" s="1"/>
  <c r="AT107" i="11"/>
  <c r="AS107" i="11"/>
  <c r="AT106" i="11"/>
  <c r="AS106" i="11"/>
  <c r="AT105" i="11"/>
  <c r="AS105" i="11"/>
  <c r="AT104" i="11"/>
  <c r="AS104" i="11"/>
  <c r="AT103" i="11"/>
  <c r="AS103" i="11"/>
  <c r="AT102" i="11"/>
  <c r="AS102" i="11"/>
  <c r="AT101" i="11"/>
  <c r="AS101" i="11"/>
  <c r="AT100" i="11"/>
  <c r="AS100" i="11"/>
  <c r="AT99" i="11"/>
  <c r="AS99" i="11"/>
  <c r="AT98" i="11"/>
  <c r="AS98" i="11"/>
  <c r="AT97" i="11"/>
  <c r="AS97" i="11"/>
  <c r="AT96" i="11"/>
  <c r="AS96" i="11"/>
  <c r="AT95" i="11"/>
  <c r="AS95" i="11"/>
  <c r="AT94" i="11"/>
  <c r="AQ94" i="11"/>
  <c r="AS94" i="11" s="1"/>
  <c r="AT92" i="11"/>
  <c r="AS92" i="11"/>
  <c r="AT91" i="11"/>
  <c r="AS91" i="11"/>
  <c r="AT90" i="11"/>
  <c r="AS90" i="11"/>
  <c r="AT89" i="11"/>
  <c r="AS89" i="11"/>
  <c r="AT88" i="11"/>
  <c r="AQ88" i="11"/>
  <c r="AS88" i="11" s="1"/>
  <c r="AT71" i="11"/>
  <c r="AS71" i="11"/>
  <c r="AT69" i="11"/>
  <c r="AS69" i="11"/>
  <c r="AT68" i="11"/>
  <c r="AS68" i="11"/>
  <c r="AT67" i="11"/>
  <c r="AS67" i="11"/>
  <c r="AT66" i="11"/>
  <c r="AS66" i="11"/>
  <c r="AT65" i="11"/>
  <c r="AS65" i="11"/>
  <c r="AT64" i="11"/>
  <c r="AS64" i="11"/>
  <c r="AT63" i="11"/>
  <c r="AS63" i="11"/>
  <c r="AT61" i="11"/>
  <c r="AS61" i="11"/>
  <c r="AT60" i="11"/>
  <c r="AS60" i="11"/>
  <c r="AT59" i="11"/>
  <c r="AQ59" i="11"/>
  <c r="AS59" i="11" s="1"/>
  <c r="AT58" i="11"/>
  <c r="AS58" i="11"/>
  <c r="AT52" i="11"/>
  <c r="AS52" i="11"/>
  <c r="AT51" i="11"/>
  <c r="AS51" i="11"/>
  <c r="AT50" i="11"/>
  <c r="AS50" i="11"/>
  <c r="AT62" i="11"/>
  <c r="AS62" i="11"/>
  <c r="AT49" i="11"/>
  <c r="AS49" i="11"/>
  <c r="AT48" i="11"/>
  <c r="AS48" i="11"/>
  <c r="AT47" i="11"/>
  <c r="AQ47" i="11"/>
  <c r="AS47" i="11" s="1"/>
  <c r="AT46" i="11"/>
  <c r="AS46" i="11"/>
  <c r="AT26" i="11"/>
  <c r="AS26" i="11"/>
  <c r="AT25" i="11"/>
  <c r="AS25" i="11"/>
  <c r="AT24" i="11"/>
  <c r="AS24" i="11"/>
  <c r="AT23" i="11"/>
  <c r="AS23" i="11"/>
  <c r="AT22" i="11"/>
  <c r="AS22" i="11"/>
  <c r="AT21" i="11"/>
  <c r="AS21" i="11"/>
  <c r="AT20" i="11"/>
  <c r="AS20" i="11"/>
  <c r="AT19" i="11"/>
  <c r="AQ19" i="11"/>
  <c r="AS19" i="11" s="1"/>
  <c r="AT18" i="11"/>
  <c r="AS18" i="11"/>
  <c r="AT14" i="11"/>
  <c r="AS14" i="11"/>
  <c r="AT13" i="11"/>
  <c r="AS13" i="11"/>
  <c r="AT12" i="11"/>
  <c r="AS12" i="11"/>
  <c r="AT11" i="11"/>
  <c r="AS11" i="11"/>
  <c r="AT10" i="11"/>
  <c r="AS10" i="11"/>
  <c r="AT8" i="11"/>
  <c r="AS8" i="11"/>
  <c r="AT7" i="11"/>
  <c r="AS7" i="11"/>
  <c r="AT6" i="11"/>
  <c r="AS6" i="11"/>
  <c r="AT5" i="11"/>
  <c r="AS5" i="11"/>
  <c r="F13" i="12"/>
  <c r="F12" i="12"/>
  <c r="F11" i="12"/>
  <c r="F10" i="12"/>
  <c r="F9" i="12"/>
  <c r="F8" i="12"/>
  <c r="F7" i="12"/>
  <c r="I11" i="1"/>
  <c r="H11" i="1"/>
  <c r="G11" i="1"/>
  <c r="F11" i="1"/>
  <c r="E11" i="1"/>
  <c r="D11" i="1"/>
  <c r="J9" i="1"/>
  <c r="J11" i="1" s="1"/>
  <c r="K149" i="9"/>
  <c r="J149" i="9"/>
  <c r="G142" i="9"/>
  <c r="H141" i="9" s="1"/>
  <c r="D142" i="9"/>
  <c r="K141" i="9"/>
  <c r="J141" i="9"/>
  <c r="K140" i="9"/>
  <c r="J140" i="9"/>
  <c r="K139" i="9"/>
  <c r="J139" i="9"/>
  <c r="K138" i="9"/>
  <c r="J138" i="9"/>
  <c r="K137" i="9"/>
  <c r="J137" i="9"/>
  <c r="K136" i="9"/>
  <c r="J136" i="9"/>
  <c r="K135" i="9"/>
  <c r="J135" i="9"/>
  <c r="K134" i="9"/>
  <c r="J134" i="9"/>
  <c r="K133" i="9"/>
  <c r="J133" i="9"/>
  <c r="K132" i="9"/>
  <c r="J132" i="9"/>
  <c r="G126" i="9"/>
  <c r="H124" i="9" s="1"/>
  <c r="D126" i="9"/>
  <c r="E124" i="9" s="1"/>
  <c r="K125" i="9"/>
  <c r="J125" i="9"/>
  <c r="K123" i="9"/>
  <c r="J123" i="9"/>
  <c r="K122" i="9"/>
  <c r="J122" i="9"/>
  <c r="K121" i="9"/>
  <c r="J121" i="9"/>
  <c r="K120" i="9"/>
  <c r="J120" i="9"/>
  <c r="K119" i="9"/>
  <c r="J119" i="9"/>
  <c r="G117" i="9"/>
  <c r="D117" i="9"/>
  <c r="E115" i="9" s="1"/>
  <c r="K116" i="9"/>
  <c r="J116" i="9"/>
  <c r="K114" i="9"/>
  <c r="J114" i="9"/>
  <c r="K113" i="9"/>
  <c r="J113" i="9"/>
  <c r="K112" i="9"/>
  <c r="J112" i="9"/>
  <c r="K111" i="9"/>
  <c r="J111" i="9"/>
  <c r="K110" i="9"/>
  <c r="J110" i="9"/>
  <c r="K109" i="9"/>
  <c r="J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K101" i="9"/>
  <c r="J101" i="9"/>
  <c r="K100" i="9"/>
  <c r="J100" i="9"/>
  <c r="K99" i="9"/>
  <c r="J99" i="9"/>
  <c r="K98" i="9"/>
  <c r="J98" i="9"/>
  <c r="K97" i="9"/>
  <c r="J97" i="9"/>
  <c r="G95" i="9"/>
  <c r="H93" i="9" s="1"/>
  <c r="D95" i="9"/>
  <c r="E93" i="9" s="1"/>
  <c r="K94" i="9"/>
  <c r="J94" i="9"/>
  <c r="K92" i="9"/>
  <c r="J92" i="9"/>
  <c r="K91" i="9"/>
  <c r="J91" i="9"/>
  <c r="D89" i="9"/>
  <c r="E87" i="9" s="1"/>
  <c r="K88" i="9"/>
  <c r="K83" i="9"/>
  <c r="J83" i="9"/>
  <c r="K82" i="9"/>
  <c r="J82" i="9"/>
  <c r="K81" i="9"/>
  <c r="J81" i="9"/>
  <c r="K80" i="9"/>
  <c r="J80" i="9"/>
  <c r="K79" i="9"/>
  <c r="J79" i="9"/>
  <c r="K76" i="9"/>
  <c r="J76" i="9"/>
  <c r="K75" i="9"/>
  <c r="J75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6" i="9"/>
  <c r="J66" i="9"/>
  <c r="K65" i="9"/>
  <c r="J65" i="9"/>
  <c r="K64" i="9"/>
  <c r="J64" i="9"/>
  <c r="K63" i="9"/>
  <c r="J63" i="9"/>
  <c r="K61" i="9"/>
  <c r="J61" i="9"/>
  <c r="G59" i="9"/>
  <c r="D59" i="9"/>
  <c r="K58" i="9"/>
  <c r="J58" i="9"/>
  <c r="K57" i="9"/>
  <c r="J57" i="9"/>
  <c r="K56" i="9"/>
  <c r="J56" i="9"/>
  <c r="K55" i="9"/>
  <c r="J55" i="9"/>
  <c r="K54" i="9"/>
  <c r="J54" i="9"/>
  <c r="K53" i="9"/>
  <c r="J53" i="9"/>
  <c r="K52" i="9"/>
  <c r="J52" i="9"/>
  <c r="K51" i="9"/>
  <c r="J51" i="9"/>
  <c r="K50" i="9"/>
  <c r="J50" i="9"/>
  <c r="K49" i="9"/>
  <c r="J49" i="9"/>
  <c r="G47" i="9"/>
  <c r="H42" i="9" s="1"/>
  <c r="D47" i="9"/>
  <c r="E45" i="9" s="1"/>
  <c r="K46" i="9"/>
  <c r="J46" i="9"/>
  <c r="K43" i="9"/>
  <c r="J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J24" i="9"/>
  <c r="K23" i="9"/>
  <c r="J23" i="9"/>
  <c r="K22" i="9"/>
  <c r="J22" i="9"/>
  <c r="K21" i="9"/>
  <c r="J21" i="9"/>
  <c r="G19" i="9"/>
  <c r="H13" i="9" s="1"/>
  <c r="D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M142" i="9" l="1"/>
  <c r="E85" i="9"/>
  <c r="E86" i="9"/>
  <c r="H115" i="9"/>
  <c r="H101" i="9"/>
  <c r="H45" i="9"/>
  <c r="H26" i="9"/>
  <c r="H10" i="9"/>
  <c r="H18" i="9"/>
  <c r="H11" i="9"/>
  <c r="H12" i="9"/>
  <c r="H8" i="9"/>
  <c r="H6" i="9"/>
  <c r="H14" i="9"/>
  <c r="H16" i="9"/>
  <c r="H7" i="9"/>
  <c r="H15" i="9"/>
  <c r="H9" i="9"/>
  <c r="H17" i="9"/>
  <c r="E125" i="9"/>
  <c r="E119" i="9"/>
  <c r="E120" i="9"/>
  <c r="E121" i="9"/>
  <c r="E122" i="9"/>
  <c r="E123" i="9"/>
  <c r="E104" i="9"/>
  <c r="E112" i="9"/>
  <c r="E105" i="9"/>
  <c r="E113" i="9"/>
  <c r="E102" i="9"/>
  <c r="E98" i="9"/>
  <c r="E106" i="9"/>
  <c r="E114" i="9"/>
  <c r="E99" i="9"/>
  <c r="E107" i="9"/>
  <c r="E116" i="9"/>
  <c r="E110" i="9"/>
  <c r="E100" i="9"/>
  <c r="E108" i="9"/>
  <c r="E97" i="9"/>
  <c r="E101" i="9"/>
  <c r="E109" i="9"/>
  <c r="E103" i="9"/>
  <c r="E111" i="9"/>
  <c r="E94" i="9"/>
  <c r="E92" i="9"/>
  <c r="E91" i="9"/>
  <c r="E62" i="9"/>
  <c r="E70" i="9"/>
  <c r="E78" i="9"/>
  <c r="E61" i="9"/>
  <c r="E63" i="9"/>
  <c r="E79" i="9"/>
  <c r="E72" i="9"/>
  <c r="E64" i="9"/>
  <c r="E65" i="9"/>
  <c r="E73" i="9"/>
  <c r="E81" i="9"/>
  <c r="E66" i="9"/>
  <c r="E74" i="9"/>
  <c r="E82" i="9"/>
  <c r="E84" i="9"/>
  <c r="E67" i="9"/>
  <c r="E75" i="9"/>
  <c r="E83" i="9"/>
  <c r="E76" i="9"/>
  <c r="E69" i="9"/>
  <c r="E77" i="9"/>
  <c r="E88" i="9"/>
  <c r="E71" i="9"/>
  <c r="E80" i="9"/>
  <c r="E68" i="9"/>
  <c r="E57" i="9"/>
  <c r="E50" i="9"/>
  <c r="E58" i="9"/>
  <c r="E51" i="9"/>
  <c r="E49" i="9"/>
  <c r="E52" i="9"/>
  <c r="E55" i="9"/>
  <c r="E53" i="9"/>
  <c r="E54" i="9"/>
  <c r="E56" i="9"/>
  <c r="E43" i="9"/>
  <c r="E36" i="9"/>
  <c r="E29" i="9"/>
  <c r="E22" i="9"/>
  <c r="E30" i="9"/>
  <c r="E38" i="9"/>
  <c r="E21" i="9"/>
  <c r="E24" i="9"/>
  <c r="E40" i="9"/>
  <c r="E25" i="9"/>
  <c r="E23" i="9"/>
  <c r="E31" i="9"/>
  <c r="E39" i="9"/>
  <c r="E32" i="9"/>
  <c r="E33" i="9"/>
  <c r="E41" i="9"/>
  <c r="E26" i="9"/>
  <c r="E34" i="9"/>
  <c r="E42" i="9"/>
  <c r="E27" i="9"/>
  <c r="E35" i="9"/>
  <c r="E28" i="9"/>
  <c r="E44" i="9"/>
  <c r="E37" i="9"/>
  <c r="E11" i="9"/>
  <c r="E5" i="9"/>
  <c r="E12" i="9"/>
  <c r="E17" i="9"/>
  <c r="E13" i="9"/>
  <c r="E6" i="9"/>
  <c r="E14" i="9"/>
  <c r="E7" i="9"/>
  <c r="E15" i="9"/>
  <c r="E8" i="9"/>
  <c r="E16" i="9"/>
  <c r="E9" i="9"/>
  <c r="E10" i="9"/>
  <c r="E18" i="9"/>
  <c r="E138" i="9"/>
  <c r="E133" i="9"/>
  <c r="E139" i="9"/>
  <c r="E140" i="9"/>
  <c r="E141" i="9"/>
  <c r="E134" i="9"/>
  <c r="E132" i="9"/>
  <c r="E135" i="9"/>
  <c r="E137" i="9"/>
  <c r="E136" i="9"/>
  <c r="H44" i="9"/>
  <c r="H58" i="9"/>
  <c r="H133" i="9"/>
  <c r="H136" i="9"/>
  <c r="H132" i="9"/>
  <c r="H134" i="9"/>
  <c r="H140" i="9"/>
  <c r="H138" i="9"/>
  <c r="J142" i="9"/>
  <c r="D127" i="9"/>
  <c r="AQ126" i="11"/>
  <c r="AQ140" i="11" s="1"/>
  <c r="AS140" i="11" s="1"/>
  <c r="H135" i="9"/>
  <c r="H137" i="9"/>
  <c r="H139" i="9"/>
  <c r="J95" i="9"/>
  <c r="H91" i="9"/>
  <c r="H94" i="9"/>
  <c r="H92" i="9"/>
  <c r="H53" i="9"/>
  <c r="H57" i="9"/>
  <c r="H51" i="9"/>
  <c r="H55" i="9"/>
  <c r="J59" i="9"/>
  <c r="H49" i="9"/>
  <c r="H50" i="9"/>
  <c r="H52" i="9"/>
  <c r="H54" i="9"/>
  <c r="H56" i="9"/>
  <c r="H5" i="9"/>
  <c r="J19" i="9"/>
  <c r="H120" i="9"/>
  <c r="H123" i="9"/>
  <c r="H121" i="9"/>
  <c r="H119" i="9"/>
  <c r="H125" i="9"/>
  <c r="H122" i="9"/>
  <c r="J126" i="9"/>
  <c r="H39" i="9"/>
  <c r="H29" i="9"/>
  <c r="H21" i="9"/>
  <c r="H33" i="9"/>
  <c r="H27" i="9"/>
  <c r="H25" i="9"/>
  <c r="H35" i="9"/>
  <c r="J47" i="9"/>
  <c r="H23" i="9"/>
  <c r="H43" i="9"/>
  <c r="H37" i="9"/>
  <c r="H31" i="9"/>
  <c r="H41" i="9"/>
  <c r="H46" i="9"/>
  <c r="H22" i="9"/>
  <c r="H30" i="9"/>
  <c r="H34" i="9"/>
  <c r="H38" i="9"/>
  <c r="H40" i="9"/>
  <c r="H24" i="9"/>
  <c r="H28" i="9"/>
  <c r="H32" i="9"/>
  <c r="H36" i="9"/>
  <c r="J117" i="9"/>
  <c r="H98" i="9"/>
  <c r="H100" i="9"/>
  <c r="H102" i="9"/>
  <c r="H104" i="9"/>
  <c r="H106" i="9"/>
  <c r="H108" i="9"/>
  <c r="H110" i="9"/>
  <c r="H112" i="9"/>
  <c r="H116" i="9"/>
  <c r="H97" i="9"/>
  <c r="H99" i="9"/>
  <c r="H103" i="9"/>
  <c r="H105" i="9"/>
  <c r="H107" i="9"/>
  <c r="H109" i="9"/>
  <c r="H111" i="9"/>
  <c r="H113" i="9"/>
  <c r="H114" i="9"/>
  <c r="D143" i="9" l="1"/>
  <c r="E47" i="9"/>
  <c r="E117" i="9"/>
  <c r="E89" i="9"/>
  <c r="E126" i="9"/>
  <c r="E59" i="9"/>
  <c r="E95" i="9"/>
  <c r="E19" i="9"/>
  <c r="AS126" i="11"/>
  <c r="J88" i="9" l="1"/>
  <c r="G89" i="9"/>
  <c r="H86" i="9" l="1"/>
  <c r="H87" i="9"/>
  <c r="H85" i="9"/>
  <c r="H64" i="9"/>
  <c r="H65" i="9"/>
  <c r="H66" i="9"/>
  <c r="H74" i="9"/>
  <c r="H82" i="9"/>
  <c r="H67" i="9"/>
  <c r="H75" i="9"/>
  <c r="H83" i="9"/>
  <c r="H72" i="9"/>
  <c r="H68" i="9"/>
  <c r="H76" i="9"/>
  <c r="H84" i="9"/>
  <c r="H80" i="9"/>
  <c r="H69" i="9"/>
  <c r="H77" i="9"/>
  <c r="H88" i="9"/>
  <c r="H62" i="9"/>
  <c r="H70" i="9"/>
  <c r="H78" i="9"/>
  <c r="H63" i="9"/>
  <c r="H71" i="9"/>
  <c r="H79" i="9"/>
  <c r="H73" i="9"/>
  <c r="H81" i="9"/>
  <c r="J89" i="9"/>
  <c r="G127" i="9"/>
  <c r="H61" i="9"/>
  <c r="H47" i="9" l="1"/>
  <c r="H117" i="9"/>
  <c r="H95" i="9"/>
  <c r="J127" i="9"/>
  <c r="M127" i="9"/>
  <c r="H19" i="9"/>
  <c r="H126" i="9"/>
  <c r="G143" i="9"/>
  <c r="J143" i="9" s="1"/>
  <c r="H59" i="9"/>
  <c r="H89" i="9"/>
</calcChain>
</file>

<file path=xl/sharedStrings.xml><?xml version="1.0" encoding="utf-8"?>
<sst xmlns="http://schemas.openxmlformats.org/spreadsheetml/2006/main" count="646" uniqueCount="232">
  <si>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</si>
  <si>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</si>
  <si>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</si>
  <si>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</si>
  <si>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</si>
  <si>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</si>
  <si>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</si>
  <si>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</si>
  <si>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</si>
  <si>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</si>
  <si>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</si>
  <si>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</si>
  <si>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</si>
  <si>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</si>
  <si>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</si>
  <si>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</si>
  <si>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</si>
  <si>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</si>
  <si>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</si>
  <si>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</si>
  <si>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</si>
  <si>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</si>
  <si>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</si>
  <si>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</si>
  <si>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</si>
  <si>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</si>
  <si>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</si>
  <si>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</si>
  <si>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</si>
  <si>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</si>
  <si>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</si>
  <si>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</si>
  <si>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</si>
  <si>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</si>
  <si>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</si>
  <si>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</si>
  <si>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</si>
  <si>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</si>
  <si>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</si>
  <si>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</si>
  <si>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</si>
  <si>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</si>
  <si>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</si>
  <si>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</si>
  <si>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</si>
  <si>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</si>
  <si>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</si>
  <si>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</si>
  <si>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</si>
  <si>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</si>
  <si>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</si>
  <si>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</si>
  <si>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</si>
  <si>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</si>
  <si>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</si>
  <si>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</si>
  <si>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</si>
  <si>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</si>
  <si>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</si>
  <si>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</si>
  <si>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</si>
  <si>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</si>
  <si>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</si>
  <si>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</si>
  <si>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</si>
  <si>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</si>
  <si>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</si>
  <si>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</si>
  <si>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</si>
  <si>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</si>
  <si>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</si>
  <si>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</si>
  <si>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</si>
  <si>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</si>
  <si>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</si>
  <si>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</si>
  <si>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</si>
  <si>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</si>
  <si>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</si>
  <si>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</si>
  <si>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</si>
  <si>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</si>
  <si>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</si>
  <si>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</si>
  <si>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</si>
  <si>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</si>
  <si>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</si>
  <si>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</si>
  <si>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</si>
  <si>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</si>
  <si>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</si>
  <si>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</si>
  <si>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</si>
  <si>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</si>
  <si>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</si>
  <si>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</si>
  <si>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</si>
  <si>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</si>
  <si>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</si>
  <si>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</si>
  <si>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</si>
  <si>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</si>
  <si>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</si>
  <si>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</si>
  <si>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</si>
  <si>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</si>
  <si>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</si>
  <si>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</si>
  <si>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</si>
  <si>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</si>
  <si>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</si>
  <si>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</si>
  <si>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</si>
  <si>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</si>
  <si>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</si>
  <si>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</si>
  <si>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</si>
  <si>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</si>
  <si>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</si>
  <si>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</si>
  <si>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</si>
  <si>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</si>
  <si>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</si>
  <si>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</si>
  <si>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</si>
  <si>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</si>
  <si>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</si>
  <si>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</si>
  <si>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</si>
  <si>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</si>
  <si>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</si>
  <si>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</si>
  <si>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</si>
  <si>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</si>
  <si>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</si>
  <si>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</si>
  <si>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</si>
  <si>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</si>
  <si>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</si>
  <si>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</si>
  <si>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</si>
  <si>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</si>
  <si>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</si>
  <si>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</si>
  <si>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</si>
  <si>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</si>
  <si>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</si>
  <si>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</si>
  <si>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</si>
  <si>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</si>
  <si>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</si>
  <si>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</si>
  <si>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</si>
  <si>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</si>
  <si>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</si>
  <si>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</si>
  <si>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</si>
  <si>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</si>
  <si>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</si>
  <si>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</si>
  <si>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</si>
  <si>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</si>
  <si>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</si>
  <si>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</si>
  <si>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</si>
  <si>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</si>
  <si>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</si>
  <si>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</si>
  <si>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</si>
  <si>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</si>
  <si>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</si>
  <si>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</si>
  <si>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</si>
  <si>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</si>
  <si>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</si>
  <si>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</si>
  <si>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</si>
  <si>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</si>
  <si>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</si>
  <si>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</si>
  <si>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</si>
  <si>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</si>
  <si>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 xml:space="preserve"> </t>
  </si>
  <si>
    <t>FBN Nigeria Halal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</si>
  <si>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</si>
  <si>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</si>
  <si>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</si>
  <si>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</si>
  <si>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</si>
  <si>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</si>
  <si>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Trustbanc Asset Management Limited</t>
  </si>
  <si>
    <t>Trustbanc Money Market Fund</t>
  </si>
  <si>
    <t>Union Homes REIT</t>
  </si>
  <si>
    <t>Trustbanc Money Market  Fund</t>
  </si>
  <si>
    <t>NET ASSET VALUE</t>
  </si>
  <si>
    <t>FSDH Dollar Fund</t>
  </si>
  <si>
    <t>Narration:</t>
  </si>
  <si>
    <t>ARM Discovery Balanced Fund</t>
  </si>
  <si>
    <t>Cordros Milestone Fund</t>
  </si>
  <si>
    <t>United Capital Fixed Income Fund</t>
  </si>
  <si>
    <t>ValuAlliance Value Fund</t>
  </si>
  <si>
    <t>ValuAlliance Money Market  Fund</t>
  </si>
  <si>
    <t>ACAP CanaryGrowth Fund</t>
  </si>
  <si>
    <t>MIXED/BALANCED FUNDS</t>
  </si>
  <si>
    <t xml:space="preserve">Novambl Asset Management </t>
  </si>
  <si>
    <t>Nova Hybrid Fund</t>
  </si>
  <si>
    <t>Nova Dollar Fixed Income Fund</t>
  </si>
  <si>
    <t>Nova Prime Money Market Fund</t>
  </si>
  <si>
    <t>44a</t>
  </si>
  <si>
    <t>44b</t>
  </si>
  <si>
    <t>Nigerian Real Estate Investment Trust</t>
  </si>
  <si>
    <t>United Capital Sukuk Fund</t>
  </si>
  <si>
    <t>United Capital Eurobond Fund</t>
  </si>
  <si>
    <t>Stanbic IBTC Enhanced Short-Term Fixed Income Fund</t>
  </si>
  <si>
    <t>NAV and Unit Price as at Week Ended March 19, 2021</t>
  </si>
  <si>
    <t>NAV and Unit Price as at Week Ended March 26, 2021</t>
  </si>
  <si>
    <t>NAV and Unit Price as at Week Ended April 1, 2021</t>
  </si>
  <si>
    <t>NAV and Unit Price as at Week Ended April 9, 2021</t>
  </si>
  <si>
    <t>NAV and Unit Price as at Week Ended April 16, 2021</t>
  </si>
  <si>
    <t>Coral Money Market Fund (FSDH Treasury Bill Fund)</t>
  </si>
  <si>
    <t>% Change in ETFs Total Mkt. Cap.</t>
  </si>
  <si>
    <t>% Change in CIS Total NAV</t>
  </si>
  <si>
    <t>NAV and Unit Price as at Week Ended April 23, 2021</t>
  </si>
  <si>
    <t>Coral Balanced Fund (Coral Growth Fund)</t>
  </si>
  <si>
    <t>NAV and Unit Price as at Week Ended April 30, 2021</t>
  </si>
  <si>
    <t>NAV and Unit Price as at Week Ended May 7, 2021</t>
  </si>
  <si>
    <t>FBN Nigeria Bond Fund (FBN Fixed Income Fund)</t>
  </si>
  <si>
    <t>NET ASSET VALUES AND UNIT PRICES OF FUND MANAGEMENT AND COLLECTIVE INVESTMENT SCHEMES AS AT WEEK ENDED MAY 14, 2021</t>
  </si>
  <si>
    <t>NAV and Unit Price as at Week Ended May 14, 2021</t>
  </si>
  <si>
    <t>MARKET CAPITALIZATION OF EXCHANGE TRADED FUNDS AS AT MAY 14, 2021</t>
  </si>
  <si>
    <t>AVA GAM Fixed Income Fund</t>
  </si>
  <si>
    <t>The chart above shows that Money Market Funds category has 38.35% share of the Total NAV, followed by Fixed Income Funds with 34.93%, Bond Funds at 18.70%, Real Estate Funds at 3.71%.  Next is Mixed/Balanced Funds at 2.19%, Equity Fund at 1.11% and Ethical Fund at 1.01%.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</si>
</sst>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91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rgb="FF00B050"/>
      <name val="Berlin Sans FB Demi"/>
      <family val="2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11"/>
      <color theme="4"/>
      <name val="Arial Narrow"/>
      <family val="2"/>
    </font>
    <font>
      <b/>
      <sz val="14"/>
      <color rgb="FFFF0000"/>
      <name val="Arial"/>
      <family val="2"/>
    </font>
    <font>
      <sz val="12"/>
      <color rgb="FF000000"/>
      <name val="Trebuchet MS"/>
      <family val="2"/>
    </font>
    <font>
      <b/>
      <sz val="9"/>
      <color rgb="FFFF0000"/>
      <name val="Arial Narrow"/>
      <family val="2"/>
    </font>
    <font>
      <b/>
      <sz val="8"/>
      <color rgb="FF00B050"/>
      <name val="Arial Narrow"/>
      <family val="2"/>
    </font>
  </fonts>
  <fills count="5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0289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3" fillId="0" borderId="36" applyNumberFormat="0" applyFill="0" applyAlignment="0" applyProtection="0"/>
    <xf numFmtId="0" fontId="64" fillId="0" borderId="37" applyNumberFormat="0" applyFill="0" applyAlignment="0" applyProtection="0"/>
    <xf numFmtId="0" fontId="65" fillId="0" borderId="38" applyNumberFormat="0" applyFill="0" applyAlignment="0" applyProtection="0"/>
    <xf numFmtId="0" fontId="65" fillId="0" borderId="0" applyNumberFormat="0" applyFill="0" applyBorder="0" applyAlignment="0" applyProtection="0"/>
    <xf numFmtId="0" fontId="66" fillId="21" borderId="0" applyNumberFormat="0" applyBorder="0" applyAlignment="0" applyProtection="0"/>
    <xf numFmtId="0" fontId="68" fillId="23" borderId="39" applyNumberFormat="0" applyAlignment="0" applyProtection="0"/>
    <xf numFmtId="0" fontId="69" fillId="24" borderId="40" applyNumberFormat="0" applyAlignment="0" applyProtection="0"/>
    <xf numFmtId="0" fontId="70" fillId="24" borderId="39" applyNumberFormat="0" applyAlignment="0" applyProtection="0"/>
    <xf numFmtId="0" fontId="71" fillId="0" borderId="41" applyNumberFormat="0" applyFill="0" applyAlignment="0" applyProtection="0"/>
    <xf numFmtId="0" fontId="72" fillId="25" borderId="42" applyNumberFormat="0" applyAlignment="0" applyProtection="0"/>
    <xf numFmtId="0" fontId="1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9" fillId="0" borderId="44" applyNumberFormat="0" applyFill="0" applyAlignment="0" applyProtection="0"/>
    <xf numFmtId="0" fontId="74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4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74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74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4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74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0" fontId="77" fillId="0" borderId="0"/>
    <xf numFmtId="0" fontId="78" fillId="0" borderId="0" applyNumberFormat="0" applyFill="0" applyBorder="0" applyAlignment="0" applyProtection="0"/>
    <xf numFmtId="0" fontId="67" fillId="22" borderId="0" applyNumberFormat="0" applyBorder="0" applyAlignment="0" applyProtection="0"/>
    <xf numFmtId="0" fontId="74" fillId="30" borderId="0" applyNumberFormat="0" applyBorder="0" applyAlignment="0" applyProtection="0"/>
    <xf numFmtId="0" fontId="74" fillId="34" borderId="0" applyNumberFormat="0" applyBorder="0" applyAlignment="0" applyProtection="0"/>
    <xf numFmtId="0" fontId="74" fillId="38" borderId="0" applyNumberFormat="0" applyBorder="0" applyAlignment="0" applyProtection="0"/>
    <xf numFmtId="0" fontId="74" fillId="42" borderId="0" applyNumberFormat="0" applyBorder="0" applyAlignment="0" applyProtection="0"/>
    <xf numFmtId="0" fontId="74" fillId="46" borderId="0" applyNumberFormat="0" applyBorder="0" applyAlignment="0" applyProtection="0"/>
    <xf numFmtId="0" fontId="74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79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75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7" fillId="22" borderId="0" applyNumberFormat="0" applyBorder="0" applyAlignment="0" applyProtection="0"/>
    <xf numFmtId="0" fontId="74" fillId="30" borderId="0" applyNumberFormat="0" applyBorder="0" applyAlignment="0" applyProtection="0"/>
    <xf numFmtId="0" fontId="74" fillId="34" borderId="0" applyNumberFormat="0" applyBorder="0" applyAlignment="0" applyProtection="0"/>
    <xf numFmtId="0" fontId="74" fillId="38" borderId="0" applyNumberFormat="0" applyBorder="0" applyAlignment="0" applyProtection="0"/>
    <xf numFmtId="0" fontId="74" fillId="42" borderId="0" applyNumberFormat="0" applyBorder="0" applyAlignment="0" applyProtection="0"/>
    <xf numFmtId="0" fontId="74" fillId="46" borderId="0" applyNumberFormat="0" applyBorder="0" applyAlignment="0" applyProtection="0"/>
    <xf numFmtId="0" fontId="74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7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75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474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0" fontId="0" fillId="0" borderId="0" xfId="0"/>
    <xf numFmtId="4" fontId="44" fillId="0" borderId="0" xfId="0" applyNumberFormat="1" applyFont="1"/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59" fillId="0" borderId="0" xfId="0" applyFont="1"/>
    <xf numFmtId="164" fontId="1" fillId="10" borderId="1" xfId="2" applyFont="1" applyFill="1" applyBorder="1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60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3" fontId="32" fillId="0" borderId="0" xfId="0" applyNumberFormat="1" applyFont="1" applyBorder="1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1" fillId="0" borderId="15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2" fillId="0" borderId="35" xfId="0" applyFont="1" applyBorder="1" applyAlignment="1">
      <alignment vertical="center" wrapText="1"/>
    </xf>
    <xf numFmtId="4" fontId="62" fillId="0" borderId="31" xfId="0" applyNumberFormat="1" applyFont="1" applyBorder="1" applyAlignment="1">
      <alignment vertical="center" wrapText="1"/>
    </xf>
    <xf numFmtId="4" fontId="62" fillId="0" borderId="30" xfId="0" applyNumberFormat="1" applyFont="1" applyBorder="1" applyAlignment="1">
      <alignment vertical="center" wrapText="1"/>
    </xf>
    <xf numFmtId="0" fontId="62" fillId="0" borderId="32" xfId="0" applyFont="1" applyBorder="1" applyAlignment="1">
      <alignment vertical="center" wrapText="1"/>
    </xf>
    <xf numFmtId="0" fontId="62" fillId="0" borderId="0" xfId="0" applyFont="1"/>
    <xf numFmtId="0" fontId="62" fillId="0" borderId="33" xfId="0" applyFont="1" applyBorder="1" applyAlignment="1">
      <alignment vertical="center" wrapText="1"/>
    </xf>
    <xf numFmtId="4" fontId="1" fillId="10" borderId="1" xfId="2" applyNumberFormat="1" applyFont="1" applyFill="1" applyBorder="1" applyAlignment="1">
      <alignment horizontal="right" wrapText="1"/>
    </xf>
    <xf numFmtId="0" fontId="45" fillId="0" borderId="0" xfId="0" applyFont="1" applyBorder="1" applyAlignment="1">
      <alignment vertical="center"/>
    </xf>
    <xf numFmtId="4" fontId="41" fillId="0" borderId="0" xfId="0" applyNumberFormat="1" applyFont="1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 applyFont="1" applyBorder="1" applyAlignment="1">
      <alignment vertical="center" wrapText="1"/>
    </xf>
    <xf numFmtId="4" fontId="1" fillId="8" borderId="1" xfId="2" applyNumberFormat="1" applyFont="1" applyFill="1" applyBorder="1" applyAlignment="1">
      <alignment horizontal="right" wrapText="1"/>
    </xf>
    <xf numFmtId="164" fontId="0" fillId="0" borderId="0" xfId="2" applyFont="1"/>
    <xf numFmtId="0" fontId="1" fillId="4" borderId="1" xfId="0" applyFont="1" applyFill="1" applyBorder="1"/>
    <xf numFmtId="4" fontId="1" fillId="8" borderId="0" xfId="0" applyNumberFormat="1" applyFont="1" applyFill="1" applyBorder="1" applyAlignment="1">
      <alignment horizontal="right" wrapText="1"/>
    </xf>
    <xf numFmtId="0" fontId="1" fillId="10" borderId="2" xfId="0" applyFont="1" applyFill="1" applyBorder="1" applyAlignment="1">
      <alignment wrapText="1"/>
    </xf>
    <xf numFmtId="3" fontId="32" fillId="0" borderId="0" xfId="0" applyNumberFormat="1" applyFont="1"/>
    <xf numFmtId="0" fontId="0" fillId="0" borderId="0" xfId="0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16" fontId="9" fillId="8" borderId="0" xfId="0" applyNumberFormat="1" applyFont="1" applyFill="1" applyBorder="1" applyAlignment="1">
      <alignment horizontal="center"/>
    </xf>
    <xf numFmtId="164" fontId="0" fillId="0" borderId="0" xfId="2" applyFont="1" applyBorder="1"/>
    <xf numFmtId="0" fontId="33" fillId="0" borderId="0" xfId="0" applyFont="1" applyAlignment="1"/>
    <xf numFmtId="0" fontId="81" fillId="0" borderId="0" xfId="0" applyFont="1" applyBorder="1"/>
    <xf numFmtId="0" fontId="81" fillId="0" borderId="0" xfId="0" applyFont="1" applyAlignment="1">
      <alignment horizontal="right"/>
    </xf>
    <xf numFmtId="0" fontId="82" fillId="0" borderId="0" xfId="0" applyFont="1" applyBorder="1"/>
    <xf numFmtId="4" fontId="82" fillId="0" borderId="0" xfId="0" applyNumberFormat="1" applyFont="1"/>
    <xf numFmtId="0" fontId="82" fillId="0" borderId="0" xfId="0" applyFont="1"/>
    <xf numFmtId="0" fontId="49" fillId="0" borderId="0" xfId="0" applyFont="1"/>
    <xf numFmtId="164" fontId="1" fillId="5" borderId="1" xfId="2" applyFont="1" applyFill="1" applyBorder="1" applyAlignment="1">
      <alignment horizontal="right" vertical="top" wrapText="1"/>
    </xf>
    <xf numFmtId="0" fontId="14" fillId="12" borderId="1" xfId="0" applyFont="1" applyFill="1" applyBorder="1" applyAlignment="1">
      <alignment horizontal="center" vertical="top" wrapText="1"/>
    </xf>
    <xf numFmtId="0" fontId="83" fillId="0" borderId="0" xfId="0" applyFont="1" applyBorder="1"/>
    <xf numFmtId="0" fontId="84" fillId="0" borderId="0" xfId="0" applyFont="1" applyBorder="1"/>
    <xf numFmtId="0" fontId="85" fillId="0" borderId="0" xfId="0" applyFont="1" applyBorder="1"/>
    <xf numFmtId="4" fontId="51" fillId="0" borderId="30" xfId="0" applyNumberFormat="1" applyFont="1" applyBorder="1" applyAlignment="1">
      <alignment vertical="center"/>
    </xf>
    <xf numFmtId="0" fontId="87" fillId="0" borderId="0" xfId="0" applyFont="1"/>
    <xf numFmtId="0" fontId="0" fillId="0" borderId="0" xfId="0" applyAlignment="1">
      <alignment wrapText="1"/>
    </xf>
    <xf numFmtId="3" fontId="14" fillId="0" borderId="0" xfId="0" applyNumberFormat="1" applyFont="1" applyBorder="1"/>
    <xf numFmtId="4" fontId="88" fillId="0" borderId="0" xfId="0" applyNumberFormat="1" applyFont="1" applyAlignment="1">
      <alignment vertical="center"/>
    </xf>
    <xf numFmtId="0" fontId="45" fillId="19" borderId="0" xfId="0" applyFont="1" applyFill="1" applyAlignment="1">
      <alignment vertical="center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4" fontId="1" fillId="8" borderId="1" xfId="0" applyNumberFormat="1" applyFont="1" applyFill="1" applyBorder="1" applyAlignment="1">
      <alignment horizontal="right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4" fillId="4" borderId="45" xfId="0" applyFont="1" applyFill="1" applyBorder="1" applyAlignment="1">
      <alignment vertical="top" wrapText="1"/>
    </xf>
    <xf numFmtId="0" fontId="14" fillId="4" borderId="9" xfId="0" applyFont="1" applyFill="1" applyBorder="1" applyAlignment="1">
      <alignment horizontal="center" vertical="top"/>
    </xf>
    <xf numFmtId="0" fontId="14" fillId="4" borderId="9" xfId="0" applyFont="1" applyFill="1" applyBorder="1" applyAlignment="1">
      <alignment horizontal="center" vertical="top" wrapText="1"/>
    </xf>
    <xf numFmtId="0" fontId="14" fillId="4" borderId="21" xfId="0" applyFont="1" applyFill="1" applyBorder="1" applyAlignment="1">
      <alignment horizontal="center"/>
    </xf>
    <xf numFmtId="0" fontId="14" fillId="4" borderId="46" xfId="0" applyFont="1" applyFill="1" applyBorder="1" applyAlignment="1">
      <alignment horizontal="center" wrapText="1"/>
    </xf>
    <xf numFmtId="10" fontId="89" fillId="0" borderId="0" xfId="6" applyNumberFormat="1" applyFont="1" applyBorder="1" applyAlignment="1">
      <alignment horizontal="center"/>
    </xf>
    <xf numFmtId="0" fontId="90" fillId="0" borderId="0" xfId="0" quotePrefix="1" applyFont="1" applyBorder="1" applyAlignment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0" fontId="14" fillId="8" borderId="9" xfId="0" applyFont="1" applyFill="1" applyBorder="1" applyAlignment="1">
      <alignment horizontal="center" vertical="top"/>
    </xf>
    <xf numFmtId="0" fontId="14" fillId="8" borderId="9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1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left" wrapText="1"/>
    </xf>
    <xf numFmtId="4" fontId="1" fillId="10" borderId="1" xfId="2" applyNumberFormat="1" applyFont="1" applyFill="1" applyBorder="1" applyAlignment="1">
      <alignment horizontal="left"/>
    </xf>
    <xf numFmtId="0" fontId="17" fillId="10" borderId="1" xfId="0" applyFont="1" applyFill="1" applyBorder="1" applyAlignment="1">
      <alignment wrapText="1"/>
    </xf>
    <xf numFmtId="0" fontId="1" fillId="10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vertical="top" wrapText="1"/>
    </xf>
    <xf numFmtId="164" fontId="1" fillId="10" borderId="1" xfId="2" applyFont="1" applyFill="1" applyBorder="1" applyAlignment="1">
      <alignment wrapText="1"/>
    </xf>
    <xf numFmtId="164" fontId="1" fillId="10" borderId="1" xfId="2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0" fontId="0" fillId="0" borderId="0" xfId="0"/>
    <xf numFmtId="164" fontId="15" fillId="0" borderId="0" xfId="2" applyFont="1" applyBorder="1" applyAlignment="1">
      <alignment horizontal="center" vertical="top" wrapText="1"/>
    </xf>
    <xf numFmtId="0" fontId="14" fillId="9" borderId="8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57" fillId="19" borderId="0" xfId="0" applyFont="1" applyFill="1" applyAlignment="1">
      <alignment wrapText="1"/>
    </xf>
    <xf numFmtId="164" fontId="9" fillId="8" borderId="0" xfId="2" applyNumberFormat="1" applyFont="1" applyFill="1" applyBorder="1" applyAlignment="1">
      <alignment horizontal="center"/>
    </xf>
    <xf numFmtId="164" fontId="9" fillId="8" borderId="0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0" fontId="86" fillId="0" borderId="0" xfId="0" applyFont="1" applyAlignment="1">
      <alignment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</cellXfs>
  <cellStyles count="10289">
    <cellStyle name="20% - Accent1" xfId="21" builtinId="30" customBuiltin="1"/>
    <cellStyle name="20% - Accent1 10" xfId="3473"/>
    <cellStyle name="20% - Accent1 11" xfId="5745"/>
    <cellStyle name="20% - Accent1 12" xfId="8017"/>
    <cellStyle name="20% - Accent1 2" xfId="70"/>
    <cellStyle name="20% - Accent1 2 10" xfId="5773"/>
    <cellStyle name="20% - Accent1 2 11" xfId="8045"/>
    <cellStyle name="20% - Accent1 2 2" xfId="182"/>
    <cellStyle name="20% - Accent1 2 2 2" xfId="420"/>
    <cellStyle name="20% - Accent1 2 2 2 2" xfId="874"/>
    <cellStyle name="20% - Accent1 2 2 2 2 2" xfId="2009"/>
    <cellStyle name="20% - Accent1 2 2 2 2 2 2" xfId="5429"/>
    <cellStyle name="20% - Accent1 2 2 2 2 2 3" xfId="7701"/>
    <cellStyle name="20% - Accent1 2 2 2 2 2 4" xfId="9973"/>
    <cellStyle name="20% - Accent1 2 2 2 2 3" xfId="4294"/>
    <cellStyle name="20% - Accent1 2 2 2 2 4" xfId="6566"/>
    <cellStyle name="20% - Accent1 2 2 2 2 5" xfId="8838"/>
    <cellStyle name="20% - Accent1 2 2 2 3" xfId="1555"/>
    <cellStyle name="20% - Accent1 2 2 2 3 2" xfId="4975"/>
    <cellStyle name="20% - Accent1 2 2 2 3 3" xfId="7247"/>
    <cellStyle name="20% - Accent1 2 2 2 3 4" xfId="9519"/>
    <cellStyle name="20% - Accent1 2 2 2 4" xfId="3840"/>
    <cellStyle name="20% - Accent1 2 2 2 5" xfId="6112"/>
    <cellStyle name="20% - Accent1 2 2 2 6" xfId="8384"/>
    <cellStyle name="20% - Accent1 2 2 3" xfId="1101"/>
    <cellStyle name="20% - Accent1 2 2 3 2" xfId="2236"/>
    <cellStyle name="20% - Accent1 2 2 3 2 2" xfId="5656"/>
    <cellStyle name="20% - Accent1 2 2 3 2 3" xfId="7928"/>
    <cellStyle name="20% - Accent1 2 2 3 2 4" xfId="10200"/>
    <cellStyle name="20% - Accent1 2 2 3 3" xfId="4521"/>
    <cellStyle name="20% - Accent1 2 2 3 4" xfId="6793"/>
    <cellStyle name="20% - Accent1 2 2 3 5" xfId="9065"/>
    <cellStyle name="20% - Accent1 2 2 4" xfId="647"/>
    <cellStyle name="20% - Accent1 2 2 4 2" xfId="1782"/>
    <cellStyle name="20% - Accent1 2 2 4 2 2" xfId="5202"/>
    <cellStyle name="20% - Accent1 2 2 4 2 3" xfId="7474"/>
    <cellStyle name="20% - Accent1 2 2 4 2 4" xfId="9746"/>
    <cellStyle name="20% - Accent1 2 2 4 3" xfId="4067"/>
    <cellStyle name="20% - Accent1 2 2 4 4" xfId="6339"/>
    <cellStyle name="20% - Accent1 2 2 4 5" xfId="8611"/>
    <cellStyle name="20% - Accent1 2 2 5" xfId="1328"/>
    <cellStyle name="20% - Accent1 2 2 5 2" xfId="4748"/>
    <cellStyle name="20% - Accent1 2 2 5 3" xfId="7020"/>
    <cellStyle name="20% - Accent1 2 2 5 4" xfId="9292"/>
    <cellStyle name="20% - Accent1 2 2 6" xfId="3613"/>
    <cellStyle name="20% - Accent1 2 2 7" xfId="5885"/>
    <cellStyle name="20% - Accent1 2 2 8" xfId="8157"/>
    <cellStyle name="20% - Accent1 2 3" xfId="126"/>
    <cellStyle name="20% - Accent1 2 3 2" xfId="364"/>
    <cellStyle name="20% - Accent1 2 3 2 2" xfId="818"/>
    <cellStyle name="20% - Accent1 2 3 2 2 2" xfId="1953"/>
    <cellStyle name="20% - Accent1 2 3 2 2 2 2" xfId="5373"/>
    <cellStyle name="20% - Accent1 2 3 2 2 2 3" xfId="7645"/>
    <cellStyle name="20% - Accent1 2 3 2 2 2 4" xfId="9917"/>
    <cellStyle name="20% - Accent1 2 3 2 2 3" xfId="4238"/>
    <cellStyle name="20% - Accent1 2 3 2 2 4" xfId="6510"/>
    <cellStyle name="20% - Accent1 2 3 2 2 5" xfId="8782"/>
    <cellStyle name="20% - Accent1 2 3 2 3" xfId="1499"/>
    <cellStyle name="20% - Accent1 2 3 2 3 2" xfId="4919"/>
    <cellStyle name="20% - Accent1 2 3 2 3 3" xfId="7191"/>
    <cellStyle name="20% - Accent1 2 3 2 3 4" xfId="9463"/>
    <cellStyle name="20% - Accent1 2 3 2 4" xfId="3784"/>
    <cellStyle name="20% - Accent1 2 3 2 5" xfId="6056"/>
    <cellStyle name="20% - Accent1 2 3 2 6" xfId="8328"/>
    <cellStyle name="20% - Accent1 2 3 3" xfId="1045"/>
    <cellStyle name="20% - Accent1 2 3 3 2" xfId="2180"/>
    <cellStyle name="20% - Accent1 2 3 3 2 2" xfId="5600"/>
    <cellStyle name="20% - Accent1 2 3 3 2 3" xfId="7872"/>
    <cellStyle name="20% - Accent1 2 3 3 2 4" xfId="10144"/>
    <cellStyle name="20% - Accent1 2 3 3 3" xfId="4465"/>
    <cellStyle name="20% - Accent1 2 3 3 4" xfId="6737"/>
    <cellStyle name="20% - Accent1 2 3 3 5" xfId="9009"/>
    <cellStyle name="20% - Accent1 2 3 4" xfId="591"/>
    <cellStyle name="20% - Accent1 2 3 4 2" xfId="1726"/>
    <cellStyle name="20% - Accent1 2 3 4 2 2" xfId="5146"/>
    <cellStyle name="20% - Accent1 2 3 4 2 3" xfId="7418"/>
    <cellStyle name="20% - Accent1 2 3 4 2 4" xfId="9690"/>
    <cellStyle name="20% - Accent1 2 3 4 3" xfId="4011"/>
    <cellStyle name="20% - Accent1 2 3 4 4" xfId="6283"/>
    <cellStyle name="20% - Accent1 2 3 4 5" xfId="8555"/>
    <cellStyle name="20% - Accent1 2 3 5" xfId="1272"/>
    <cellStyle name="20% - Accent1 2 3 5 2" xfId="4692"/>
    <cellStyle name="20% - Accent1 2 3 5 3" xfId="6964"/>
    <cellStyle name="20% - Accent1 2 3 5 4" xfId="9236"/>
    <cellStyle name="20% - Accent1 2 3 6" xfId="3557"/>
    <cellStyle name="20% - Accent1 2 3 7" xfId="5829"/>
    <cellStyle name="20% - Accent1 2 3 8" xfId="8101"/>
    <cellStyle name="20% - Accent1 2 4" xfId="252"/>
    <cellStyle name="20% - Accent1 2 4 2" xfId="479"/>
    <cellStyle name="20% - Accent1 2 4 2 2" xfId="933"/>
    <cellStyle name="20% - Accent1 2 4 2 2 2" xfId="2068"/>
    <cellStyle name="20% - Accent1 2 4 2 2 2 2" xfId="5488"/>
    <cellStyle name="20% - Accent1 2 4 2 2 2 3" xfId="7760"/>
    <cellStyle name="20% - Accent1 2 4 2 2 2 4" xfId="10032"/>
    <cellStyle name="20% - Accent1 2 4 2 2 3" xfId="4353"/>
    <cellStyle name="20% - Accent1 2 4 2 2 4" xfId="6625"/>
    <cellStyle name="20% - Accent1 2 4 2 2 5" xfId="8897"/>
    <cellStyle name="20% - Accent1 2 4 2 3" xfId="1614"/>
    <cellStyle name="20% - Accent1 2 4 2 3 2" xfId="5034"/>
    <cellStyle name="20% - Accent1 2 4 2 3 3" xfId="7306"/>
    <cellStyle name="20% - Accent1 2 4 2 3 4" xfId="9578"/>
    <cellStyle name="20% - Accent1 2 4 2 4" xfId="3899"/>
    <cellStyle name="20% - Accent1 2 4 2 5" xfId="6171"/>
    <cellStyle name="20% - Accent1 2 4 2 6" xfId="8443"/>
    <cellStyle name="20% - Accent1 2 4 3" xfId="1160"/>
    <cellStyle name="20% - Accent1 2 4 3 2" xfId="2295"/>
    <cellStyle name="20% - Accent1 2 4 3 2 2" xfId="5715"/>
    <cellStyle name="20% - Accent1 2 4 3 2 3" xfId="7987"/>
    <cellStyle name="20% - Accent1 2 4 3 2 4" xfId="10259"/>
    <cellStyle name="20% - Accent1 2 4 3 3" xfId="4580"/>
    <cellStyle name="20% - Accent1 2 4 3 4" xfId="6852"/>
    <cellStyle name="20% - Accent1 2 4 3 5" xfId="9124"/>
    <cellStyle name="20% - Accent1 2 4 4" xfId="706"/>
    <cellStyle name="20% - Accent1 2 4 4 2" xfId="1841"/>
    <cellStyle name="20% - Accent1 2 4 4 2 2" xfId="5261"/>
    <cellStyle name="20% - Accent1 2 4 4 2 3" xfId="7533"/>
    <cellStyle name="20% - Accent1 2 4 4 2 4" xfId="9805"/>
    <cellStyle name="20% - Accent1 2 4 4 3" xfId="4126"/>
    <cellStyle name="20% - Accent1 2 4 4 4" xfId="6398"/>
    <cellStyle name="20% - Accent1 2 4 4 5" xfId="8670"/>
    <cellStyle name="20% - Accent1 2 4 5" xfId="1387"/>
    <cellStyle name="20% - Accent1 2 4 5 2" xfId="4807"/>
    <cellStyle name="20% - Accent1 2 4 5 3" xfId="7079"/>
    <cellStyle name="20% - Accent1 2 4 5 4" xfId="9351"/>
    <cellStyle name="20% - Accent1 2 4 6" xfId="3672"/>
    <cellStyle name="20% - Accent1 2 4 7" xfId="5944"/>
    <cellStyle name="20% - Accent1 2 4 8" xfId="8216"/>
    <cellStyle name="20% - Accent1 2 5" xfId="308"/>
    <cellStyle name="20% - Accent1 2 5 2" xfId="762"/>
    <cellStyle name="20% - Accent1 2 5 2 2" xfId="1897"/>
    <cellStyle name="20% - Accent1 2 5 2 2 2" xfId="5317"/>
    <cellStyle name="20% - Accent1 2 5 2 2 3" xfId="7589"/>
    <cellStyle name="20% - Accent1 2 5 2 2 4" xfId="9861"/>
    <cellStyle name="20% - Accent1 2 5 2 3" xfId="4182"/>
    <cellStyle name="20% - Accent1 2 5 2 4" xfId="6454"/>
    <cellStyle name="20% - Accent1 2 5 2 5" xfId="8726"/>
    <cellStyle name="20% - Accent1 2 5 3" xfId="1443"/>
    <cellStyle name="20% - Accent1 2 5 3 2" xfId="4863"/>
    <cellStyle name="20% - Accent1 2 5 3 3" xfId="7135"/>
    <cellStyle name="20% - Accent1 2 5 3 4" xfId="9407"/>
    <cellStyle name="20% - Accent1 2 5 4" xfId="3728"/>
    <cellStyle name="20% - Accent1 2 5 5" xfId="6000"/>
    <cellStyle name="20% - Accent1 2 5 6" xfId="8272"/>
    <cellStyle name="20% - Accent1 2 6" xfId="989"/>
    <cellStyle name="20% - Accent1 2 6 2" xfId="2124"/>
    <cellStyle name="20% - Accent1 2 6 2 2" xfId="5544"/>
    <cellStyle name="20% - Accent1 2 6 2 3" xfId="7816"/>
    <cellStyle name="20% - Accent1 2 6 2 4" xfId="10088"/>
    <cellStyle name="20% - Accent1 2 6 3" xfId="4409"/>
    <cellStyle name="20% - Accent1 2 6 4" xfId="6681"/>
    <cellStyle name="20% - Accent1 2 6 5" xfId="8953"/>
    <cellStyle name="20% - Accent1 2 7" xfId="535"/>
    <cellStyle name="20% - Accent1 2 7 2" xfId="1670"/>
    <cellStyle name="20% - Accent1 2 7 2 2" xfId="5090"/>
    <cellStyle name="20% - Accent1 2 7 2 3" xfId="7362"/>
    <cellStyle name="20% - Accent1 2 7 2 4" xfId="9634"/>
    <cellStyle name="20% - Accent1 2 7 3" xfId="3955"/>
    <cellStyle name="20% - Accent1 2 7 4" xfId="6227"/>
    <cellStyle name="20% - Accent1 2 7 5" xfId="8499"/>
    <cellStyle name="20% - Accent1 2 8" xfId="1216"/>
    <cellStyle name="20% - Accent1 2 8 2" xfId="4636"/>
    <cellStyle name="20% - Accent1 2 8 3" xfId="6908"/>
    <cellStyle name="20% - Accent1 2 8 4" xfId="9180"/>
    <cellStyle name="20% - Accent1 2 9" xfId="3501"/>
    <cellStyle name="20% - Accent1 3" xfId="154"/>
    <cellStyle name="20% - Accent1 3 2" xfId="392"/>
    <cellStyle name="20% - Accent1 3 2 2" xfId="846"/>
    <cellStyle name="20% - Accent1 3 2 2 2" xfId="1981"/>
    <cellStyle name="20% - Accent1 3 2 2 2 2" xfId="5401"/>
    <cellStyle name="20% - Accent1 3 2 2 2 3" xfId="7673"/>
    <cellStyle name="20% - Accent1 3 2 2 2 4" xfId="9945"/>
    <cellStyle name="20% - Accent1 3 2 2 3" xfId="4266"/>
    <cellStyle name="20% - Accent1 3 2 2 4" xfId="6538"/>
    <cellStyle name="20% - Accent1 3 2 2 5" xfId="8810"/>
    <cellStyle name="20% - Accent1 3 2 3" xfId="1527"/>
    <cellStyle name="20% - Accent1 3 2 3 2" xfId="4947"/>
    <cellStyle name="20% - Accent1 3 2 3 3" xfId="7219"/>
    <cellStyle name="20% - Accent1 3 2 3 4" xfId="9491"/>
    <cellStyle name="20% - Accent1 3 2 4" xfId="3812"/>
    <cellStyle name="20% - Accent1 3 2 5" xfId="6084"/>
    <cellStyle name="20% - Accent1 3 2 6" xfId="8356"/>
    <cellStyle name="20% - Accent1 3 3" xfId="1073"/>
    <cellStyle name="20% - Accent1 3 3 2" xfId="2208"/>
    <cellStyle name="20% - Accent1 3 3 2 2" xfId="5628"/>
    <cellStyle name="20% - Accent1 3 3 2 3" xfId="7900"/>
    <cellStyle name="20% - Accent1 3 3 2 4" xfId="10172"/>
    <cellStyle name="20% - Accent1 3 3 3" xfId="4493"/>
    <cellStyle name="20% - Accent1 3 3 4" xfId="6765"/>
    <cellStyle name="20% - Accent1 3 3 5" xfId="9037"/>
    <cellStyle name="20% - Accent1 3 4" xfId="619"/>
    <cellStyle name="20% - Accent1 3 4 2" xfId="1754"/>
    <cellStyle name="20% - Accent1 3 4 2 2" xfId="5174"/>
    <cellStyle name="20% - Accent1 3 4 2 3" xfId="7446"/>
    <cellStyle name="20% - Accent1 3 4 2 4" xfId="9718"/>
    <cellStyle name="20% - Accent1 3 4 3" xfId="4039"/>
    <cellStyle name="20% - Accent1 3 4 4" xfId="6311"/>
    <cellStyle name="20% - Accent1 3 4 5" xfId="8583"/>
    <cellStyle name="20% - Accent1 3 5" xfId="1300"/>
    <cellStyle name="20% - Accent1 3 5 2" xfId="4720"/>
    <cellStyle name="20% - Accent1 3 5 3" xfId="6992"/>
    <cellStyle name="20% - Accent1 3 5 4" xfId="9264"/>
    <cellStyle name="20% - Accent1 3 6" xfId="3585"/>
    <cellStyle name="20% - Accent1 3 7" xfId="5857"/>
    <cellStyle name="20% - Accent1 3 8" xfId="8129"/>
    <cellStyle name="20% - Accent1 4" xfId="98"/>
    <cellStyle name="20% - Accent1 4 2" xfId="336"/>
    <cellStyle name="20% - Accent1 4 2 2" xfId="790"/>
    <cellStyle name="20% - Accent1 4 2 2 2" xfId="1925"/>
    <cellStyle name="20% - Accent1 4 2 2 2 2" xfId="5345"/>
    <cellStyle name="20% - Accent1 4 2 2 2 3" xfId="7617"/>
    <cellStyle name="20% - Accent1 4 2 2 2 4" xfId="9889"/>
    <cellStyle name="20% - Accent1 4 2 2 3" xfId="4210"/>
    <cellStyle name="20% - Accent1 4 2 2 4" xfId="6482"/>
    <cellStyle name="20% - Accent1 4 2 2 5" xfId="8754"/>
    <cellStyle name="20% - Accent1 4 2 3" xfId="1471"/>
    <cellStyle name="20% - Accent1 4 2 3 2" xfId="4891"/>
    <cellStyle name="20% - Accent1 4 2 3 3" xfId="7163"/>
    <cellStyle name="20% - Accent1 4 2 3 4" xfId="9435"/>
    <cellStyle name="20% - Accent1 4 2 4" xfId="3756"/>
    <cellStyle name="20% - Accent1 4 2 5" xfId="6028"/>
    <cellStyle name="20% - Accent1 4 2 6" xfId="8300"/>
    <cellStyle name="20% - Accent1 4 3" xfId="1017"/>
    <cellStyle name="20% - Accent1 4 3 2" xfId="2152"/>
    <cellStyle name="20% - Accent1 4 3 2 2" xfId="5572"/>
    <cellStyle name="20% - Accent1 4 3 2 3" xfId="7844"/>
    <cellStyle name="20% - Accent1 4 3 2 4" xfId="10116"/>
    <cellStyle name="20% - Accent1 4 3 3" xfId="4437"/>
    <cellStyle name="20% - Accent1 4 3 4" xfId="6709"/>
    <cellStyle name="20% - Accent1 4 3 5" xfId="8981"/>
    <cellStyle name="20% - Accent1 4 4" xfId="563"/>
    <cellStyle name="20% - Accent1 4 4 2" xfId="1698"/>
    <cellStyle name="20% - Accent1 4 4 2 2" xfId="5118"/>
    <cellStyle name="20% - Accent1 4 4 2 3" xfId="7390"/>
    <cellStyle name="20% - Accent1 4 4 2 4" xfId="9662"/>
    <cellStyle name="20% - Accent1 4 4 3" xfId="3983"/>
    <cellStyle name="20% - Accent1 4 4 4" xfId="6255"/>
    <cellStyle name="20% - Accent1 4 4 5" xfId="8527"/>
    <cellStyle name="20% - Accent1 4 5" xfId="1244"/>
    <cellStyle name="20% - Accent1 4 5 2" xfId="4664"/>
    <cellStyle name="20% - Accent1 4 5 3" xfId="6936"/>
    <cellStyle name="20% - Accent1 4 5 4" xfId="9208"/>
    <cellStyle name="20% - Accent1 4 6" xfId="3529"/>
    <cellStyle name="20% - Accent1 4 7" xfId="5801"/>
    <cellStyle name="20% - Accent1 4 8" xfId="8073"/>
    <cellStyle name="20% - Accent1 5" xfId="213"/>
    <cellStyle name="20% - Accent1 5 2" xfId="451"/>
    <cellStyle name="20% - Accent1 5 2 2" xfId="905"/>
    <cellStyle name="20% - Accent1 5 2 2 2" xfId="2040"/>
    <cellStyle name="20% - Accent1 5 2 2 2 2" xfId="5460"/>
    <cellStyle name="20% - Accent1 5 2 2 2 3" xfId="7732"/>
    <cellStyle name="20% - Accent1 5 2 2 2 4" xfId="10004"/>
    <cellStyle name="20% - Accent1 5 2 2 3" xfId="4325"/>
    <cellStyle name="20% - Accent1 5 2 2 4" xfId="6597"/>
    <cellStyle name="20% - Accent1 5 2 2 5" xfId="8869"/>
    <cellStyle name="20% - Accent1 5 2 3" xfId="1586"/>
    <cellStyle name="20% - Accent1 5 2 3 2" xfId="5006"/>
    <cellStyle name="20% - Accent1 5 2 3 3" xfId="7278"/>
    <cellStyle name="20% - Accent1 5 2 3 4" xfId="9550"/>
    <cellStyle name="20% - Accent1 5 2 4" xfId="3871"/>
    <cellStyle name="20% - Accent1 5 2 5" xfId="6143"/>
    <cellStyle name="20% - Accent1 5 2 6" xfId="8415"/>
    <cellStyle name="20% - Accent1 5 3" xfId="1132"/>
    <cellStyle name="20% - Accent1 5 3 2" xfId="2267"/>
    <cellStyle name="20% - Accent1 5 3 2 2" xfId="5687"/>
    <cellStyle name="20% - Accent1 5 3 2 3" xfId="7959"/>
    <cellStyle name="20% - Accent1 5 3 2 4" xfId="10231"/>
    <cellStyle name="20% - Accent1 5 3 3" xfId="4552"/>
    <cellStyle name="20% - Accent1 5 3 4" xfId="6824"/>
    <cellStyle name="20% - Accent1 5 3 5" xfId="9096"/>
    <cellStyle name="20% - Accent1 5 4" xfId="678"/>
    <cellStyle name="20% - Accent1 5 4 2" xfId="1813"/>
    <cellStyle name="20% - Accent1 5 4 2 2" xfId="5233"/>
    <cellStyle name="20% - Accent1 5 4 2 3" xfId="7505"/>
    <cellStyle name="20% - Accent1 5 4 2 4" xfId="9777"/>
    <cellStyle name="20% - Accent1 5 4 3" xfId="4098"/>
    <cellStyle name="20% - Accent1 5 4 4" xfId="6370"/>
    <cellStyle name="20% - Accent1 5 4 5" xfId="8642"/>
    <cellStyle name="20% - Accent1 5 5" xfId="1359"/>
    <cellStyle name="20% - Accent1 5 5 2" xfId="4779"/>
    <cellStyle name="20% - Accent1 5 5 3" xfId="7051"/>
    <cellStyle name="20% - Accent1 5 5 4" xfId="9323"/>
    <cellStyle name="20% - Accent1 5 6" xfId="3644"/>
    <cellStyle name="20% - Accent1 5 7" xfId="5916"/>
    <cellStyle name="20% - Accent1 5 8" xfId="8188"/>
    <cellStyle name="20% - Accent1 6" xfId="280"/>
    <cellStyle name="20% - Accent1 6 2" xfId="734"/>
    <cellStyle name="20% - Accent1 6 2 2" xfId="1869"/>
    <cellStyle name="20% - Accent1 6 2 2 2" xfId="5289"/>
    <cellStyle name="20% - Accent1 6 2 2 3" xfId="7561"/>
    <cellStyle name="20% - Accent1 6 2 2 4" xfId="9833"/>
    <cellStyle name="20% - Accent1 6 2 3" xfId="4154"/>
    <cellStyle name="20% - Accent1 6 2 4" xfId="6426"/>
    <cellStyle name="20% - Accent1 6 2 5" xfId="8698"/>
    <cellStyle name="20% - Accent1 6 3" xfId="1415"/>
    <cellStyle name="20% - Accent1 6 3 2" xfId="4835"/>
    <cellStyle name="20% - Accent1 6 3 3" xfId="7107"/>
    <cellStyle name="20% - Accent1 6 3 4" xfId="9379"/>
    <cellStyle name="20% - Accent1 6 4" xfId="3700"/>
    <cellStyle name="20% - Accent1 6 5" xfId="5972"/>
    <cellStyle name="20% - Accent1 6 6" xfId="8244"/>
    <cellStyle name="20% - Accent1 7" xfId="961"/>
    <cellStyle name="20% - Accent1 7 2" xfId="2096"/>
    <cellStyle name="20% - Accent1 7 2 2" xfId="5516"/>
    <cellStyle name="20% - Accent1 7 2 3" xfId="7788"/>
    <cellStyle name="20% - Accent1 7 2 4" xfId="10060"/>
    <cellStyle name="20% - Accent1 7 3" xfId="4381"/>
    <cellStyle name="20% - Accent1 7 4" xfId="6653"/>
    <cellStyle name="20% - Accent1 7 5" xfId="8925"/>
    <cellStyle name="20% - Accent1 8" xfId="507"/>
    <cellStyle name="20% - Accent1 8 2" xfId="1642"/>
    <cellStyle name="20% - Accent1 8 2 2" xfId="5062"/>
    <cellStyle name="20% - Accent1 8 2 3" xfId="7334"/>
    <cellStyle name="20% - Accent1 8 2 4" xfId="9606"/>
    <cellStyle name="20% - Accent1 8 3" xfId="3927"/>
    <cellStyle name="20% - Accent1 8 4" xfId="6199"/>
    <cellStyle name="20% - Accent1 8 5" xfId="8471"/>
    <cellStyle name="20% - Accent1 9" xfId="1188"/>
    <cellStyle name="20% - Accent1 9 2" xfId="4608"/>
    <cellStyle name="20% - Accent1 9 3" xfId="6880"/>
    <cellStyle name="20% - Accent1 9 4" xfId="9152"/>
    <cellStyle name="20% - Accent2" xfId="24" builtinId="34" customBuiltin="1"/>
    <cellStyle name="20% - Accent2 10" xfId="3475"/>
    <cellStyle name="20% - Accent2 11" xfId="5747"/>
    <cellStyle name="20% - Accent2 12" xfId="8019"/>
    <cellStyle name="20% - Accent2 2" xfId="72"/>
    <cellStyle name="20% - Accent2 2 10" xfId="5775"/>
    <cellStyle name="20% - Accent2 2 11" xfId="8047"/>
    <cellStyle name="20% - Accent2 2 2" xfId="184"/>
    <cellStyle name="20% - Accent2 2 2 2" xfId="422"/>
    <cellStyle name="20% - Accent2 2 2 2 2" xfId="876"/>
    <cellStyle name="20% - Accent2 2 2 2 2 2" xfId="2011"/>
    <cellStyle name="20% - Accent2 2 2 2 2 2 2" xfId="5431"/>
    <cellStyle name="20% - Accent2 2 2 2 2 2 3" xfId="7703"/>
    <cellStyle name="20% - Accent2 2 2 2 2 2 4" xfId="9975"/>
    <cellStyle name="20% - Accent2 2 2 2 2 3" xfId="4296"/>
    <cellStyle name="20% - Accent2 2 2 2 2 4" xfId="6568"/>
    <cellStyle name="20% - Accent2 2 2 2 2 5" xfId="8840"/>
    <cellStyle name="20% - Accent2 2 2 2 3" xfId="1557"/>
    <cellStyle name="20% - Accent2 2 2 2 3 2" xfId="4977"/>
    <cellStyle name="20% - Accent2 2 2 2 3 3" xfId="7249"/>
    <cellStyle name="20% - Accent2 2 2 2 3 4" xfId="9521"/>
    <cellStyle name="20% - Accent2 2 2 2 4" xfId="3842"/>
    <cellStyle name="20% - Accent2 2 2 2 5" xfId="6114"/>
    <cellStyle name="20% - Accent2 2 2 2 6" xfId="8386"/>
    <cellStyle name="20% - Accent2 2 2 3" xfId="1103"/>
    <cellStyle name="20% - Accent2 2 2 3 2" xfId="2238"/>
    <cellStyle name="20% - Accent2 2 2 3 2 2" xfId="5658"/>
    <cellStyle name="20% - Accent2 2 2 3 2 3" xfId="7930"/>
    <cellStyle name="20% - Accent2 2 2 3 2 4" xfId="10202"/>
    <cellStyle name="20% - Accent2 2 2 3 3" xfId="4523"/>
    <cellStyle name="20% - Accent2 2 2 3 4" xfId="6795"/>
    <cellStyle name="20% - Accent2 2 2 3 5" xfId="9067"/>
    <cellStyle name="20% - Accent2 2 2 4" xfId="649"/>
    <cellStyle name="20% - Accent2 2 2 4 2" xfId="1784"/>
    <cellStyle name="20% - Accent2 2 2 4 2 2" xfId="5204"/>
    <cellStyle name="20% - Accent2 2 2 4 2 3" xfId="7476"/>
    <cellStyle name="20% - Accent2 2 2 4 2 4" xfId="9748"/>
    <cellStyle name="20% - Accent2 2 2 4 3" xfId="4069"/>
    <cellStyle name="20% - Accent2 2 2 4 4" xfId="6341"/>
    <cellStyle name="20% - Accent2 2 2 4 5" xfId="8613"/>
    <cellStyle name="20% - Accent2 2 2 5" xfId="1330"/>
    <cellStyle name="20% - Accent2 2 2 5 2" xfId="4750"/>
    <cellStyle name="20% - Accent2 2 2 5 3" xfId="7022"/>
    <cellStyle name="20% - Accent2 2 2 5 4" xfId="9294"/>
    <cellStyle name="20% - Accent2 2 2 6" xfId="3615"/>
    <cellStyle name="20% - Accent2 2 2 7" xfId="5887"/>
    <cellStyle name="20% - Accent2 2 2 8" xfId="8159"/>
    <cellStyle name="20% - Accent2 2 3" xfId="128"/>
    <cellStyle name="20% - Accent2 2 3 2" xfId="366"/>
    <cellStyle name="20% - Accent2 2 3 2 2" xfId="820"/>
    <cellStyle name="20% - Accent2 2 3 2 2 2" xfId="1955"/>
    <cellStyle name="20% - Accent2 2 3 2 2 2 2" xfId="5375"/>
    <cellStyle name="20% - Accent2 2 3 2 2 2 3" xfId="7647"/>
    <cellStyle name="20% - Accent2 2 3 2 2 2 4" xfId="9919"/>
    <cellStyle name="20% - Accent2 2 3 2 2 3" xfId="4240"/>
    <cellStyle name="20% - Accent2 2 3 2 2 4" xfId="6512"/>
    <cellStyle name="20% - Accent2 2 3 2 2 5" xfId="8784"/>
    <cellStyle name="20% - Accent2 2 3 2 3" xfId="1501"/>
    <cellStyle name="20% - Accent2 2 3 2 3 2" xfId="4921"/>
    <cellStyle name="20% - Accent2 2 3 2 3 3" xfId="7193"/>
    <cellStyle name="20% - Accent2 2 3 2 3 4" xfId="9465"/>
    <cellStyle name="20% - Accent2 2 3 2 4" xfId="3786"/>
    <cellStyle name="20% - Accent2 2 3 2 5" xfId="6058"/>
    <cellStyle name="20% - Accent2 2 3 2 6" xfId="8330"/>
    <cellStyle name="20% - Accent2 2 3 3" xfId="1047"/>
    <cellStyle name="20% - Accent2 2 3 3 2" xfId="2182"/>
    <cellStyle name="20% - Accent2 2 3 3 2 2" xfId="5602"/>
    <cellStyle name="20% - Accent2 2 3 3 2 3" xfId="7874"/>
    <cellStyle name="20% - Accent2 2 3 3 2 4" xfId="10146"/>
    <cellStyle name="20% - Accent2 2 3 3 3" xfId="4467"/>
    <cellStyle name="20% - Accent2 2 3 3 4" xfId="6739"/>
    <cellStyle name="20% - Accent2 2 3 3 5" xfId="9011"/>
    <cellStyle name="20% - Accent2 2 3 4" xfId="593"/>
    <cellStyle name="20% - Accent2 2 3 4 2" xfId="1728"/>
    <cellStyle name="20% - Accent2 2 3 4 2 2" xfId="5148"/>
    <cellStyle name="20% - Accent2 2 3 4 2 3" xfId="7420"/>
    <cellStyle name="20% - Accent2 2 3 4 2 4" xfId="9692"/>
    <cellStyle name="20% - Accent2 2 3 4 3" xfId="4013"/>
    <cellStyle name="20% - Accent2 2 3 4 4" xfId="6285"/>
    <cellStyle name="20% - Accent2 2 3 4 5" xfId="8557"/>
    <cellStyle name="20% - Accent2 2 3 5" xfId="1274"/>
    <cellStyle name="20% - Accent2 2 3 5 2" xfId="4694"/>
    <cellStyle name="20% - Accent2 2 3 5 3" xfId="6966"/>
    <cellStyle name="20% - Accent2 2 3 5 4" xfId="9238"/>
    <cellStyle name="20% - Accent2 2 3 6" xfId="3559"/>
    <cellStyle name="20% - Accent2 2 3 7" xfId="5831"/>
    <cellStyle name="20% - Accent2 2 3 8" xfId="8103"/>
    <cellStyle name="20% - Accent2 2 4" xfId="254"/>
    <cellStyle name="20% - Accent2 2 4 2" xfId="481"/>
    <cellStyle name="20% - Accent2 2 4 2 2" xfId="935"/>
    <cellStyle name="20% - Accent2 2 4 2 2 2" xfId="2070"/>
    <cellStyle name="20% - Accent2 2 4 2 2 2 2" xfId="5490"/>
    <cellStyle name="20% - Accent2 2 4 2 2 2 3" xfId="7762"/>
    <cellStyle name="20% - Accent2 2 4 2 2 2 4" xfId="10034"/>
    <cellStyle name="20% - Accent2 2 4 2 2 3" xfId="4355"/>
    <cellStyle name="20% - Accent2 2 4 2 2 4" xfId="6627"/>
    <cellStyle name="20% - Accent2 2 4 2 2 5" xfId="8899"/>
    <cellStyle name="20% - Accent2 2 4 2 3" xfId="1616"/>
    <cellStyle name="20% - Accent2 2 4 2 3 2" xfId="5036"/>
    <cellStyle name="20% - Accent2 2 4 2 3 3" xfId="7308"/>
    <cellStyle name="20% - Accent2 2 4 2 3 4" xfId="9580"/>
    <cellStyle name="20% - Accent2 2 4 2 4" xfId="3901"/>
    <cellStyle name="20% - Accent2 2 4 2 5" xfId="6173"/>
    <cellStyle name="20% - Accent2 2 4 2 6" xfId="8445"/>
    <cellStyle name="20% - Accent2 2 4 3" xfId="1162"/>
    <cellStyle name="20% - Accent2 2 4 3 2" xfId="2297"/>
    <cellStyle name="20% - Accent2 2 4 3 2 2" xfId="5717"/>
    <cellStyle name="20% - Accent2 2 4 3 2 3" xfId="7989"/>
    <cellStyle name="20% - Accent2 2 4 3 2 4" xfId="10261"/>
    <cellStyle name="20% - Accent2 2 4 3 3" xfId="4582"/>
    <cellStyle name="20% - Accent2 2 4 3 4" xfId="6854"/>
    <cellStyle name="20% - Accent2 2 4 3 5" xfId="9126"/>
    <cellStyle name="20% - Accent2 2 4 4" xfId="708"/>
    <cellStyle name="20% - Accent2 2 4 4 2" xfId="1843"/>
    <cellStyle name="20% - Accent2 2 4 4 2 2" xfId="5263"/>
    <cellStyle name="20% - Accent2 2 4 4 2 3" xfId="7535"/>
    <cellStyle name="20% - Accent2 2 4 4 2 4" xfId="9807"/>
    <cellStyle name="20% - Accent2 2 4 4 3" xfId="4128"/>
    <cellStyle name="20% - Accent2 2 4 4 4" xfId="6400"/>
    <cellStyle name="20% - Accent2 2 4 4 5" xfId="8672"/>
    <cellStyle name="20% - Accent2 2 4 5" xfId="1389"/>
    <cellStyle name="20% - Accent2 2 4 5 2" xfId="4809"/>
    <cellStyle name="20% - Accent2 2 4 5 3" xfId="7081"/>
    <cellStyle name="20% - Accent2 2 4 5 4" xfId="9353"/>
    <cellStyle name="20% - Accent2 2 4 6" xfId="3674"/>
    <cellStyle name="20% - Accent2 2 4 7" xfId="5946"/>
    <cellStyle name="20% - Accent2 2 4 8" xfId="8218"/>
    <cellStyle name="20% - Accent2 2 5" xfId="310"/>
    <cellStyle name="20% - Accent2 2 5 2" xfId="764"/>
    <cellStyle name="20% - Accent2 2 5 2 2" xfId="1899"/>
    <cellStyle name="20% - Accent2 2 5 2 2 2" xfId="5319"/>
    <cellStyle name="20% - Accent2 2 5 2 2 3" xfId="7591"/>
    <cellStyle name="20% - Accent2 2 5 2 2 4" xfId="9863"/>
    <cellStyle name="20% - Accent2 2 5 2 3" xfId="4184"/>
    <cellStyle name="20% - Accent2 2 5 2 4" xfId="6456"/>
    <cellStyle name="20% - Accent2 2 5 2 5" xfId="8728"/>
    <cellStyle name="20% - Accent2 2 5 3" xfId="1445"/>
    <cellStyle name="20% - Accent2 2 5 3 2" xfId="4865"/>
    <cellStyle name="20% - Accent2 2 5 3 3" xfId="7137"/>
    <cellStyle name="20% - Accent2 2 5 3 4" xfId="9409"/>
    <cellStyle name="20% - Accent2 2 5 4" xfId="3730"/>
    <cellStyle name="20% - Accent2 2 5 5" xfId="6002"/>
    <cellStyle name="20% - Accent2 2 5 6" xfId="8274"/>
    <cellStyle name="20% - Accent2 2 6" xfId="991"/>
    <cellStyle name="20% - Accent2 2 6 2" xfId="2126"/>
    <cellStyle name="20% - Accent2 2 6 2 2" xfId="5546"/>
    <cellStyle name="20% - Accent2 2 6 2 3" xfId="7818"/>
    <cellStyle name="20% - Accent2 2 6 2 4" xfId="10090"/>
    <cellStyle name="20% - Accent2 2 6 3" xfId="4411"/>
    <cellStyle name="20% - Accent2 2 6 4" xfId="6683"/>
    <cellStyle name="20% - Accent2 2 6 5" xfId="8955"/>
    <cellStyle name="20% - Accent2 2 7" xfId="537"/>
    <cellStyle name="20% - Accent2 2 7 2" xfId="1672"/>
    <cellStyle name="20% - Accent2 2 7 2 2" xfId="5092"/>
    <cellStyle name="20% - Accent2 2 7 2 3" xfId="7364"/>
    <cellStyle name="20% - Accent2 2 7 2 4" xfId="9636"/>
    <cellStyle name="20% - Accent2 2 7 3" xfId="3957"/>
    <cellStyle name="20% - Accent2 2 7 4" xfId="6229"/>
    <cellStyle name="20% - Accent2 2 7 5" xfId="8501"/>
    <cellStyle name="20% - Accent2 2 8" xfId="1218"/>
    <cellStyle name="20% - Accent2 2 8 2" xfId="4638"/>
    <cellStyle name="20% - Accent2 2 8 3" xfId="6910"/>
    <cellStyle name="20% - Accent2 2 8 4" xfId="9182"/>
    <cellStyle name="20% - Accent2 2 9" xfId="3503"/>
    <cellStyle name="20% - Accent2 3" xfId="156"/>
    <cellStyle name="20% - Accent2 3 2" xfId="394"/>
    <cellStyle name="20% - Accent2 3 2 2" xfId="848"/>
    <cellStyle name="20% - Accent2 3 2 2 2" xfId="1983"/>
    <cellStyle name="20% - Accent2 3 2 2 2 2" xfId="5403"/>
    <cellStyle name="20% - Accent2 3 2 2 2 3" xfId="7675"/>
    <cellStyle name="20% - Accent2 3 2 2 2 4" xfId="9947"/>
    <cellStyle name="20% - Accent2 3 2 2 3" xfId="4268"/>
    <cellStyle name="20% - Accent2 3 2 2 4" xfId="6540"/>
    <cellStyle name="20% - Accent2 3 2 2 5" xfId="8812"/>
    <cellStyle name="20% - Accent2 3 2 3" xfId="1529"/>
    <cellStyle name="20% - Accent2 3 2 3 2" xfId="4949"/>
    <cellStyle name="20% - Accent2 3 2 3 3" xfId="7221"/>
    <cellStyle name="20% - Accent2 3 2 3 4" xfId="9493"/>
    <cellStyle name="20% - Accent2 3 2 4" xfId="3814"/>
    <cellStyle name="20% - Accent2 3 2 5" xfId="6086"/>
    <cellStyle name="20% - Accent2 3 2 6" xfId="8358"/>
    <cellStyle name="20% - Accent2 3 3" xfId="1075"/>
    <cellStyle name="20% - Accent2 3 3 2" xfId="2210"/>
    <cellStyle name="20% - Accent2 3 3 2 2" xfId="5630"/>
    <cellStyle name="20% - Accent2 3 3 2 3" xfId="7902"/>
    <cellStyle name="20% - Accent2 3 3 2 4" xfId="10174"/>
    <cellStyle name="20% - Accent2 3 3 3" xfId="4495"/>
    <cellStyle name="20% - Accent2 3 3 4" xfId="6767"/>
    <cellStyle name="20% - Accent2 3 3 5" xfId="9039"/>
    <cellStyle name="20% - Accent2 3 4" xfId="621"/>
    <cellStyle name="20% - Accent2 3 4 2" xfId="1756"/>
    <cellStyle name="20% - Accent2 3 4 2 2" xfId="5176"/>
    <cellStyle name="20% - Accent2 3 4 2 3" xfId="7448"/>
    <cellStyle name="20% - Accent2 3 4 2 4" xfId="9720"/>
    <cellStyle name="20% - Accent2 3 4 3" xfId="4041"/>
    <cellStyle name="20% - Accent2 3 4 4" xfId="6313"/>
    <cellStyle name="20% - Accent2 3 4 5" xfId="8585"/>
    <cellStyle name="20% - Accent2 3 5" xfId="1302"/>
    <cellStyle name="20% - Accent2 3 5 2" xfId="4722"/>
    <cellStyle name="20% - Accent2 3 5 3" xfId="6994"/>
    <cellStyle name="20% - Accent2 3 5 4" xfId="9266"/>
    <cellStyle name="20% - Accent2 3 6" xfId="3587"/>
    <cellStyle name="20% - Accent2 3 7" xfId="5859"/>
    <cellStyle name="20% - Accent2 3 8" xfId="8131"/>
    <cellStyle name="20% - Accent2 4" xfId="100"/>
    <cellStyle name="20% - Accent2 4 2" xfId="338"/>
    <cellStyle name="20% - Accent2 4 2 2" xfId="792"/>
    <cellStyle name="20% - Accent2 4 2 2 2" xfId="1927"/>
    <cellStyle name="20% - Accent2 4 2 2 2 2" xfId="5347"/>
    <cellStyle name="20% - Accent2 4 2 2 2 3" xfId="7619"/>
    <cellStyle name="20% - Accent2 4 2 2 2 4" xfId="9891"/>
    <cellStyle name="20% - Accent2 4 2 2 3" xfId="4212"/>
    <cellStyle name="20% - Accent2 4 2 2 4" xfId="6484"/>
    <cellStyle name="20% - Accent2 4 2 2 5" xfId="8756"/>
    <cellStyle name="20% - Accent2 4 2 3" xfId="1473"/>
    <cellStyle name="20% - Accent2 4 2 3 2" xfId="4893"/>
    <cellStyle name="20% - Accent2 4 2 3 3" xfId="7165"/>
    <cellStyle name="20% - Accent2 4 2 3 4" xfId="9437"/>
    <cellStyle name="20% - Accent2 4 2 4" xfId="3758"/>
    <cellStyle name="20% - Accent2 4 2 5" xfId="6030"/>
    <cellStyle name="20% - Accent2 4 2 6" xfId="8302"/>
    <cellStyle name="20% - Accent2 4 3" xfId="1019"/>
    <cellStyle name="20% - Accent2 4 3 2" xfId="2154"/>
    <cellStyle name="20% - Accent2 4 3 2 2" xfId="5574"/>
    <cellStyle name="20% - Accent2 4 3 2 3" xfId="7846"/>
    <cellStyle name="20% - Accent2 4 3 2 4" xfId="10118"/>
    <cellStyle name="20% - Accent2 4 3 3" xfId="4439"/>
    <cellStyle name="20% - Accent2 4 3 4" xfId="6711"/>
    <cellStyle name="20% - Accent2 4 3 5" xfId="8983"/>
    <cellStyle name="20% - Accent2 4 4" xfId="565"/>
    <cellStyle name="20% - Accent2 4 4 2" xfId="1700"/>
    <cellStyle name="20% - Accent2 4 4 2 2" xfId="5120"/>
    <cellStyle name="20% - Accent2 4 4 2 3" xfId="7392"/>
    <cellStyle name="20% - Accent2 4 4 2 4" xfId="9664"/>
    <cellStyle name="20% - Accent2 4 4 3" xfId="3985"/>
    <cellStyle name="20% - Accent2 4 4 4" xfId="6257"/>
    <cellStyle name="20% - Accent2 4 4 5" xfId="8529"/>
    <cellStyle name="20% - Accent2 4 5" xfId="1246"/>
    <cellStyle name="20% - Accent2 4 5 2" xfId="4666"/>
    <cellStyle name="20% - Accent2 4 5 3" xfId="6938"/>
    <cellStyle name="20% - Accent2 4 5 4" xfId="9210"/>
    <cellStyle name="20% - Accent2 4 6" xfId="3531"/>
    <cellStyle name="20% - Accent2 4 7" xfId="5803"/>
    <cellStyle name="20% - Accent2 4 8" xfId="8075"/>
    <cellStyle name="20% - Accent2 5" xfId="215"/>
    <cellStyle name="20% - Accent2 5 2" xfId="453"/>
    <cellStyle name="20% - Accent2 5 2 2" xfId="907"/>
    <cellStyle name="20% - Accent2 5 2 2 2" xfId="2042"/>
    <cellStyle name="20% - Accent2 5 2 2 2 2" xfId="5462"/>
    <cellStyle name="20% - Accent2 5 2 2 2 3" xfId="7734"/>
    <cellStyle name="20% - Accent2 5 2 2 2 4" xfId="10006"/>
    <cellStyle name="20% - Accent2 5 2 2 3" xfId="4327"/>
    <cellStyle name="20% - Accent2 5 2 2 4" xfId="6599"/>
    <cellStyle name="20% - Accent2 5 2 2 5" xfId="8871"/>
    <cellStyle name="20% - Accent2 5 2 3" xfId="1588"/>
    <cellStyle name="20% - Accent2 5 2 3 2" xfId="5008"/>
    <cellStyle name="20% - Accent2 5 2 3 3" xfId="7280"/>
    <cellStyle name="20% - Accent2 5 2 3 4" xfId="9552"/>
    <cellStyle name="20% - Accent2 5 2 4" xfId="3873"/>
    <cellStyle name="20% - Accent2 5 2 5" xfId="6145"/>
    <cellStyle name="20% - Accent2 5 2 6" xfId="8417"/>
    <cellStyle name="20% - Accent2 5 3" xfId="1134"/>
    <cellStyle name="20% - Accent2 5 3 2" xfId="2269"/>
    <cellStyle name="20% - Accent2 5 3 2 2" xfId="5689"/>
    <cellStyle name="20% - Accent2 5 3 2 3" xfId="7961"/>
    <cellStyle name="20% - Accent2 5 3 2 4" xfId="10233"/>
    <cellStyle name="20% - Accent2 5 3 3" xfId="4554"/>
    <cellStyle name="20% - Accent2 5 3 4" xfId="6826"/>
    <cellStyle name="20% - Accent2 5 3 5" xfId="9098"/>
    <cellStyle name="20% - Accent2 5 4" xfId="680"/>
    <cellStyle name="20% - Accent2 5 4 2" xfId="1815"/>
    <cellStyle name="20% - Accent2 5 4 2 2" xfId="5235"/>
    <cellStyle name="20% - Accent2 5 4 2 3" xfId="7507"/>
    <cellStyle name="20% - Accent2 5 4 2 4" xfId="9779"/>
    <cellStyle name="20% - Accent2 5 4 3" xfId="4100"/>
    <cellStyle name="20% - Accent2 5 4 4" xfId="6372"/>
    <cellStyle name="20% - Accent2 5 4 5" xfId="8644"/>
    <cellStyle name="20% - Accent2 5 5" xfId="1361"/>
    <cellStyle name="20% - Accent2 5 5 2" xfId="4781"/>
    <cellStyle name="20% - Accent2 5 5 3" xfId="7053"/>
    <cellStyle name="20% - Accent2 5 5 4" xfId="9325"/>
    <cellStyle name="20% - Accent2 5 6" xfId="3646"/>
    <cellStyle name="20% - Accent2 5 7" xfId="5918"/>
    <cellStyle name="20% - Accent2 5 8" xfId="8190"/>
    <cellStyle name="20% - Accent2 6" xfId="282"/>
    <cellStyle name="20% - Accent2 6 2" xfId="736"/>
    <cellStyle name="20% - Accent2 6 2 2" xfId="1871"/>
    <cellStyle name="20% - Accent2 6 2 2 2" xfId="5291"/>
    <cellStyle name="20% - Accent2 6 2 2 3" xfId="7563"/>
    <cellStyle name="20% - Accent2 6 2 2 4" xfId="9835"/>
    <cellStyle name="20% - Accent2 6 2 3" xfId="4156"/>
    <cellStyle name="20% - Accent2 6 2 4" xfId="6428"/>
    <cellStyle name="20% - Accent2 6 2 5" xfId="8700"/>
    <cellStyle name="20% - Accent2 6 3" xfId="1417"/>
    <cellStyle name="20% - Accent2 6 3 2" xfId="4837"/>
    <cellStyle name="20% - Accent2 6 3 3" xfId="7109"/>
    <cellStyle name="20% - Accent2 6 3 4" xfId="9381"/>
    <cellStyle name="20% - Accent2 6 4" xfId="3702"/>
    <cellStyle name="20% - Accent2 6 5" xfId="5974"/>
    <cellStyle name="20% - Accent2 6 6" xfId="8246"/>
    <cellStyle name="20% - Accent2 7" xfId="963"/>
    <cellStyle name="20% - Accent2 7 2" xfId="2098"/>
    <cellStyle name="20% - Accent2 7 2 2" xfId="5518"/>
    <cellStyle name="20% - Accent2 7 2 3" xfId="7790"/>
    <cellStyle name="20% - Accent2 7 2 4" xfId="10062"/>
    <cellStyle name="20% - Accent2 7 3" xfId="4383"/>
    <cellStyle name="20% - Accent2 7 4" xfId="6655"/>
    <cellStyle name="20% - Accent2 7 5" xfId="8927"/>
    <cellStyle name="20% - Accent2 8" xfId="509"/>
    <cellStyle name="20% - Accent2 8 2" xfId="1644"/>
    <cellStyle name="20% - Accent2 8 2 2" xfId="5064"/>
    <cellStyle name="20% - Accent2 8 2 3" xfId="7336"/>
    <cellStyle name="20% - Accent2 8 2 4" xfId="9608"/>
    <cellStyle name="20% - Accent2 8 3" xfId="3929"/>
    <cellStyle name="20% - Accent2 8 4" xfId="6201"/>
    <cellStyle name="20% - Accent2 8 5" xfId="8473"/>
    <cellStyle name="20% - Accent2 9" xfId="1190"/>
    <cellStyle name="20% - Accent2 9 2" xfId="4610"/>
    <cellStyle name="20% - Accent2 9 3" xfId="6882"/>
    <cellStyle name="20% - Accent2 9 4" xfId="9154"/>
    <cellStyle name="20% - Accent3" xfId="27" builtinId="38" customBuiltin="1"/>
    <cellStyle name="20% - Accent3 10" xfId="3477"/>
    <cellStyle name="20% - Accent3 11" xfId="5749"/>
    <cellStyle name="20% - Accent3 12" xfId="8021"/>
    <cellStyle name="20% - Accent3 2" xfId="74"/>
    <cellStyle name="20% - Accent3 2 10" xfId="5777"/>
    <cellStyle name="20% - Accent3 2 11" xfId="8049"/>
    <cellStyle name="20% - Accent3 2 2" xfId="186"/>
    <cellStyle name="20% - Accent3 2 2 2" xfId="424"/>
    <cellStyle name="20% - Accent3 2 2 2 2" xfId="878"/>
    <cellStyle name="20% - Accent3 2 2 2 2 2" xfId="2013"/>
    <cellStyle name="20% - Accent3 2 2 2 2 2 2" xfId="5433"/>
    <cellStyle name="20% - Accent3 2 2 2 2 2 3" xfId="7705"/>
    <cellStyle name="20% - Accent3 2 2 2 2 2 4" xfId="9977"/>
    <cellStyle name="20% - Accent3 2 2 2 2 3" xfId="4298"/>
    <cellStyle name="20% - Accent3 2 2 2 2 4" xfId="6570"/>
    <cellStyle name="20% - Accent3 2 2 2 2 5" xfId="8842"/>
    <cellStyle name="20% - Accent3 2 2 2 3" xfId="1559"/>
    <cellStyle name="20% - Accent3 2 2 2 3 2" xfId="4979"/>
    <cellStyle name="20% - Accent3 2 2 2 3 3" xfId="7251"/>
    <cellStyle name="20% - Accent3 2 2 2 3 4" xfId="9523"/>
    <cellStyle name="20% - Accent3 2 2 2 4" xfId="3844"/>
    <cellStyle name="20% - Accent3 2 2 2 5" xfId="6116"/>
    <cellStyle name="20% - Accent3 2 2 2 6" xfId="8388"/>
    <cellStyle name="20% - Accent3 2 2 3" xfId="1105"/>
    <cellStyle name="20% - Accent3 2 2 3 2" xfId="2240"/>
    <cellStyle name="20% - Accent3 2 2 3 2 2" xfId="5660"/>
    <cellStyle name="20% - Accent3 2 2 3 2 3" xfId="7932"/>
    <cellStyle name="20% - Accent3 2 2 3 2 4" xfId="10204"/>
    <cellStyle name="20% - Accent3 2 2 3 3" xfId="4525"/>
    <cellStyle name="20% - Accent3 2 2 3 4" xfId="6797"/>
    <cellStyle name="20% - Accent3 2 2 3 5" xfId="9069"/>
    <cellStyle name="20% - Accent3 2 2 4" xfId="651"/>
    <cellStyle name="20% - Accent3 2 2 4 2" xfId="1786"/>
    <cellStyle name="20% - Accent3 2 2 4 2 2" xfId="5206"/>
    <cellStyle name="20% - Accent3 2 2 4 2 3" xfId="7478"/>
    <cellStyle name="20% - Accent3 2 2 4 2 4" xfId="9750"/>
    <cellStyle name="20% - Accent3 2 2 4 3" xfId="4071"/>
    <cellStyle name="20% - Accent3 2 2 4 4" xfId="6343"/>
    <cellStyle name="20% - Accent3 2 2 4 5" xfId="8615"/>
    <cellStyle name="20% - Accent3 2 2 5" xfId="1332"/>
    <cellStyle name="20% - Accent3 2 2 5 2" xfId="4752"/>
    <cellStyle name="20% - Accent3 2 2 5 3" xfId="7024"/>
    <cellStyle name="20% - Accent3 2 2 5 4" xfId="9296"/>
    <cellStyle name="20% - Accent3 2 2 6" xfId="3617"/>
    <cellStyle name="20% - Accent3 2 2 7" xfId="5889"/>
    <cellStyle name="20% - Accent3 2 2 8" xfId="8161"/>
    <cellStyle name="20% - Accent3 2 3" xfId="130"/>
    <cellStyle name="20% - Accent3 2 3 2" xfId="368"/>
    <cellStyle name="20% - Accent3 2 3 2 2" xfId="822"/>
    <cellStyle name="20% - Accent3 2 3 2 2 2" xfId="1957"/>
    <cellStyle name="20% - Accent3 2 3 2 2 2 2" xfId="5377"/>
    <cellStyle name="20% - Accent3 2 3 2 2 2 3" xfId="7649"/>
    <cellStyle name="20% - Accent3 2 3 2 2 2 4" xfId="9921"/>
    <cellStyle name="20% - Accent3 2 3 2 2 3" xfId="4242"/>
    <cellStyle name="20% - Accent3 2 3 2 2 4" xfId="6514"/>
    <cellStyle name="20% - Accent3 2 3 2 2 5" xfId="8786"/>
    <cellStyle name="20% - Accent3 2 3 2 3" xfId="1503"/>
    <cellStyle name="20% - Accent3 2 3 2 3 2" xfId="4923"/>
    <cellStyle name="20% - Accent3 2 3 2 3 3" xfId="7195"/>
    <cellStyle name="20% - Accent3 2 3 2 3 4" xfId="9467"/>
    <cellStyle name="20% - Accent3 2 3 2 4" xfId="3788"/>
    <cellStyle name="20% - Accent3 2 3 2 5" xfId="6060"/>
    <cellStyle name="20% - Accent3 2 3 2 6" xfId="8332"/>
    <cellStyle name="20% - Accent3 2 3 3" xfId="1049"/>
    <cellStyle name="20% - Accent3 2 3 3 2" xfId="2184"/>
    <cellStyle name="20% - Accent3 2 3 3 2 2" xfId="5604"/>
    <cellStyle name="20% - Accent3 2 3 3 2 3" xfId="7876"/>
    <cellStyle name="20% - Accent3 2 3 3 2 4" xfId="10148"/>
    <cellStyle name="20% - Accent3 2 3 3 3" xfId="4469"/>
    <cellStyle name="20% - Accent3 2 3 3 4" xfId="6741"/>
    <cellStyle name="20% - Accent3 2 3 3 5" xfId="9013"/>
    <cellStyle name="20% - Accent3 2 3 4" xfId="595"/>
    <cellStyle name="20% - Accent3 2 3 4 2" xfId="1730"/>
    <cellStyle name="20% - Accent3 2 3 4 2 2" xfId="5150"/>
    <cellStyle name="20% - Accent3 2 3 4 2 3" xfId="7422"/>
    <cellStyle name="20% - Accent3 2 3 4 2 4" xfId="9694"/>
    <cellStyle name="20% - Accent3 2 3 4 3" xfId="4015"/>
    <cellStyle name="20% - Accent3 2 3 4 4" xfId="6287"/>
    <cellStyle name="20% - Accent3 2 3 4 5" xfId="8559"/>
    <cellStyle name="20% - Accent3 2 3 5" xfId="1276"/>
    <cellStyle name="20% - Accent3 2 3 5 2" xfId="4696"/>
    <cellStyle name="20% - Accent3 2 3 5 3" xfId="6968"/>
    <cellStyle name="20% - Accent3 2 3 5 4" xfId="9240"/>
    <cellStyle name="20% - Accent3 2 3 6" xfId="3561"/>
    <cellStyle name="20% - Accent3 2 3 7" xfId="5833"/>
    <cellStyle name="20% - Accent3 2 3 8" xfId="8105"/>
    <cellStyle name="20% - Accent3 2 4" xfId="256"/>
    <cellStyle name="20% - Accent3 2 4 2" xfId="483"/>
    <cellStyle name="20% - Accent3 2 4 2 2" xfId="937"/>
    <cellStyle name="20% - Accent3 2 4 2 2 2" xfId="2072"/>
    <cellStyle name="20% - Accent3 2 4 2 2 2 2" xfId="5492"/>
    <cellStyle name="20% - Accent3 2 4 2 2 2 3" xfId="7764"/>
    <cellStyle name="20% - Accent3 2 4 2 2 2 4" xfId="10036"/>
    <cellStyle name="20% - Accent3 2 4 2 2 3" xfId="4357"/>
    <cellStyle name="20% - Accent3 2 4 2 2 4" xfId="6629"/>
    <cellStyle name="20% - Accent3 2 4 2 2 5" xfId="8901"/>
    <cellStyle name="20% - Accent3 2 4 2 3" xfId="1618"/>
    <cellStyle name="20% - Accent3 2 4 2 3 2" xfId="5038"/>
    <cellStyle name="20% - Accent3 2 4 2 3 3" xfId="7310"/>
    <cellStyle name="20% - Accent3 2 4 2 3 4" xfId="9582"/>
    <cellStyle name="20% - Accent3 2 4 2 4" xfId="3903"/>
    <cellStyle name="20% - Accent3 2 4 2 5" xfId="6175"/>
    <cellStyle name="20% - Accent3 2 4 2 6" xfId="8447"/>
    <cellStyle name="20% - Accent3 2 4 3" xfId="1164"/>
    <cellStyle name="20% - Accent3 2 4 3 2" xfId="2299"/>
    <cellStyle name="20% - Accent3 2 4 3 2 2" xfId="5719"/>
    <cellStyle name="20% - Accent3 2 4 3 2 3" xfId="7991"/>
    <cellStyle name="20% - Accent3 2 4 3 2 4" xfId="10263"/>
    <cellStyle name="20% - Accent3 2 4 3 3" xfId="4584"/>
    <cellStyle name="20% - Accent3 2 4 3 4" xfId="6856"/>
    <cellStyle name="20% - Accent3 2 4 3 5" xfId="9128"/>
    <cellStyle name="20% - Accent3 2 4 4" xfId="710"/>
    <cellStyle name="20% - Accent3 2 4 4 2" xfId="1845"/>
    <cellStyle name="20% - Accent3 2 4 4 2 2" xfId="5265"/>
    <cellStyle name="20% - Accent3 2 4 4 2 3" xfId="7537"/>
    <cellStyle name="20% - Accent3 2 4 4 2 4" xfId="9809"/>
    <cellStyle name="20% - Accent3 2 4 4 3" xfId="4130"/>
    <cellStyle name="20% - Accent3 2 4 4 4" xfId="6402"/>
    <cellStyle name="20% - Accent3 2 4 4 5" xfId="8674"/>
    <cellStyle name="20% - Accent3 2 4 5" xfId="1391"/>
    <cellStyle name="20% - Accent3 2 4 5 2" xfId="4811"/>
    <cellStyle name="20% - Accent3 2 4 5 3" xfId="7083"/>
    <cellStyle name="20% - Accent3 2 4 5 4" xfId="9355"/>
    <cellStyle name="20% - Accent3 2 4 6" xfId="3676"/>
    <cellStyle name="20% - Accent3 2 4 7" xfId="5948"/>
    <cellStyle name="20% - Accent3 2 4 8" xfId="8220"/>
    <cellStyle name="20% - Accent3 2 5" xfId="312"/>
    <cellStyle name="20% - Accent3 2 5 2" xfId="766"/>
    <cellStyle name="20% - Accent3 2 5 2 2" xfId="1901"/>
    <cellStyle name="20% - Accent3 2 5 2 2 2" xfId="5321"/>
    <cellStyle name="20% - Accent3 2 5 2 2 3" xfId="7593"/>
    <cellStyle name="20% - Accent3 2 5 2 2 4" xfId="9865"/>
    <cellStyle name="20% - Accent3 2 5 2 3" xfId="4186"/>
    <cellStyle name="20% - Accent3 2 5 2 4" xfId="6458"/>
    <cellStyle name="20% - Accent3 2 5 2 5" xfId="8730"/>
    <cellStyle name="20% - Accent3 2 5 3" xfId="1447"/>
    <cellStyle name="20% - Accent3 2 5 3 2" xfId="4867"/>
    <cellStyle name="20% - Accent3 2 5 3 3" xfId="7139"/>
    <cellStyle name="20% - Accent3 2 5 3 4" xfId="9411"/>
    <cellStyle name="20% - Accent3 2 5 4" xfId="3732"/>
    <cellStyle name="20% - Accent3 2 5 5" xfId="6004"/>
    <cellStyle name="20% - Accent3 2 5 6" xfId="8276"/>
    <cellStyle name="20% - Accent3 2 6" xfId="993"/>
    <cellStyle name="20% - Accent3 2 6 2" xfId="2128"/>
    <cellStyle name="20% - Accent3 2 6 2 2" xfId="5548"/>
    <cellStyle name="20% - Accent3 2 6 2 3" xfId="7820"/>
    <cellStyle name="20% - Accent3 2 6 2 4" xfId="10092"/>
    <cellStyle name="20% - Accent3 2 6 3" xfId="4413"/>
    <cellStyle name="20% - Accent3 2 6 4" xfId="6685"/>
    <cellStyle name="20% - Accent3 2 6 5" xfId="8957"/>
    <cellStyle name="20% - Accent3 2 7" xfId="539"/>
    <cellStyle name="20% - Accent3 2 7 2" xfId="1674"/>
    <cellStyle name="20% - Accent3 2 7 2 2" xfId="5094"/>
    <cellStyle name="20% - Accent3 2 7 2 3" xfId="7366"/>
    <cellStyle name="20% - Accent3 2 7 2 4" xfId="9638"/>
    <cellStyle name="20% - Accent3 2 7 3" xfId="3959"/>
    <cellStyle name="20% - Accent3 2 7 4" xfId="6231"/>
    <cellStyle name="20% - Accent3 2 7 5" xfId="8503"/>
    <cellStyle name="20% - Accent3 2 8" xfId="1220"/>
    <cellStyle name="20% - Accent3 2 8 2" xfId="4640"/>
    <cellStyle name="20% - Accent3 2 8 3" xfId="6912"/>
    <cellStyle name="20% - Accent3 2 8 4" xfId="9184"/>
    <cellStyle name="20% - Accent3 2 9" xfId="3505"/>
    <cellStyle name="20% - Accent3 3" xfId="158"/>
    <cellStyle name="20% - Accent3 3 2" xfId="396"/>
    <cellStyle name="20% - Accent3 3 2 2" xfId="850"/>
    <cellStyle name="20% - Accent3 3 2 2 2" xfId="1985"/>
    <cellStyle name="20% - Accent3 3 2 2 2 2" xfId="5405"/>
    <cellStyle name="20% - Accent3 3 2 2 2 3" xfId="7677"/>
    <cellStyle name="20% - Accent3 3 2 2 2 4" xfId="9949"/>
    <cellStyle name="20% - Accent3 3 2 2 3" xfId="4270"/>
    <cellStyle name="20% - Accent3 3 2 2 4" xfId="6542"/>
    <cellStyle name="20% - Accent3 3 2 2 5" xfId="8814"/>
    <cellStyle name="20% - Accent3 3 2 3" xfId="1531"/>
    <cellStyle name="20% - Accent3 3 2 3 2" xfId="4951"/>
    <cellStyle name="20% - Accent3 3 2 3 3" xfId="7223"/>
    <cellStyle name="20% - Accent3 3 2 3 4" xfId="9495"/>
    <cellStyle name="20% - Accent3 3 2 4" xfId="3816"/>
    <cellStyle name="20% - Accent3 3 2 5" xfId="6088"/>
    <cellStyle name="20% - Accent3 3 2 6" xfId="8360"/>
    <cellStyle name="20% - Accent3 3 3" xfId="1077"/>
    <cellStyle name="20% - Accent3 3 3 2" xfId="2212"/>
    <cellStyle name="20% - Accent3 3 3 2 2" xfId="5632"/>
    <cellStyle name="20% - Accent3 3 3 2 3" xfId="7904"/>
    <cellStyle name="20% - Accent3 3 3 2 4" xfId="10176"/>
    <cellStyle name="20% - Accent3 3 3 3" xfId="4497"/>
    <cellStyle name="20% - Accent3 3 3 4" xfId="6769"/>
    <cellStyle name="20% - Accent3 3 3 5" xfId="9041"/>
    <cellStyle name="20% - Accent3 3 4" xfId="623"/>
    <cellStyle name="20% - Accent3 3 4 2" xfId="1758"/>
    <cellStyle name="20% - Accent3 3 4 2 2" xfId="5178"/>
    <cellStyle name="20% - Accent3 3 4 2 3" xfId="7450"/>
    <cellStyle name="20% - Accent3 3 4 2 4" xfId="9722"/>
    <cellStyle name="20% - Accent3 3 4 3" xfId="4043"/>
    <cellStyle name="20% - Accent3 3 4 4" xfId="6315"/>
    <cellStyle name="20% - Accent3 3 4 5" xfId="8587"/>
    <cellStyle name="20% - Accent3 3 5" xfId="1304"/>
    <cellStyle name="20% - Accent3 3 5 2" xfId="4724"/>
    <cellStyle name="20% - Accent3 3 5 3" xfId="6996"/>
    <cellStyle name="20% - Accent3 3 5 4" xfId="9268"/>
    <cellStyle name="20% - Accent3 3 6" xfId="3589"/>
    <cellStyle name="20% - Accent3 3 7" xfId="5861"/>
    <cellStyle name="20% - Accent3 3 8" xfId="8133"/>
    <cellStyle name="20% - Accent3 4" xfId="102"/>
    <cellStyle name="20% - Accent3 4 2" xfId="340"/>
    <cellStyle name="20% - Accent3 4 2 2" xfId="794"/>
    <cellStyle name="20% - Accent3 4 2 2 2" xfId="1929"/>
    <cellStyle name="20% - Accent3 4 2 2 2 2" xfId="5349"/>
    <cellStyle name="20% - Accent3 4 2 2 2 3" xfId="7621"/>
    <cellStyle name="20% - Accent3 4 2 2 2 4" xfId="9893"/>
    <cellStyle name="20% - Accent3 4 2 2 3" xfId="4214"/>
    <cellStyle name="20% - Accent3 4 2 2 4" xfId="6486"/>
    <cellStyle name="20% - Accent3 4 2 2 5" xfId="8758"/>
    <cellStyle name="20% - Accent3 4 2 3" xfId="1475"/>
    <cellStyle name="20% - Accent3 4 2 3 2" xfId="4895"/>
    <cellStyle name="20% - Accent3 4 2 3 3" xfId="7167"/>
    <cellStyle name="20% - Accent3 4 2 3 4" xfId="9439"/>
    <cellStyle name="20% - Accent3 4 2 4" xfId="3760"/>
    <cellStyle name="20% - Accent3 4 2 5" xfId="6032"/>
    <cellStyle name="20% - Accent3 4 2 6" xfId="8304"/>
    <cellStyle name="20% - Accent3 4 3" xfId="1021"/>
    <cellStyle name="20% - Accent3 4 3 2" xfId="2156"/>
    <cellStyle name="20% - Accent3 4 3 2 2" xfId="5576"/>
    <cellStyle name="20% - Accent3 4 3 2 3" xfId="7848"/>
    <cellStyle name="20% - Accent3 4 3 2 4" xfId="10120"/>
    <cellStyle name="20% - Accent3 4 3 3" xfId="4441"/>
    <cellStyle name="20% - Accent3 4 3 4" xfId="6713"/>
    <cellStyle name="20% - Accent3 4 3 5" xfId="8985"/>
    <cellStyle name="20% - Accent3 4 4" xfId="567"/>
    <cellStyle name="20% - Accent3 4 4 2" xfId="1702"/>
    <cellStyle name="20% - Accent3 4 4 2 2" xfId="5122"/>
    <cellStyle name="20% - Accent3 4 4 2 3" xfId="7394"/>
    <cellStyle name="20% - Accent3 4 4 2 4" xfId="9666"/>
    <cellStyle name="20% - Accent3 4 4 3" xfId="3987"/>
    <cellStyle name="20% - Accent3 4 4 4" xfId="6259"/>
    <cellStyle name="20% - Accent3 4 4 5" xfId="8531"/>
    <cellStyle name="20% - Accent3 4 5" xfId="1248"/>
    <cellStyle name="20% - Accent3 4 5 2" xfId="4668"/>
    <cellStyle name="20% - Accent3 4 5 3" xfId="6940"/>
    <cellStyle name="20% - Accent3 4 5 4" xfId="9212"/>
    <cellStyle name="20% - Accent3 4 6" xfId="3533"/>
    <cellStyle name="20% - Accent3 4 7" xfId="5805"/>
    <cellStyle name="20% - Accent3 4 8" xfId="8077"/>
    <cellStyle name="20% - Accent3 5" xfId="217"/>
    <cellStyle name="20% - Accent3 5 2" xfId="455"/>
    <cellStyle name="20% - Accent3 5 2 2" xfId="909"/>
    <cellStyle name="20% - Accent3 5 2 2 2" xfId="2044"/>
    <cellStyle name="20% - Accent3 5 2 2 2 2" xfId="5464"/>
    <cellStyle name="20% - Accent3 5 2 2 2 3" xfId="7736"/>
    <cellStyle name="20% - Accent3 5 2 2 2 4" xfId="10008"/>
    <cellStyle name="20% - Accent3 5 2 2 3" xfId="4329"/>
    <cellStyle name="20% - Accent3 5 2 2 4" xfId="6601"/>
    <cellStyle name="20% - Accent3 5 2 2 5" xfId="8873"/>
    <cellStyle name="20% - Accent3 5 2 3" xfId="1590"/>
    <cellStyle name="20% - Accent3 5 2 3 2" xfId="5010"/>
    <cellStyle name="20% - Accent3 5 2 3 3" xfId="7282"/>
    <cellStyle name="20% - Accent3 5 2 3 4" xfId="9554"/>
    <cellStyle name="20% - Accent3 5 2 4" xfId="3875"/>
    <cellStyle name="20% - Accent3 5 2 5" xfId="6147"/>
    <cellStyle name="20% - Accent3 5 2 6" xfId="8419"/>
    <cellStyle name="20% - Accent3 5 3" xfId="1136"/>
    <cellStyle name="20% - Accent3 5 3 2" xfId="2271"/>
    <cellStyle name="20% - Accent3 5 3 2 2" xfId="5691"/>
    <cellStyle name="20% - Accent3 5 3 2 3" xfId="7963"/>
    <cellStyle name="20% - Accent3 5 3 2 4" xfId="10235"/>
    <cellStyle name="20% - Accent3 5 3 3" xfId="4556"/>
    <cellStyle name="20% - Accent3 5 3 4" xfId="6828"/>
    <cellStyle name="20% - Accent3 5 3 5" xfId="9100"/>
    <cellStyle name="20% - Accent3 5 4" xfId="682"/>
    <cellStyle name="20% - Accent3 5 4 2" xfId="1817"/>
    <cellStyle name="20% - Accent3 5 4 2 2" xfId="5237"/>
    <cellStyle name="20% - Accent3 5 4 2 3" xfId="7509"/>
    <cellStyle name="20% - Accent3 5 4 2 4" xfId="9781"/>
    <cellStyle name="20% - Accent3 5 4 3" xfId="4102"/>
    <cellStyle name="20% - Accent3 5 4 4" xfId="6374"/>
    <cellStyle name="20% - Accent3 5 4 5" xfId="8646"/>
    <cellStyle name="20% - Accent3 5 5" xfId="1363"/>
    <cellStyle name="20% - Accent3 5 5 2" xfId="4783"/>
    <cellStyle name="20% - Accent3 5 5 3" xfId="7055"/>
    <cellStyle name="20% - Accent3 5 5 4" xfId="9327"/>
    <cellStyle name="20% - Accent3 5 6" xfId="3648"/>
    <cellStyle name="20% - Accent3 5 7" xfId="5920"/>
    <cellStyle name="20% - Accent3 5 8" xfId="8192"/>
    <cellStyle name="20% - Accent3 6" xfId="284"/>
    <cellStyle name="20% - Accent3 6 2" xfId="738"/>
    <cellStyle name="20% - Accent3 6 2 2" xfId="1873"/>
    <cellStyle name="20% - Accent3 6 2 2 2" xfId="5293"/>
    <cellStyle name="20% - Accent3 6 2 2 3" xfId="7565"/>
    <cellStyle name="20% - Accent3 6 2 2 4" xfId="9837"/>
    <cellStyle name="20% - Accent3 6 2 3" xfId="4158"/>
    <cellStyle name="20% - Accent3 6 2 4" xfId="6430"/>
    <cellStyle name="20% - Accent3 6 2 5" xfId="8702"/>
    <cellStyle name="20% - Accent3 6 3" xfId="1419"/>
    <cellStyle name="20% - Accent3 6 3 2" xfId="4839"/>
    <cellStyle name="20% - Accent3 6 3 3" xfId="7111"/>
    <cellStyle name="20% - Accent3 6 3 4" xfId="9383"/>
    <cellStyle name="20% - Accent3 6 4" xfId="3704"/>
    <cellStyle name="20% - Accent3 6 5" xfId="5976"/>
    <cellStyle name="20% - Accent3 6 6" xfId="8248"/>
    <cellStyle name="20% - Accent3 7" xfId="965"/>
    <cellStyle name="20% - Accent3 7 2" xfId="2100"/>
    <cellStyle name="20% - Accent3 7 2 2" xfId="5520"/>
    <cellStyle name="20% - Accent3 7 2 3" xfId="7792"/>
    <cellStyle name="20% - Accent3 7 2 4" xfId="10064"/>
    <cellStyle name="20% - Accent3 7 3" xfId="4385"/>
    <cellStyle name="20% - Accent3 7 4" xfId="6657"/>
    <cellStyle name="20% - Accent3 7 5" xfId="8929"/>
    <cellStyle name="20% - Accent3 8" xfId="511"/>
    <cellStyle name="20% - Accent3 8 2" xfId="1646"/>
    <cellStyle name="20% - Accent3 8 2 2" xfId="5066"/>
    <cellStyle name="20% - Accent3 8 2 3" xfId="7338"/>
    <cellStyle name="20% - Accent3 8 2 4" xfId="9610"/>
    <cellStyle name="20% - Accent3 8 3" xfId="3931"/>
    <cellStyle name="20% - Accent3 8 4" xfId="6203"/>
    <cellStyle name="20% - Accent3 8 5" xfId="8475"/>
    <cellStyle name="20% - Accent3 9" xfId="1192"/>
    <cellStyle name="20% - Accent3 9 2" xfId="4612"/>
    <cellStyle name="20% - Accent3 9 3" xfId="6884"/>
    <cellStyle name="20% - Accent3 9 4" xfId="9156"/>
    <cellStyle name="20% - Accent4" xfId="30" builtinId="42" customBuiltin="1"/>
    <cellStyle name="20% - Accent4 10" xfId="3479"/>
    <cellStyle name="20% - Accent4 11" xfId="5751"/>
    <cellStyle name="20% - Accent4 12" xfId="8023"/>
    <cellStyle name="20% - Accent4 2" xfId="76"/>
    <cellStyle name="20% - Accent4 2 10" xfId="5779"/>
    <cellStyle name="20% - Accent4 2 11" xfId="8051"/>
    <cellStyle name="20% - Accent4 2 2" xfId="188"/>
    <cellStyle name="20% - Accent4 2 2 2" xfId="426"/>
    <cellStyle name="20% - Accent4 2 2 2 2" xfId="880"/>
    <cellStyle name="20% - Accent4 2 2 2 2 2" xfId="2015"/>
    <cellStyle name="20% - Accent4 2 2 2 2 2 2" xfId="5435"/>
    <cellStyle name="20% - Accent4 2 2 2 2 2 3" xfId="7707"/>
    <cellStyle name="20% - Accent4 2 2 2 2 2 4" xfId="9979"/>
    <cellStyle name="20% - Accent4 2 2 2 2 3" xfId="4300"/>
    <cellStyle name="20% - Accent4 2 2 2 2 4" xfId="6572"/>
    <cellStyle name="20% - Accent4 2 2 2 2 5" xfId="8844"/>
    <cellStyle name="20% - Accent4 2 2 2 3" xfId="1561"/>
    <cellStyle name="20% - Accent4 2 2 2 3 2" xfId="4981"/>
    <cellStyle name="20% - Accent4 2 2 2 3 3" xfId="7253"/>
    <cellStyle name="20% - Accent4 2 2 2 3 4" xfId="9525"/>
    <cellStyle name="20% - Accent4 2 2 2 4" xfId="3846"/>
    <cellStyle name="20% - Accent4 2 2 2 5" xfId="6118"/>
    <cellStyle name="20% - Accent4 2 2 2 6" xfId="8390"/>
    <cellStyle name="20% - Accent4 2 2 3" xfId="1107"/>
    <cellStyle name="20% - Accent4 2 2 3 2" xfId="2242"/>
    <cellStyle name="20% - Accent4 2 2 3 2 2" xfId="5662"/>
    <cellStyle name="20% - Accent4 2 2 3 2 3" xfId="7934"/>
    <cellStyle name="20% - Accent4 2 2 3 2 4" xfId="10206"/>
    <cellStyle name="20% - Accent4 2 2 3 3" xfId="4527"/>
    <cellStyle name="20% - Accent4 2 2 3 4" xfId="6799"/>
    <cellStyle name="20% - Accent4 2 2 3 5" xfId="9071"/>
    <cellStyle name="20% - Accent4 2 2 4" xfId="653"/>
    <cellStyle name="20% - Accent4 2 2 4 2" xfId="1788"/>
    <cellStyle name="20% - Accent4 2 2 4 2 2" xfId="5208"/>
    <cellStyle name="20% - Accent4 2 2 4 2 3" xfId="7480"/>
    <cellStyle name="20% - Accent4 2 2 4 2 4" xfId="9752"/>
    <cellStyle name="20% - Accent4 2 2 4 3" xfId="4073"/>
    <cellStyle name="20% - Accent4 2 2 4 4" xfId="6345"/>
    <cellStyle name="20% - Accent4 2 2 4 5" xfId="8617"/>
    <cellStyle name="20% - Accent4 2 2 5" xfId="1334"/>
    <cellStyle name="20% - Accent4 2 2 5 2" xfId="4754"/>
    <cellStyle name="20% - Accent4 2 2 5 3" xfId="7026"/>
    <cellStyle name="20% - Accent4 2 2 5 4" xfId="9298"/>
    <cellStyle name="20% - Accent4 2 2 6" xfId="3619"/>
    <cellStyle name="20% - Accent4 2 2 7" xfId="5891"/>
    <cellStyle name="20% - Accent4 2 2 8" xfId="8163"/>
    <cellStyle name="20% - Accent4 2 3" xfId="132"/>
    <cellStyle name="20% - Accent4 2 3 2" xfId="370"/>
    <cellStyle name="20% - Accent4 2 3 2 2" xfId="824"/>
    <cellStyle name="20% - Accent4 2 3 2 2 2" xfId="1959"/>
    <cellStyle name="20% - Accent4 2 3 2 2 2 2" xfId="5379"/>
    <cellStyle name="20% - Accent4 2 3 2 2 2 3" xfId="7651"/>
    <cellStyle name="20% - Accent4 2 3 2 2 2 4" xfId="9923"/>
    <cellStyle name="20% - Accent4 2 3 2 2 3" xfId="4244"/>
    <cellStyle name="20% - Accent4 2 3 2 2 4" xfId="6516"/>
    <cellStyle name="20% - Accent4 2 3 2 2 5" xfId="8788"/>
    <cellStyle name="20% - Accent4 2 3 2 3" xfId="1505"/>
    <cellStyle name="20% - Accent4 2 3 2 3 2" xfId="4925"/>
    <cellStyle name="20% - Accent4 2 3 2 3 3" xfId="7197"/>
    <cellStyle name="20% - Accent4 2 3 2 3 4" xfId="9469"/>
    <cellStyle name="20% - Accent4 2 3 2 4" xfId="3790"/>
    <cellStyle name="20% - Accent4 2 3 2 5" xfId="6062"/>
    <cellStyle name="20% - Accent4 2 3 2 6" xfId="8334"/>
    <cellStyle name="20% - Accent4 2 3 3" xfId="1051"/>
    <cellStyle name="20% - Accent4 2 3 3 2" xfId="2186"/>
    <cellStyle name="20% - Accent4 2 3 3 2 2" xfId="5606"/>
    <cellStyle name="20% - Accent4 2 3 3 2 3" xfId="7878"/>
    <cellStyle name="20% - Accent4 2 3 3 2 4" xfId="10150"/>
    <cellStyle name="20% - Accent4 2 3 3 3" xfId="4471"/>
    <cellStyle name="20% - Accent4 2 3 3 4" xfId="6743"/>
    <cellStyle name="20% - Accent4 2 3 3 5" xfId="9015"/>
    <cellStyle name="20% - Accent4 2 3 4" xfId="597"/>
    <cellStyle name="20% - Accent4 2 3 4 2" xfId="1732"/>
    <cellStyle name="20% - Accent4 2 3 4 2 2" xfId="5152"/>
    <cellStyle name="20% - Accent4 2 3 4 2 3" xfId="7424"/>
    <cellStyle name="20% - Accent4 2 3 4 2 4" xfId="9696"/>
    <cellStyle name="20% - Accent4 2 3 4 3" xfId="4017"/>
    <cellStyle name="20% - Accent4 2 3 4 4" xfId="6289"/>
    <cellStyle name="20% - Accent4 2 3 4 5" xfId="8561"/>
    <cellStyle name="20% - Accent4 2 3 5" xfId="1278"/>
    <cellStyle name="20% - Accent4 2 3 5 2" xfId="4698"/>
    <cellStyle name="20% - Accent4 2 3 5 3" xfId="6970"/>
    <cellStyle name="20% - Accent4 2 3 5 4" xfId="9242"/>
    <cellStyle name="20% - Accent4 2 3 6" xfId="3563"/>
    <cellStyle name="20% - Accent4 2 3 7" xfId="5835"/>
    <cellStyle name="20% - Accent4 2 3 8" xfId="8107"/>
    <cellStyle name="20% - Accent4 2 4" xfId="258"/>
    <cellStyle name="20% - Accent4 2 4 2" xfId="485"/>
    <cellStyle name="20% - Accent4 2 4 2 2" xfId="939"/>
    <cellStyle name="20% - Accent4 2 4 2 2 2" xfId="2074"/>
    <cellStyle name="20% - Accent4 2 4 2 2 2 2" xfId="5494"/>
    <cellStyle name="20% - Accent4 2 4 2 2 2 3" xfId="7766"/>
    <cellStyle name="20% - Accent4 2 4 2 2 2 4" xfId="10038"/>
    <cellStyle name="20% - Accent4 2 4 2 2 3" xfId="4359"/>
    <cellStyle name="20% - Accent4 2 4 2 2 4" xfId="6631"/>
    <cellStyle name="20% - Accent4 2 4 2 2 5" xfId="8903"/>
    <cellStyle name="20% - Accent4 2 4 2 3" xfId="1620"/>
    <cellStyle name="20% - Accent4 2 4 2 3 2" xfId="5040"/>
    <cellStyle name="20% - Accent4 2 4 2 3 3" xfId="7312"/>
    <cellStyle name="20% - Accent4 2 4 2 3 4" xfId="9584"/>
    <cellStyle name="20% - Accent4 2 4 2 4" xfId="3905"/>
    <cellStyle name="20% - Accent4 2 4 2 5" xfId="6177"/>
    <cellStyle name="20% - Accent4 2 4 2 6" xfId="8449"/>
    <cellStyle name="20% - Accent4 2 4 3" xfId="1166"/>
    <cellStyle name="20% - Accent4 2 4 3 2" xfId="2301"/>
    <cellStyle name="20% - Accent4 2 4 3 2 2" xfId="5721"/>
    <cellStyle name="20% - Accent4 2 4 3 2 3" xfId="7993"/>
    <cellStyle name="20% - Accent4 2 4 3 2 4" xfId="10265"/>
    <cellStyle name="20% - Accent4 2 4 3 3" xfId="4586"/>
    <cellStyle name="20% - Accent4 2 4 3 4" xfId="6858"/>
    <cellStyle name="20% - Accent4 2 4 3 5" xfId="9130"/>
    <cellStyle name="20% - Accent4 2 4 4" xfId="712"/>
    <cellStyle name="20% - Accent4 2 4 4 2" xfId="1847"/>
    <cellStyle name="20% - Accent4 2 4 4 2 2" xfId="5267"/>
    <cellStyle name="20% - Accent4 2 4 4 2 3" xfId="7539"/>
    <cellStyle name="20% - Accent4 2 4 4 2 4" xfId="9811"/>
    <cellStyle name="20% - Accent4 2 4 4 3" xfId="4132"/>
    <cellStyle name="20% - Accent4 2 4 4 4" xfId="6404"/>
    <cellStyle name="20% - Accent4 2 4 4 5" xfId="8676"/>
    <cellStyle name="20% - Accent4 2 4 5" xfId="1393"/>
    <cellStyle name="20% - Accent4 2 4 5 2" xfId="4813"/>
    <cellStyle name="20% - Accent4 2 4 5 3" xfId="7085"/>
    <cellStyle name="20% - Accent4 2 4 5 4" xfId="9357"/>
    <cellStyle name="20% - Accent4 2 4 6" xfId="3678"/>
    <cellStyle name="20% - Accent4 2 4 7" xfId="5950"/>
    <cellStyle name="20% - Accent4 2 4 8" xfId="8222"/>
    <cellStyle name="20% - Accent4 2 5" xfId="314"/>
    <cellStyle name="20% - Accent4 2 5 2" xfId="768"/>
    <cellStyle name="20% - Accent4 2 5 2 2" xfId="1903"/>
    <cellStyle name="20% - Accent4 2 5 2 2 2" xfId="5323"/>
    <cellStyle name="20% - Accent4 2 5 2 2 3" xfId="7595"/>
    <cellStyle name="20% - Accent4 2 5 2 2 4" xfId="9867"/>
    <cellStyle name="20% - Accent4 2 5 2 3" xfId="4188"/>
    <cellStyle name="20% - Accent4 2 5 2 4" xfId="6460"/>
    <cellStyle name="20% - Accent4 2 5 2 5" xfId="8732"/>
    <cellStyle name="20% - Accent4 2 5 3" xfId="1449"/>
    <cellStyle name="20% - Accent4 2 5 3 2" xfId="4869"/>
    <cellStyle name="20% - Accent4 2 5 3 3" xfId="7141"/>
    <cellStyle name="20% - Accent4 2 5 3 4" xfId="9413"/>
    <cellStyle name="20% - Accent4 2 5 4" xfId="3734"/>
    <cellStyle name="20% - Accent4 2 5 5" xfId="6006"/>
    <cellStyle name="20% - Accent4 2 5 6" xfId="8278"/>
    <cellStyle name="20% - Accent4 2 6" xfId="995"/>
    <cellStyle name="20% - Accent4 2 6 2" xfId="2130"/>
    <cellStyle name="20% - Accent4 2 6 2 2" xfId="5550"/>
    <cellStyle name="20% - Accent4 2 6 2 3" xfId="7822"/>
    <cellStyle name="20% - Accent4 2 6 2 4" xfId="10094"/>
    <cellStyle name="20% - Accent4 2 6 3" xfId="4415"/>
    <cellStyle name="20% - Accent4 2 6 4" xfId="6687"/>
    <cellStyle name="20% - Accent4 2 6 5" xfId="8959"/>
    <cellStyle name="20% - Accent4 2 7" xfId="541"/>
    <cellStyle name="20% - Accent4 2 7 2" xfId="1676"/>
    <cellStyle name="20% - Accent4 2 7 2 2" xfId="5096"/>
    <cellStyle name="20% - Accent4 2 7 2 3" xfId="7368"/>
    <cellStyle name="20% - Accent4 2 7 2 4" xfId="9640"/>
    <cellStyle name="20% - Accent4 2 7 3" xfId="3961"/>
    <cellStyle name="20% - Accent4 2 7 4" xfId="6233"/>
    <cellStyle name="20% - Accent4 2 7 5" xfId="8505"/>
    <cellStyle name="20% - Accent4 2 8" xfId="1222"/>
    <cellStyle name="20% - Accent4 2 8 2" xfId="4642"/>
    <cellStyle name="20% - Accent4 2 8 3" xfId="6914"/>
    <cellStyle name="20% - Accent4 2 8 4" xfId="9186"/>
    <cellStyle name="20% - Accent4 2 9" xfId="3507"/>
    <cellStyle name="20% - Accent4 3" xfId="160"/>
    <cellStyle name="20% - Accent4 3 2" xfId="398"/>
    <cellStyle name="20% - Accent4 3 2 2" xfId="852"/>
    <cellStyle name="20% - Accent4 3 2 2 2" xfId="1987"/>
    <cellStyle name="20% - Accent4 3 2 2 2 2" xfId="5407"/>
    <cellStyle name="20% - Accent4 3 2 2 2 3" xfId="7679"/>
    <cellStyle name="20% - Accent4 3 2 2 2 4" xfId="9951"/>
    <cellStyle name="20% - Accent4 3 2 2 3" xfId="4272"/>
    <cellStyle name="20% - Accent4 3 2 2 4" xfId="6544"/>
    <cellStyle name="20% - Accent4 3 2 2 5" xfId="8816"/>
    <cellStyle name="20% - Accent4 3 2 3" xfId="1533"/>
    <cellStyle name="20% - Accent4 3 2 3 2" xfId="4953"/>
    <cellStyle name="20% - Accent4 3 2 3 3" xfId="7225"/>
    <cellStyle name="20% - Accent4 3 2 3 4" xfId="9497"/>
    <cellStyle name="20% - Accent4 3 2 4" xfId="3818"/>
    <cellStyle name="20% - Accent4 3 2 5" xfId="6090"/>
    <cellStyle name="20% - Accent4 3 2 6" xfId="8362"/>
    <cellStyle name="20% - Accent4 3 3" xfId="1079"/>
    <cellStyle name="20% - Accent4 3 3 2" xfId="2214"/>
    <cellStyle name="20% - Accent4 3 3 2 2" xfId="5634"/>
    <cellStyle name="20% - Accent4 3 3 2 3" xfId="7906"/>
    <cellStyle name="20% - Accent4 3 3 2 4" xfId="10178"/>
    <cellStyle name="20% - Accent4 3 3 3" xfId="4499"/>
    <cellStyle name="20% - Accent4 3 3 4" xfId="6771"/>
    <cellStyle name="20% - Accent4 3 3 5" xfId="9043"/>
    <cellStyle name="20% - Accent4 3 4" xfId="625"/>
    <cellStyle name="20% - Accent4 3 4 2" xfId="1760"/>
    <cellStyle name="20% - Accent4 3 4 2 2" xfId="5180"/>
    <cellStyle name="20% - Accent4 3 4 2 3" xfId="7452"/>
    <cellStyle name="20% - Accent4 3 4 2 4" xfId="9724"/>
    <cellStyle name="20% - Accent4 3 4 3" xfId="4045"/>
    <cellStyle name="20% - Accent4 3 4 4" xfId="6317"/>
    <cellStyle name="20% - Accent4 3 4 5" xfId="8589"/>
    <cellStyle name="20% - Accent4 3 5" xfId="1306"/>
    <cellStyle name="20% - Accent4 3 5 2" xfId="4726"/>
    <cellStyle name="20% - Accent4 3 5 3" xfId="6998"/>
    <cellStyle name="20% - Accent4 3 5 4" xfId="9270"/>
    <cellStyle name="20% - Accent4 3 6" xfId="3591"/>
    <cellStyle name="20% - Accent4 3 7" xfId="5863"/>
    <cellStyle name="20% - Accent4 3 8" xfId="8135"/>
    <cellStyle name="20% - Accent4 4" xfId="104"/>
    <cellStyle name="20% - Accent4 4 2" xfId="342"/>
    <cellStyle name="20% - Accent4 4 2 2" xfId="796"/>
    <cellStyle name="20% - Accent4 4 2 2 2" xfId="1931"/>
    <cellStyle name="20% - Accent4 4 2 2 2 2" xfId="5351"/>
    <cellStyle name="20% - Accent4 4 2 2 2 3" xfId="7623"/>
    <cellStyle name="20% - Accent4 4 2 2 2 4" xfId="9895"/>
    <cellStyle name="20% - Accent4 4 2 2 3" xfId="4216"/>
    <cellStyle name="20% - Accent4 4 2 2 4" xfId="6488"/>
    <cellStyle name="20% - Accent4 4 2 2 5" xfId="8760"/>
    <cellStyle name="20% - Accent4 4 2 3" xfId="1477"/>
    <cellStyle name="20% - Accent4 4 2 3 2" xfId="4897"/>
    <cellStyle name="20% - Accent4 4 2 3 3" xfId="7169"/>
    <cellStyle name="20% - Accent4 4 2 3 4" xfId="9441"/>
    <cellStyle name="20% - Accent4 4 2 4" xfId="3762"/>
    <cellStyle name="20% - Accent4 4 2 5" xfId="6034"/>
    <cellStyle name="20% - Accent4 4 2 6" xfId="8306"/>
    <cellStyle name="20% - Accent4 4 3" xfId="1023"/>
    <cellStyle name="20% - Accent4 4 3 2" xfId="2158"/>
    <cellStyle name="20% - Accent4 4 3 2 2" xfId="5578"/>
    <cellStyle name="20% - Accent4 4 3 2 3" xfId="7850"/>
    <cellStyle name="20% - Accent4 4 3 2 4" xfId="10122"/>
    <cellStyle name="20% - Accent4 4 3 3" xfId="4443"/>
    <cellStyle name="20% - Accent4 4 3 4" xfId="6715"/>
    <cellStyle name="20% - Accent4 4 3 5" xfId="8987"/>
    <cellStyle name="20% - Accent4 4 4" xfId="569"/>
    <cellStyle name="20% - Accent4 4 4 2" xfId="1704"/>
    <cellStyle name="20% - Accent4 4 4 2 2" xfId="5124"/>
    <cellStyle name="20% - Accent4 4 4 2 3" xfId="7396"/>
    <cellStyle name="20% - Accent4 4 4 2 4" xfId="9668"/>
    <cellStyle name="20% - Accent4 4 4 3" xfId="3989"/>
    <cellStyle name="20% - Accent4 4 4 4" xfId="6261"/>
    <cellStyle name="20% - Accent4 4 4 5" xfId="8533"/>
    <cellStyle name="20% - Accent4 4 5" xfId="1250"/>
    <cellStyle name="20% - Accent4 4 5 2" xfId="4670"/>
    <cellStyle name="20% - Accent4 4 5 3" xfId="6942"/>
    <cellStyle name="20% - Accent4 4 5 4" xfId="9214"/>
    <cellStyle name="20% - Accent4 4 6" xfId="3535"/>
    <cellStyle name="20% - Accent4 4 7" xfId="5807"/>
    <cellStyle name="20% - Accent4 4 8" xfId="8079"/>
    <cellStyle name="20% - Accent4 5" xfId="219"/>
    <cellStyle name="20% - Accent4 5 2" xfId="457"/>
    <cellStyle name="20% - Accent4 5 2 2" xfId="911"/>
    <cellStyle name="20% - Accent4 5 2 2 2" xfId="2046"/>
    <cellStyle name="20% - Accent4 5 2 2 2 2" xfId="5466"/>
    <cellStyle name="20% - Accent4 5 2 2 2 3" xfId="7738"/>
    <cellStyle name="20% - Accent4 5 2 2 2 4" xfId="10010"/>
    <cellStyle name="20% - Accent4 5 2 2 3" xfId="4331"/>
    <cellStyle name="20% - Accent4 5 2 2 4" xfId="6603"/>
    <cellStyle name="20% - Accent4 5 2 2 5" xfId="8875"/>
    <cellStyle name="20% - Accent4 5 2 3" xfId="1592"/>
    <cellStyle name="20% - Accent4 5 2 3 2" xfId="5012"/>
    <cellStyle name="20% - Accent4 5 2 3 3" xfId="7284"/>
    <cellStyle name="20% - Accent4 5 2 3 4" xfId="9556"/>
    <cellStyle name="20% - Accent4 5 2 4" xfId="3877"/>
    <cellStyle name="20% - Accent4 5 2 5" xfId="6149"/>
    <cellStyle name="20% - Accent4 5 2 6" xfId="8421"/>
    <cellStyle name="20% - Accent4 5 3" xfId="1138"/>
    <cellStyle name="20% - Accent4 5 3 2" xfId="2273"/>
    <cellStyle name="20% - Accent4 5 3 2 2" xfId="5693"/>
    <cellStyle name="20% - Accent4 5 3 2 3" xfId="7965"/>
    <cellStyle name="20% - Accent4 5 3 2 4" xfId="10237"/>
    <cellStyle name="20% - Accent4 5 3 3" xfId="4558"/>
    <cellStyle name="20% - Accent4 5 3 4" xfId="6830"/>
    <cellStyle name="20% - Accent4 5 3 5" xfId="9102"/>
    <cellStyle name="20% - Accent4 5 4" xfId="684"/>
    <cellStyle name="20% - Accent4 5 4 2" xfId="1819"/>
    <cellStyle name="20% - Accent4 5 4 2 2" xfId="5239"/>
    <cellStyle name="20% - Accent4 5 4 2 3" xfId="7511"/>
    <cellStyle name="20% - Accent4 5 4 2 4" xfId="9783"/>
    <cellStyle name="20% - Accent4 5 4 3" xfId="4104"/>
    <cellStyle name="20% - Accent4 5 4 4" xfId="6376"/>
    <cellStyle name="20% - Accent4 5 4 5" xfId="8648"/>
    <cellStyle name="20% - Accent4 5 5" xfId="1365"/>
    <cellStyle name="20% - Accent4 5 5 2" xfId="4785"/>
    <cellStyle name="20% - Accent4 5 5 3" xfId="7057"/>
    <cellStyle name="20% - Accent4 5 5 4" xfId="9329"/>
    <cellStyle name="20% - Accent4 5 6" xfId="3650"/>
    <cellStyle name="20% - Accent4 5 7" xfId="5922"/>
    <cellStyle name="20% - Accent4 5 8" xfId="8194"/>
    <cellStyle name="20% - Accent4 6" xfId="286"/>
    <cellStyle name="20% - Accent4 6 2" xfId="740"/>
    <cellStyle name="20% - Accent4 6 2 2" xfId="1875"/>
    <cellStyle name="20% - Accent4 6 2 2 2" xfId="5295"/>
    <cellStyle name="20% - Accent4 6 2 2 3" xfId="7567"/>
    <cellStyle name="20% - Accent4 6 2 2 4" xfId="9839"/>
    <cellStyle name="20% - Accent4 6 2 3" xfId="4160"/>
    <cellStyle name="20% - Accent4 6 2 4" xfId="6432"/>
    <cellStyle name="20% - Accent4 6 2 5" xfId="8704"/>
    <cellStyle name="20% - Accent4 6 3" xfId="1421"/>
    <cellStyle name="20% - Accent4 6 3 2" xfId="4841"/>
    <cellStyle name="20% - Accent4 6 3 3" xfId="7113"/>
    <cellStyle name="20% - Accent4 6 3 4" xfId="9385"/>
    <cellStyle name="20% - Accent4 6 4" xfId="3706"/>
    <cellStyle name="20% - Accent4 6 5" xfId="5978"/>
    <cellStyle name="20% - Accent4 6 6" xfId="8250"/>
    <cellStyle name="20% - Accent4 7" xfId="967"/>
    <cellStyle name="20% - Accent4 7 2" xfId="2102"/>
    <cellStyle name="20% - Accent4 7 2 2" xfId="5522"/>
    <cellStyle name="20% - Accent4 7 2 3" xfId="7794"/>
    <cellStyle name="20% - Accent4 7 2 4" xfId="10066"/>
    <cellStyle name="20% - Accent4 7 3" xfId="4387"/>
    <cellStyle name="20% - Accent4 7 4" xfId="6659"/>
    <cellStyle name="20% - Accent4 7 5" xfId="8931"/>
    <cellStyle name="20% - Accent4 8" xfId="513"/>
    <cellStyle name="20% - Accent4 8 2" xfId="1648"/>
    <cellStyle name="20% - Accent4 8 2 2" xfId="5068"/>
    <cellStyle name="20% - Accent4 8 2 3" xfId="7340"/>
    <cellStyle name="20% - Accent4 8 2 4" xfId="9612"/>
    <cellStyle name="20% - Accent4 8 3" xfId="3933"/>
    <cellStyle name="20% - Accent4 8 4" xfId="6205"/>
    <cellStyle name="20% - Accent4 8 5" xfId="8477"/>
    <cellStyle name="20% - Accent4 9" xfId="1194"/>
    <cellStyle name="20% - Accent4 9 2" xfId="4614"/>
    <cellStyle name="20% - Accent4 9 3" xfId="6886"/>
    <cellStyle name="20% - Accent4 9 4" xfId="9158"/>
    <cellStyle name="20% - Accent5" xfId="33" builtinId="46" customBuiltin="1"/>
    <cellStyle name="20% - Accent5 10" xfId="3481"/>
    <cellStyle name="20% - Accent5 11" xfId="5753"/>
    <cellStyle name="20% - Accent5 12" xfId="8025"/>
    <cellStyle name="20% - Accent5 2" xfId="78"/>
    <cellStyle name="20% - Accent5 2 10" xfId="5781"/>
    <cellStyle name="20% - Accent5 2 11" xfId="8053"/>
    <cellStyle name="20% - Accent5 2 2" xfId="190"/>
    <cellStyle name="20% - Accent5 2 2 2" xfId="428"/>
    <cellStyle name="20% - Accent5 2 2 2 2" xfId="882"/>
    <cellStyle name="20% - Accent5 2 2 2 2 2" xfId="2017"/>
    <cellStyle name="20% - Accent5 2 2 2 2 2 2" xfId="5437"/>
    <cellStyle name="20% - Accent5 2 2 2 2 2 3" xfId="7709"/>
    <cellStyle name="20% - Accent5 2 2 2 2 2 4" xfId="9981"/>
    <cellStyle name="20% - Accent5 2 2 2 2 3" xfId="4302"/>
    <cellStyle name="20% - Accent5 2 2 2 2 4" xfId="6574"/>
    <cellStyle name="20% - Accent5 2 2 2 2 5" xfId="8846"/>
    <cellStyle name="20% - Accent5 2 2 2 3" xfId="1563"/>
    <cellStyle name="20% - Accent5 2 2 2 3 2" xfId="4983"/>
    <cellStyle name="20% - Accent5 2 2 2 3 3" xfId="7255"/>
    <cellStyle name="20% - Accent5 2 2 2 3 4" xfId="9527"/>
    <cellStyle name="20% - Accent5 2 2 2 4" xfId="3848"/>
    <cellStyle name="20% - Accent5 2 2 2 5" xfId="6120"/>
    <cellStyle name="20% - Accent5 2 2 2 6" xfId="8392"/>
    <cellStyle name="20% - Accent5 2 2 3" xfId="1109"/>
    <cellStyle name="20% - Accent5 2 2 3 2" xfId="2244"/>
    <cellStyle name="20% - Accent5 2 2 3 2 2" xfId="5664"/>
    <cellStyle name="20% - Accent5 2 2 3 2 3" xfId="7936"/>
    <cellStyle name="20% - Accent5 2 2 3 2 4" xfId="10208"/>
    <cellStyle name="20% - Accent5 2 2 3 3" xfId="4529"/>
    <cellStyle name="20% - Accent5 2 2 3 4" xfId="6801"/>
    <cellStyle name="20% - Accent5 2 2 3 5" xfId="9073"/>
    <cellStyle name="20% - Accent5 2 2 4" xfId="655"/>
    <cellStyle name="20% - Accent5 2 2 4 2" xfId="1790"/>
    <cellStyle name="20% - Accent5 2 2 4 2 2" xfId="5210"/>
    <cellStyle name="20% - Accent5 2 2 4 2 3" xfId="7482"/>
    <cellStyle name="20% - Accent5 2 2 4 2 4" xfId="9754"/>
    <cellStyle name="20% - Accent5 2 2 4 3" xfId="4075"/>
    <cellStyle name="20% - Accent5 2 2 4 4" xfId="6347"/>
    <cellStyle name="20% - Accent5 2 2 4 5" xfId="8619"/>
    <cellStyle name="20% - Accent5 2 2 5" xfId="1336"/>
    <cellStyle name="20% - Accent5 2 2 5 2" xfId="4756"/>
    <cellStyle name="20% - Accent5 2 2 5 3" xfId="7028"/>
    <cellStyle name="20% - Accent5 2 2 5 4" xfId="9300"/>
    <cellStyle name="20% - Accent5 2 2 6" xfId="3621"/>
    <cellStyle name="20% - Accent5 2 2 7" xfId="5893"/>
    <cellStyle name="20% - Accent5 2 2 8" xfId="8165"/>
    <cellStyle name="20% - Accent5 2 3" xfId="134"/>
    <cellStyle name="20% - Accent5 2 3 2" xfId="372"/>
    <cellStyle name="20% - Accent5 2 3 2 2" xfId="826"/>
    <cellStyle name="20% - Accent5 2 3 2 2 2" xfId="1961"/>
    <cellStyle name="20% - Accent5 2 3 2 2 2 2" xfId="5381"/>
    <cellStyle name="20% - Accent5 2 3 2 2 2 3" xfId="7653"/>
    <cellStyle name="20% - Accent5 2 3 2 2 2 4" xfId="9925"/>
    <cellStyle name="20% - Accent5 2 3 2 2 3" xfId="4246"/>
    <cellStyle name="20% - Accent5 2 3 2 2 4" xfId="6518"/>
    <cellStyle name="20% - Accent5 2 3 2 2 5" xfId="8790"/>
    <cellStyle name="20% - Accent5 2 3 2 3" xfId="1507"/>
    <cellStyle name="20% - Accent5 2 3 2 3 2" xfId="4927"/>
    <cellStyle name="20% - Accent5 2 3 2 3 3" xfId="7199"/>
    <cellStyle name="20% - Accent5 2 3 2 3 4" xfId="9471"/>
    <cellStyle name="20% - Accent5 2 3 2 4" xfId="3792"/>
    <cellStyle name="20% - Accent5 2 3 2 5" xfId="6064"/>
    <cellStyle name="20% - Accent5 2 3 2 6" xfId="8336"/>
    <cellStyle name="20% - Accent5 2 3 3" xfId="1053"/>
    <cellStyle name="20% - Accent5 2 3 3 2" xfId="2188"/>
    <cellStyle name="20% - Accent5 2 3 3 2 2" xfId="5608"/>
    <cellStyle name="20% - Accent5 2 3 3 2 3" xfId="7880"/>
    <cellStyle name="20% - Accent5 2 3 3 2 4" xfId="10152"/>
    <cellStyle name="20% - Accent5 2 3 3 3" xfId="4473"/>
    <cellStyle name="20% - Accent5 2 3 3 4" xfId="6745"/>
    <cellStyle name="20% - Accent5 2 3 3 5" xfId="9017"/>
    <cellStyle name="20% - Accent5 2 3 4" xfId="599"/>
    <cellStyle name="20% - Accent5 2 3 4 2" xfId="1734"/>
    <cellStyle name="20% - Accent5 2 3 4 2 2" xfId="5154"/>
    <cellStyle name="20% - Accent5 2 3 4 2 3" xfId="7426"/>
    <cellStyle name="20% - Accent5 2 3 4 2 4" xfId="9698"/>
    <cellStyle name="20% - Accent5 2 3 4 3" xfId="4019"/>
    <cellStyle name="20% - Accent5 2 3 4 4" xfId="6291"/>
    <cellStyle name="20% - Accent5 2 3 4 5" xfId="8563"/>
    <cellStyle name="20% - Accent5 2 3 5" xfId="1280"/>
    <cellStyle name="20% - Accent5 2 3 5 2" xfId="4700"/>
    <cellStyle name="20% - Accent5 2 3 5 3" xfId="6972"/>
    <cellStyle name="20% - Accent5 2 3 5 4" xfId="9244"/>
    <cellStyle name="20% - Accent5 2 3 6" xfId="3565"/>
    <cellStyle name="20% - Accent5 2 3 7" xfId="5837"/>
    <cellStyle name="20% - Accent5 2 3 8" xfId="8109"/>
    <cellStyle name="20% - Accent5 2 4" xfId="260"/>
    <cellStyle name="20% - Accent5 2 4 2" xfId="487"/>
    <cellStyle name="20% - Accent5 2 4 2 2" xfId="941"/>
    <cellStyle name="20% - Accent5 2 4 2 2 2" xfId="2076"/>
    <cellStyle name="20% - Accent5 2 4 2 2 2 2" xfId="5496"/>
    <cellStyle name="20% - Accent5 2 4 2 2 2 3" xfId="7768"/>
    <cellStyle name="20% - Accent5 2 4 2 2 2 4" xfId="10040"/>
    <cellStyle name="20% - Accent5 2 4 2 2 3" xfId="4361"/>
    <cellStyle name="20% - Accent5 2 4 2 2 4" xfId="6633"/>
    <cellStyle name="20% - Accent5 2 4 2 2 5" xfId="8905"/>
    <cellStyle name="20% - Accent5 2 4 2 3" xfId="1622"/>
    <cellStyle name="20% - Accent5 2 4 2 3 2" xfId="5042"/>
    <cellStyle name="20% - Accent5 2 4 2 3 3" xfId="7314"/>
    <cellStyle name="20% - Accent5 2 4 2 3 4" xfId="9586"/>
    <cellStyle name="20% - Accent5 2 4 2 4" xfId="3907"/>
    <cellStyle name="20% - Accent5 2 4 2 5" xfId="6179"/>
    <cellStyle name="20% - Accent5 2 4 2 6" xfId="8451"/>
    <cellStyle name="20% - Accent5 2 4 3" xfId="1168"/>
    <cellStyle name="20% - Accent5 2 4 3 2" xfId="2303"/>
    <cellStyle name="20% - Accent5 2 4 3 2 2" xfId="5723"/>
    <cellStyle name="20% - Accent5 2 4 3 2 3" xfId="7995"/>
    <cellStyle name="20% - Accent5 2 4 3 2 4" xfId="10267"/>
    <cellStyle name="20% - Accent5 2 4 3 3" xfId="4588"/>
    <cellStyle name="20% - Accent5 2 4 3 4" xfId="6860"/>
    <cellStyle name="20% - Accent5 2 4 3 5" xfId="9132"/>
    <cellStyle name="20% - Accent5 2 4 4" xfId="714"/>
    <cellStyle name="20% - Accent5 2 4 4 2" xfId="1849"/>
    <cellStyle name="20% - Accent5 2 4 4 2 2" xfId="5269"/>
    <cellStyle name="20% - Accent5 2 4 4 2 3" xfId="7541"/>
    <cellStyle name="20% - Accent5 2 4 4 2 4" xfId="9813"/>
    <cellStyle name="20% - Accent5 2 4 4 3" xfId="4134"/>
    <cellStyle name="20% - Accent5 2 4 4 4" xfId="6406"/>
    <cellStyle name="20% - Accent5 2 4 4 5" xfId="8678"/>
    <cellStyle name="20% - Accent5 2 4 5" xfId="1395"/>
    <cellStyle name="20% - Accent5 2 4 5 2" xfId="4815"/>
    <cellStyle name="20% - Accent5 2 4 5 3" xfId="7087"/>
    <cellStyle name="20% - Accent5 2 4 5 4" xfId="9359"/>
    <cellStyle name="20% - Accent5 2 4 6" xfId="3680"/>
    <cellStyle name="20% - Accent5 2 4 7" xfId="5952"/>
    <cellStyle name="20% - Accent5 2 4 8" xfId="8224"/>
    <cellStyle name="20% - Accent5 2 5" xfId="316"/>
    <cellStyle name="20% - Accent5 2 5 2" xfId="770"/>
    <cellStyle name="20% - Accent5 2 5 2 2" xfId="1905"/>
    <cellStyle name="20% - Accent5 2 5 2 2 2" xfId="5325"/>
    <cellStyle name="20% - Accent5 2 5 2 2 3" xfId="7597"/>
    <cellStyle name="20% - Accent5 2 5 2 2 4" xfId="9869"/>
    <cellStyle name="20% - Accent5 2 5 2 3" xfId="4190"/>
    <cellStyle name="20% - Accent5 2 5 2 4" xfId="6462"/>
    <cellStyle name="20% - Accent5 2 5 2 5" xfId="8734"/>
    <cellStyle name="20% - Accent5 2 5 3" xfId="1451"/>
    <cellStyle name="20% - Accent5 2 5 3 2" xfId="4871"/>
    <cellStyle name="20% - Accent5 2 5 3 3" xfId="7143"/>
    <cellStyle name="20% - Accent5 2 5 3 4" xfId="9415"/>
    <cellStyle name="20% - Accent5 2 5 4" xfId="3736"/>
    <cellStyle name="20% - Accent5 2 5 5" xfId="6008"/>
    <cellStyle name="20% - Accent5 2 5 6" xfId="8280"/>
    <cellStyle name="20% - Accent5 2 6" xfId="997"/>
    <cellStyle name="20% - Accent5 2 6 2" xfId="2132"/>
    <cellStyle name="20% - Accent5 2 6 2 2" xfId="5552"/>
    <cellStyle name="20% - Accent5 2 6 2 3" xfId="7824"/>
    <cellStyle name="20% - Accent5 2 6 2 4" xfId="10096"/>
    <cellStyle name="20% - Accent5 2 6 3" xfId="4417"/>
    <cellStyle name="20% - Accent5 2 6 4" xfId="6689"/>
    <cellStyle name="20% - Accent5 2 6 5" xfId="8961"/>
    <cellStyle name="20% - Accent5 2 7" xfId="543"/>
    <cellStyle name="20% - Accent5 2 7 2" xfId="1678"/>
    <cellStyle name="20% - Accent5 2 7 2 2" xfId="5098"/>
    <cellStyle name="20% - Accent5 2 7 2 3" xfId="7370"/>
    <cellStyle name="20% - Accent5 2 7 2 4" xfId="9642"/>
    <cellStyle name="20% - Accent5 2 7 3" xfId="3963"/>
    <cellStyle name="20% - Accent5 2 7 4" xfId="6235"/>
    <cellStyle name="20% - Accent5 2 7 5" xfId="8507"/>
    <cellStyle name="20% - Accent5 2 8" xfId="1224"/>
    <cellStyle name="20% - Accent5 2 8 2" xfId="4644"/>
    <cellStyle name="20% - Accent5 2 8 3" xfId="6916"/>
    <cellStyle name="20% - Accent5 2 8 4" xfId="9188"/>
    <cellStyle name="20% - Accent5 2 9" xfId="3509"/>
    <cellStyle name="20% - Accent5 3" xfId="162"/>
    <cellStyle name="20% - Accent5 3 2" xfId="400"/>
    <cellStyle name="20% - Accent5 3 2 2" xfId="854"/>
    <cellStyle name="20% - Accent5 3 2 2 2" xfId="1989"/>
    <cellStyle name="20% - Accent5 3 2 2 2 2" xfId="5409"/>
    <cellStyle name="20% - Accent5 3 2 2 2 3" xfId="7681"/>
    <cellStyle name="20% - Accent5 3 2 2 2 4" xfId="9953"/>
    <cellStyle name="20% - Accent5 3 2 2 3" xfId="4274"/>
    <cellStyle name="20% - Accent5 3 2 2 4" xfId="6546"/>
    <cellStyle name="20% - Accent5 3 2 2 5" xfId="8818"/>
    <cellStyle name="20% - Accent5 3 2 3" xfId="1535"/>
    <cellStyle name="20% - Accent5 3 2 3 2" xfId="4955"/>
    <cellStyle name="20% - Accent5 3 2 3 3" xfId="7227"/>
    <cellStyle name="20% - Accent5 3 2 3 4" xfId="9499"/>
    <cellStyle name="20% - Accent5 3 2 4" xfId="3820"/>
    <cellStyle name="20% - Accent5 3 2 5" xfId="6092"/>
    <cellStyle name="20% - Accent5 3 2 6" xfId="8364"/>
    <cellStyle name="20% - Accent5 3 3" xfId="1081"/>
    <cellStyle name="20% - Accent5 3 3 2" xfId="2216"/>
    <cellStyle name="20% - Accent5 3 3 2 2" xfId="5636"/>
    <cellStyle name="20% - Accent5 3 3 2 3" xfId="7908"/>
    <cellStyle name="20% - Accent5 3 3 2 4" xfId="10180"/>
    <cellStyle name="20% - Accent5 3 3 3" xfId="4501"/>
    <cellStyle name="20% - Accent5 3 3 4" xfId="6773"/>
    <cellStyle name="20% - Accent5 3 3 5" xfId="9045"/>
    <cellStyle name="20% - Accent5 3 4" xfId="627"/>
    <cellStyle name="20% - Accent5 3 4 2" xfId="1762"/>
    <cellStyle name="20% - Accent5 3 4 2 2" xfId="5182"/>
    <cellStyle name="20% - Accent5 3 4 2 3" xfId="7454"/>
    <cellStyle name="20% - Accent5 3 4 2 4" xfId="9726"/>
    <cellStyle name="20% - Accent5 3 4 3" xfId="4047"/>
    <cellStyle name="20% - Accent5 3 4 4" xfId="6319"/>
    <cellStyle name="20% - Accent5 3 4 5" xfId="8591"/>
    <cellStyle name="20% - Accent5 3 5" xfId="1308"/>
    <cellStyle name="20% - Accent5 3 5 2" xfId="4728"/>
    <cellStyle name="20% - Accent5 3 5 3" xfId="7000"/>
    <cellStyle name="20% - Accent5 3 5 4" xfId="9272"/>
    <cellStyle name="20% - Accent5 3 6" xfId="3593"/>
    <cellStyle name="20% - Accent5 3 7" xfId="5865"/>
    <cellStyle name="20% - Accent5 3 8" xfId="8137"/>
    <cellStyle name="20% - Accent5 4" xfId="106"/>
    <cellStyle name="20% - Accent5 4 2" xfId="344"/>
    <cellStyle name="20% - Accent5 4 2 2" xfId="798"/>
    <cellStyle name="20% - Accent5 4 2 2 2" xfId="1933"/>
    <cellStyle name="20% - Accent5 4 2 2 2 2" xfId="5353"/>
    <cellStyle name="20% - Accent5 4 2 2 2 3" xfId="7625"/>
    <cellStyle name="20% - Accent5 4 2 2 2 4" xfId="9897"/>
    <cellStyle name="20% - Accent5 4 2 2 3" xfId="4218"/>
    <cellStyle name="20% - Accent5 4 2 2 4" xfId="6490"/>
    <cellStyle name="20% - Accent5 4 2 2 5" xfId="8762"/>
    <cellStyle name="20% - Accent5 4 2 3" xfId="1479"/>
    <cellStyle name="20% - Accent5 4 2 3 2" xfId="4899"/>
    <cellStyle name="20% - Accent5 4 2 3 3" xfId="7171"/>
    <cellStyle name="20% - Accent5 4 2 3 4" xfId="9443"/>
    <cellStyle name="20% - Accent5 4 2 4" xfId="3764"/>
    <cellStyle name="20% - Accent5 4 2 5" xfId="6036"/>
    <cellStyle name="20% - Accent5 4 2 6" xfId="8308"/>
    <cellStyle name="20% - Accent5 4 3" xfId="1025"/>
    <cellStyle name="20% - Accent5 4 3 2" xfId="2160"/>
    <cellStyle name="20% - Accent5 4 3 2 2" xfId="5580"/>
    <cellStyle name="20% - Accent5 4 3 2 3" xfId="7852"/>
    <cellStyle name="20% - Accent5 4 3 2 4" xfId="10124"/>
    <cellStyle name="20% - Accent5 4 3 3" xfId="4445"/>
    <cellStyle name="20% - Accent5 4 3 4" xfId="6717"/>
    <cellStyle name="20% - Accent5 4 3 5" xfId="8989"/>
    <cellStyle name="20% - Accent5 4 4" xfId="571"/>
    <cellStyle name="20% - Accent5 4 4 2" xfId="1706"/>
    <cellStyle name="20% - Accent5 4 4 2 2" xfId="5126"/>
    <cellStyle name="20% - Accent5 4 4 2 3" xfId="7398"/>
    <cellStyle name="20% - Accent5 4 4 2 4" xfId="9670"/>
    <cellStyle name="20% - Accent5 4 4 3" xfId="3991"/>
    <cellStyle name="20% - Accent5 4 4 4" xfId="6263"/>
    <cellStyle name="20% - Accent5 4 4 5" xfId="8535"/>
    <cellStyle name="20% - Accent5 4 5" xfId="1252"/>
    <cellStyle name="20% - Accent5 4 5 2" xfId="4672"/>
    <cellStyle name="20% - Accent5 4 5 3" xfId="6944"/>
    <cellStyle name="20% - Accent5 4 5 4" xfId="9216"/>
    <cellStyle name="20% - Accent5 4 6" xfId="3537"/>
    <cellStyle name="20% - Accent5 4 7" xfId="5809"/>
    <cellStyle name="20% - Accent5 4 8" xfId="8081"/>
    <cellStyle name="20% - Accent5 5" xfId="221"/>
    <cellStyle name="20% - Accent5 5 2" xfId="459"/>
    <cellStyle name="20% - Accent5 5 2 2" xfId="913"/>
    <cellStyle name="20% - Accent5 5 2 2 2" xfId="2048"/>
    <cellStyle name="20% - Accent5 5 2 2 2 2" xfId="5468"/>
    <cellStyle name="20% - Accent5 5 2 2 2 3" xfId="7740"/>
    <cellStyle name="20% - Accent5 5 2 2 2 4" xfId="10012"/>
    <cellStyle name="20% - Accent5 5 2 2 3" xfId="4333"/>
    <cellStyle name="20% - Accent5 5 2 2 4" xfId="6605"/>
    <cellStyle name="20% - Accent5 5 2 2 5" xfId="8877"/>
    <cellStyle name="20% - Accent5 5 2 3" xfId="1594"/>
    <cellStyle name="20% - Accent5 5 2 3 2" xfId="5014"/>
    <cellStyle name="20% - Accent5 5 2 3 3" xfId="7286"/>
    <cellStyle name="20% - Accent5 5 2 3 4" xfId="9558"/>
    <cellStyle name="20% - Accent5 5 2 4" xfId="3879"/>
    <cellStyle name="20% - Accent5 5 2 5" xfId="6151"/>
    <cellStyle name="20% - Accent5 5 2 6" xfId="8423"/>
    <cellStyle name="20% - Accent5 5 3" xfId="1140"/>
    <cellStyle name="20% - Accent5 5 3 2" xfId="2275"/>
    <cellStyle name="20% - Accent5 5 3 2 2" xfId="5695"/>
    <cellStyle name="20% - Accent5 5 3 2 3" xfId="7967"/>
    <cellStyle name="20% - Accent5 5 3 2 4" xfId="10239"/>
    <cellStyle name="20% - Accent5 5 3 3" xfId="4560"/>
    <cellStyle name="20% - Accent5 5 3 4" xfId="6832"/>
    <cellStyle name="20% - Accent5 5 3 5" xfId="9104"/>
    <cellStyle name="20% - Accent5 5 4" xfId="686"/>
    <cellStyle name="20% - Accent5 5 4 2" xfId="1821"/>
    <cellStyle name="20% - Accent5 5 4 2 2" xfId="5241"/>
    <cellStyle name="20% - Accent5 5 4 2 3" xfId="7513"/>
    <cellStyle name="20% - Accent5 5 4 2 4" xfId="9785"/>
    <cellStyle name="20% - Accent5 5 4 3" xfId="4106"/>
    <cellStyle name="20% - Accent5 5 4 4" xfId="6378"/>
    <cellStyle name="20% - Accent5 5 4 5" xfId="8650"/>
    <cellStyle name="20% - Accent5 5 5" xfId="1367"/>
    <cellStyle name="20% - Accent5 5 5 2" xfId="4787"/>
    <cellStyle name="20% - Accent5 5 5 3" xfId="7059"/>
    <cellStyle name="20% - Accent5 5 5 4" xfId="9331"/>
    <cellStyle name="20% - Accent5 5 6" xfId="3652"/>
    <cellStyle name="20% - Accent5 5 7" xfId="5924"/>
    <cellStyle name="20% - Accent5 5 8" xfId="8196"/>
    <cellStyle name="20% - Accent5 6" xfId="288"/>
    <cellStyle name="20% - Accent5 6 2" xfId="742"/>
    <cellStyle name="20% - Accent5 6 2 2" xfId="1877"/>
    <cellStyle name="20% - Accent5 6 2 2 2" xfId="5297"/>
    <cellStyle name="20% - Accent5 6 2 2 3" xfId="7569"/>
    <cellStyle name="20% - Accent5 6 2 2 4" xfId="9841"/>
    <cellStyle name="20% - Accent5 6 2 3" xfId="4162"/>
    <cellStyle name="20% - Accent5 6 2 4" xfId="6434"/>
    <cellStyle name="20% - Accent5 6 2 5" xfId="8706"/>
    <cellStyle name="20% - Accent5 6 3" xfId="1423"/>
    <cellStyle name="20% - Accent5 6 3 2" xfId="4843"/>
    <cellStyle name="20% - Accent5 6 3 3" xfId="7115"/>
    <cellStyle name="20% - Accent5 6 3 4" xfId="9387"/>
    <cellStyle name="20% - Accent5 6 4" xfId="3708"/>
    <cellStyle name="20% - Accent5 6 5" xfId="5980"/>
    <cellStyle name="20% - Accent5 6 6" xfId="8252"/>
    <cellStyle name="20% - Accent5 7" xfId="969"/>
    <cellStyle name="20% - Accent5 7 2" xfId="2104"/>
    <cellStyle name="20% - Accent5 7 2 2" xfId="5524"/>
    <cellStyle name="20% - Accent5 7 2 3" xfId="7796"/>
    <cellStyle name="20% - Accent5 7 2 4" xfId="10068"/>
    <cellStyle name="20% - Accent5 7 3" xfId="4389"/>
    <cellStyle name="20% - Accent5 7 4" xfId="6661"/>
    <cellStyle name="20% - Accent5 7 5" xfId="8933"/>
    <cellStyle name="20% - Accent5 8" xfId="515"/>
    <cellStyle name="20% - Accent5 8 2" xfId="1650"/>
    <cellStyle name="20% - Accent5 8 2 2" xfId="5070"/>
    <cellStyle name="20% - Accent5 8 2 3" xfId="7342"/>
    <cellStyle name="20% - Accent5 8 2 4" xfId="9614"/>
    <cellStyle name="20% - Accent5 8 3" xfId="3935"/>
    <cellStyle name="20% - Accent5 8 4" xfId="6207"/>
    <cellStyle name="20% - Accent5 8 5" xfId="8479"/>
    <cellStyle name="20% - Accent5 9" xfId="1196"/>
    <cellStyle name="20% - Accent5 9 2" xfId="4616"/>
    <cellStyle name="20% - Accent5 9 3" xfId="6888"/>
    <cellStyle name="20% - Accent5 9 4" xfId="9160"/>
    <cellStyle name="20% - Accent6" xfId="36" builtinId="50" customBuiltin="1"/>
    <cellStyle name="20% - Accent6 10" xfId="3483"/>
    <cellStyle name="20% - Accent6 11" xfId="5755"/>
    <cellStyle name="20% - Accent6 12" xfId="8027"/>
    <cellStyle name="20% - Accent6 2" xfId="80"/>
    <cellStyle name="20% - Accent6 2 10" xfId="5783"/>
    <cellStyle name="20% - Accent6 2 11" xfId="8055"/>
    <cellStyle name="20% - Accent6 2 2" xfId="192"/>
    <cellStyle name="20% - Accent6 2 2 2" xfId="430"/>
    <cellStyle name="20% - Accent6 2 2 2 2" xfId="884"/>
    <cellStyle name="20% - Accent6 2 2 2 2 2" xfId="2019"/>
    <cellStyle name="20% - Accent6 2 2 2 2 2 2" xfId="5439"/>
    <cellStyle name="20% - Accent6 2 2 2 2 2 3" xfId="7711"/>
    <cellStyle name="20% - Accent6 2 2 2 2 2 4" xfId="9983"/>
    <cellStyle name="20% - Accent6 2 2 2 2 3" xfId="4304"/>
    <cellStyle name="20% - Accent6 2 2 2 2 4" xfId="6576"/>
    <cellStyle name="20% - Accent6 2 2 2 2 5" xfId="8848"/>
    <cellStyle name="20% - Accent6 2 2 2 3" xfId="1565"/>
    <cellStyle name="20% - Accent6 2 2 2 3 2" xfId="4985"/>
    <cellStyle name="20% - Accent6 2 2 2 3 3" xfId="7257"/>
    <cellStyle name="20% - Accent6 2 2 2 3 4" xfId="9529"/>
    <cellStyle name="20% - Accent6 2 2 2 4" xfId="3850"/>
    <cellStyle name="20% - Accent6 2 2 2 5" xfId="6122"/>
    <cellStyle name="20% - Accent6 2 2 2 6" xfId="8394"/>
    <cellStyle name="20% - Accent6 2 2 3" xfId="1111"/>
    <cellStyle name="20% - Accent6 2 2 3 2" xfId="2246"/>
    <cellStyle name="20% - Accent6 2 2 3 2 2" xfId="5666"/>
    <cellStyle name="20% - Accent6 2 2 3 2 3" xfId="7938"/>
    <cellStyle name="20% - Accent6 2 2 3 2 4" xfId="10210"/>
    <cellStyle name="20% - Accent6 2 2 3 3" xfId="4531"/>
    <cellStyle name="20% - Accent6 2 2 3 4" xfId="6803"/>
    <cellStyle name="20% - Accent6 2 2 3 5" xfId="9075"/>
    <cellStyle name="20% - Accent6 2 2 4" xfId="657"/>
    <cellStyle name="20% - Accent6 2 2 4 2" xfId="1792"/>
    <cellStyle name="20% - Accent6 2 2 4 2 2" xfId="5212"/>
    <cellStyle name="20% - Accent6 2 2 4 2 3" xfId="7484"/>
    <cellStyle name="20% - Accent6 2 2 4 2 4" xfId="9756"/>
    <cellStyle name="20% - Accent6 2 2 4 3" xfId="4077"/>
    <cellStyle name="20% - Accent6 2 2 4 4" xfId="6349"/>
    <cellStyle name="20% - Accent6 2 2 4 5" xfId="8621"/>
    <cellStyle name="20% - Accent6 2 2 5" xfId="1338"/>
    <cellStyle name="20% - Accent6 2 2 5 2" xfId="4758"/>
    <cellStyle name="20% - Accent6 2 2 5 3" xfId="7030"/>
    <cellStyle name="20% - Accent6 2 2 5 4" xfId="9302"/>
    <cellStyle name="20% - Accent6 2 2 6" xfId="3623"/>
    <cellStyle name="20% - Accent6 2 2 7" xfId="5895"/>
    <cellStyle name="20% - Accent6 2 2 8" xfId="8167"/>
    <cellStyle name="20% - Accent6 2 3" xfId="136"/>
    <cellStyle name="20% - Accent6 2 3 2" xfId="374"/>
    <cellStyle name="20% - Accent6 2 3 2 2" xfId="828"/>
    <cellStyle name="20% - Accent6 2 3 2 2 2" xfId="1963"/>
    <cellStyle name="20% - Accent6 2 3 2 2 2 2" xfId="5383"/>
    <cellStyle name="20% - Accent6 2 3 2 2 2 3" xfId="7655"/>
    <cellStyle name="20% - Accent6 2 3 2 2 2 4" xfId="9927"/>
    <cellStyle name="20% - Accent6 2 3 2 2 3" xfId="4248"/>
    <cellStyle name="20% - Accent6 2 3 2 2 4" xfId="6520"/>
    <cellStyle name="20% - Accent6 2 3 2 2 5" xfId="8792"/>
    <cellStyle name="20% - Accent6 2 3 2 3" xfId="1509"/>
    <cellStyle name="20% - Accent6 2 3 2 3 2" xfId="4929"/>
    <cellStyle name="20% - Accent6 2 3 2 3 3" xfId="7201"/>
    <cellStyle name="20% - Accent6 2 3 2 3 4" xfId="9473"/>
    <cellStyle name="20% - Accent6 2 3 2 4" xfId="3794"/>
    <cellStyle name="20% - Accent6 2 3 2 5" xfId="6066"/>
    <cellStyle name="20% - Accent6 2 3 2 6" xfId="8338"/>
    <cellStyle name="20% - Accent6 2 3 3" xfId="1055"/>
    <cellStyle name="20% - Accent6 2 3 3 2" xfId="2190"/>
    <cellStyle name="20% - Accent6 2 3 3 2 2" xfId="5610"/>
    <cellStyle name="20% - Accent6 2 3 3 2 3" xfId="7882"/>
    <cellStyle name="20% - Accent6 2 3 3 2 4" xfId="10154"/>
    <cellStyle name="20% - Accent6 2 3 3 3" xfId="4475"/>
    <cellStyle name="20% - Accent6 2 3 3 4" xfId="6747"/>
    <cellStyle name="20% - Accent6 2 3 3 5" xfId="9019"/>
    <cellStyle name="20% - Accent6 2 3 4" xfId="601"/>
    <cellStyle name="20% - Accent6 2 3 4 2" xfId="1736"/>
    <cellStyle name="20% - Accent6 2 3 4 2 2" xfId="5156"/>
    <cellStyle name="20% - Accent6 2 3 4 2 3" xfId="7428"/>
    <cellStyle name="20% - Accent6 2 3 4 2 4" xfId="9700"/>
    <cellStyle name="20% - Accent6 2 3 4 3" xfId="4021"/>
    <cellStyle name="20% - Accent6 2 3 4 4" xfId="6293"/>
    <cellStyle name="20% - Accent6 2 3 4 5" xfId="8565"/>
    <cellStyle name="20% - Accent6 2 3 5" xfId="1282"/>
    <cellStyle name="20% - Accent6 2 3 5 2" xfId="4702"/>
    <cellStyle name="20% - Accent6 2 3 5 3" xfId="6974"/>
    <cellStyle name="20% - Accent6 2 3 5 4" xfId="9246"/>
    <cellStyle name="20% - Accent6 2 3 6" xfId="3567"/>
    <cellStyle name="20% - Accent6 2 3 7" xfId="5839"/>
    <cellStyle name="20% - Accent6 2 3 8" xfId="8111"/>
    <cellStyle name="20% - Accent6 2 4" xfId="262"/>
    <cellStyle name="20% - Accent6 2 4 2" xfId="489"/>
    <cellStyle name="20% - Accent6 2 4 2 2" xfId="943"/>
    <cellStyle name="20% - Accent6 2 4 2 2 2" xfId="2078"/>
    <cellStyle name="20% - Accent6 2 4 2 2 2 2" xfId="5498"/>
    <cellStyle name="20% - Accent6 2 4 2 2 2 3" xfId="7770"/>
    <cellStyle name="20% - Accent6 2 4 2 2 2 4" xfId="10042"/>
    <cellStyle name="20% - Accent6 2 4 2 2 3" xfId="4363"/>
    <cellStyle name="20% - Accent6 2 4 2 2 4" xfId="6635"/>
    <cellStyle name="20% - Accent6 2 4 2 2 5" xfId="8907"/>
    <cellStyle name="20% - Accent6 2 4 2 3" xfId="1624"/>
    <cellStyle name="20% - Accent6 2 4 2 3 2" xfId="5044"/>
    <cellStyle name="20% - Accent6 2 4 2 3 3" xfId="7316"/>
    <cellStyle name="20% - Accent6 2 4 2 3 4" xfId="9588"/>
    <cellStyle name="20% - Accent6 2 4 2 4" xfId="3909"/>
    <cellStyle name="20% - Accent6 2 4 2 5" xfId="6181"/>
    <cellStyle name="20% - Accent6 2 4 2 6" xfId="8453"/>
    <cellStyle name="20% - Accent6 2 4 3" xfId="1170"/>
    <cellStyle name="20% - Accent6 2 4 3 2" xfId="2305"/>
    <cellStyle name="20% - Accent6 2 4 3 2 2" xfId="5725"/>
    <cellStyle name="20% - Accent6 2 4 3 2 3" xfId="7997"/>
    <cellStyle name="20% - Accent6 2 4 3 2 4" xfId="10269"/>
    <cellStyle name="20% - Accent6 2 4 3 3" xfId="4590"/>
    <cellStyle name="20% - Accent6 2 4 3 4" xfId="6862"/>
    <cellStyle name="20% - Accent6 2 4 3 5" xfId="9134"/>
    <cellStyle name="20% - Accent6 2 4 4" xfId="716"/>
    <cellStyle name="20% - Accent6 2 4 4 2" xfId="1851"/>
    <cellStyle name="20% - Accent6 2 4 4 2 2" xfId="5271"/>
    <cellStyle name="20% - Accent6 2 4 4 2 3" xfId="7543"/>
    <cellStyle name="20% - Accent6 2 4 4 2 4" xfId="9815"/>
    <cellStyle name="20% - Accent6 2 4 4 3" xfId="4136"/>
    <cellStyle name="20% - Accent6 2 4 4 4" xfId="6408"/>
    <cellStyle name="20% - Accent6 2 4 4 5" xfId="8680"/>
    <cellStyle name="20% - Accent6 2 4 5" xfId="1397"/>
    <cellStyle name="20% - Accent6 2 4 5 2" xfId="4817"/>
    <cellStyle name="20% - Accent6 2 4 5 3" xfId="7089"/>
    <cellStyle name="20% - Accent6 2 4 5 4" xfId="9361"/>
    <cellStyle name="20% - Accent6 2 4 6" xfId="3682"/>
    <cellStyle name="20% - Accent6 2 4 7" xfId="5954"/>
    <cellStyle name="20% - Accent6 2 4 8" xfId="8226"/>
    <cellStyle name="20% - Accent6 2 5" xfId="318"/>
    <cellStyle name="20% - Accent6 2 5 2" xfId="772"/>
    <cellStyle name="20% - Accent6 2 5 2 2" xfId="1907"/>
    <cellStyle name="20% - Accent6 2 5 2 2 2" xfId="5327"/>
    <cellStyle name="20% - Accent6 2 5 2 2 3" xfId="7599"/>
    <cellStyle name="20% - Accent6 2 5 2 2 4" xfId="9871"/>
    <cellStyle name="20% - Accent6 2 5 2 3" xfId="4192"/>
    <cellStyle name="20% - Accent6 2 5 2 4" xfId="6464"/>
    <cellStyle name="20% - Accent6 2 5 2 5" xfId="8736"/>
    <cellStyle name="20% - Accent6 2 5 3" xfId="1453"/>
    <cellStyle name="20% - Accent6 2 5 3 2" xfId="4873"/>
    <cellStyle name="20% - Accent6 2 5 3 3" xfId="7145"/>
    <cellStyle name="20% - Accent6 2 5 3 4" xfId="9417"/>
    <cellStyle name="20% - Accent6 2 5 4" xfId="3738"/>
    <cellStyle name="20% - Accent6 2 5 5" xfId="6010"/>
    <cellStyle name="20% - Accent6 2 5 6" xfId="8282"/>
    <cellStyle name="20% - Accent6 2 6" xfId="999"/>
    <cellStyle name="20% - Accent6 2 6 2" xfId="2134"/>
    <cellStyle name="20% - Accent6 2 6 2 2" xfId="5554"/>
    <cellStyle name="20% - Accent6 2 6 2 3" xfId="7826"/>
    <cellStyle name="20% - Accent6 2 6 2 4" xfId="10098"/>
    <cellStyle name="20% - Accent6 2 6 3" xfId="4419"/>
    <cellStyle name="20% - Accent6 2 6 4" xfId="6691"/>
    <cellStyle name="20% - Accent6 2 6 5" xfId="8963"/>
    <cellStyle name="20% - Accent6 2 7" xfId="545"/>
    <cellStyle name="20% - Accent6 2 7 2" xfId="1680"/>
    <cellStyle name="20% - Accent6 2 7 2 2" xfId="5100"/>
    <cellStyle name="20% - Accent6 2 7 2 3" xfId="7372"/>
    <cellStyle name="20% - Accent6 2 7 2 4" xfId="9644"/>
    <cellStyle name="20% - Accent6 2 7 3" xfId="3965"/>
    <cellStyle name="20% - Accent6 2 7 4" xfId="6237"/>
    <cellStyle name="20% - Accent6 2 7 5" xfId="8509"/>
    <cellStyle name="20% - Accent6 2 8" xfId="1226"/>
    <cellStyle name="20% - Accent6 2 8 2" xfId="4646"/>
    <cellStyle name="20% - Accent6 2 8 3" xfId="6918"/>
    <cellStyle name="20% - Accent6 2 8 4" xfId="9190"/>
    <cellStyle name="20% - Accent6 2 9" xfId="3511"/>
    <cellStyle name="20% - Accent6 3" xfId="164"/>
    <cellStyle name="20% - Accent6 3 2" xfId="402"/>
    <cellStyle name="20% - Accent6 3 2 2" xfId="856"/>
    <cellStyle name="20% - Accent6 3 2 2 2" xfId="1991"/>
    <cellStyle name="20% - Accent6 3 2 2 2 2" xfId="5411"/>
    <cellStyle name="20% - Accent6 3 2 2 2 3" xfId="7683"/>
    <cellStyle name="20% - Accent6 3 2 2 2 4" xfId="9955"/>
    <cellStyle name="20% - Accent6 3 2 2 3" xfId="4276"/>
    <cellStyle name="20% - Accent6 3 2 2 4" xfId="6548"/>
    <cellStyle name="20% - Accent6 3 2 2 5" xfId="8820"/>
    <cellStyle name="20% - Accent6 3 2 3" xfId="1537"/>
    <cellStyle name="20% - Accent6 3 2 3 2" xfId="4957"/>
    <cellStyle name="20% - Accent6 3 2 3 3" xfId="7229"/>
    <cellStyle name="20% - Accent6 3 2 3 4" xfId="9501"/>
    <cellStyle name="20% - Accent6 3 2 4" xfId="3822"/>
    <cellStyle name="20% - Accent6 3 2 5" xfId="6094"/>
    <cellStyle name="20% - Accent6 3 2 6" xfId="8366"/>
    <cellStyle name="20% - Accent6 3 3" xfId="1083"/>
    <cellStyle name="20% - Accent6 3 3 2" xfId="2218"/>
    <cellStyle name="20% - Accent6 3 3 2 2" xfId="5638"/>
    <cellStyle name="20% - Accent6 3 3 2 3" xfId="7910"/>
    <cellStyle name="20% - Accent6 3 3 2 4" xfId="10182"/>
    <cellStyle name="20% - Accent6 3 3 3" xfId="4503"/>
    <cellStyle name="20% - Accent6 3 3 4" xfId="6775"/>
    <cellStyle name="20% - Accent6 3 3 5" xfId="9047"/>
    <cellStyle name="20% - Accent6 3 4" xfId="629"/>
    <cellStyle name="20% - Accent6 3 4 2" xfId="1764"/>
    <cellStyle name="20% - Accent6 3 4 2 2" xfId="5184"/>
    <cellStyle name="20% - Accent6 3 4 2 3" xfId="7456"/>
    <cellStyle name="20% - Accent6 3 4 2 4" xfId="9728"/>
    <cellStyle name="20% - Accent6 3 4 3" xfId="4049"/>
    <cellStyle name="20% - Accent6 3 4 4" xfId="6321"/>
    <cellStyle name="20% - Accent6 3 4 5" xfId="8593"/>
    <cellStyle name="20% - Accent6 3 5" xfId="1310"/>
    <cellStyle name="20% - Accent6 3 5 2" xfId="4730"/>
    <cellStyle name="20% - Accent6 3 5 3" xfId="7002"/>
    <cellStyle name="20% - Accent6 3 5 4" xfId="9274"/>
    <cellStyle name="20% - Accent6 3 6" xfId="3595"/>
    <cellStyle name="20% - Accent6 3 7" xfId="5867"/>
    <cellStyle name="20% - Accent6 3 8" xfId="8139"/>
    <cellStyle name="20% - Accent6 4" xfId="108"/>
    <cellStyle name="20% - Accent6 4 2" xfId="346"/>
    <cellStyle name="20% - Accent6 4 2 2" xfId="800"/>
    <cellStyle name="20% - Accent6 4 2 2 2" xfId="1935"/>
    <cellStyle name="20% - Accent6 4 2 2 2 2" xfId="5355"/>
    <cellStyle name="20% - Accent6 4 2 2 2 3" xfId="7627"/>
    <cellStyle name="20% - Accent6 4 2 2 2 4" xfId="9899"/>
    <cellStyle name="20% - Accent6 4 2 2 3" xfId="4220"/>
    <cellStyle name="20% - Accent6 4 2 2 4" xfId="6492"/>
    <cellStyle name="20% - Accent6 4 2 2 5" xfId="8764"/>
    <cellStyle name="20% - Accent6 4 2 3" xfId="1481"/>
    <cellStyle name="20% - Accent6 4 2 3 2" xfId="4901"/>
    <cellStyle name="20% - Accent6 4 2 3 3" xfId="7173"/>
    <cellStyle name="20% - Accent6 4 2 3 4" xfId="9445"/>
    <cellStyle name="20% - Accent6 4 2 4" xfId="3766"/>
    <cellStyle name="20% - Accent6 4 2 5" xfId="6038"/>
    <cellStyle name="20% - Accent6 4 2 6" xfId="8310"/>
    <cellStyle name="20% - Accent6 4 3" xfId="1027"/>
    <cellStyle name="20% - Accent6 4 3 2" xfId="2162"/>
    <cellStyle name="20% - Accent6 4 3 2 2" xfId="5582"/>
    <cellStyle name="20% - Accent6 4 3 2 3" xfId="7854"/>
    <cellStyle name="20% - Accent6 4 3 2 4" xfId="10126"/>
    <cellStyle name="20% - Accent6 4 3 3" xfId="4447"/>
    <cellStyle name="20% - Accent6 4 3 4" xfId="6719"/>
    <cellStyle name="20% - Accent6 4 3 5" xfId="8991"/>
    <cellStyle name="20% - Accent6 4 4" xfId="573"/>
    <cellStyle name="20% - Accent6 4 4 2" xfId="1708"/>
    <cellStyle name="20% - Accent6 4 4 2 2" xfId="5128"/>
    <cellStyle name="20% - Accent6 4 4 2 3" xfId="7400"/>
    <cellStyle name="20% - Accent6 4 4 2 4" xfId="9672"/>
    <cellStyle name="20% - Accent6 4 4 3" xfId="3993"/>
    <cellStyle name="20% - Accent6 4 4 4" xfId="6265"/>
    <cellStyle name="20% - Accent6 4 4 5" xfId="8537"/>
    <cellStyle name="20% - Accent6 4 5" xfId="1254"/>
    <cellStyle name="20% - Accent6 4 5 2" xfId="4674"/>
    <cellStyle name="20% - Accent6 4 5 3" xfId="6946"/>
    <cellStyle name="20% - Accent6 4 5 4" xfId="9218"/>
    <cellStyle name="20% - Accent6 4 6" xfId="3539"/>
    <cellStyle name="20% - Accent6 4 7" xfId="5811"/>
    <cellStyle name="20% - Accent6 4 8" xfId="8083"/>
    <cellStyle name="20% - Accent6 5" xfId="223"/>
    <cellStyle name="20% - Accent6 5 2" xfId="461"/>
    <cellStyle name="20% - Accent6 5 2 2" xfId="915"/>
    <cellStyle name="20% - Accent6 5 2 2 2" xfId="2050"/>
    <cellStyle name="20% - Accent6 5 2 2 2 2" xfId="5470"/>
    <cellStyle name="20% - Accent6 5 2 2 2 3" xfId="7742"/>
    <cellStyle name="20% - Accent6 5 2 2 2 4" xfId="10014"/>
    <cellStyle name="20% - Accent6 5 2 2 3" xfId="4335"/>
    <cellStyle name="20% - Accent6 5 2 2 4" xfId="6607"/>
    <cellStyle name="20% - Accent6 5 2 2 5" xfId="8879"/>
    <cellStyle name="20% - Accent6 5 2 3" xfId="1596"/>
    <cellStyle name="20% - Accent6 5 2 3 2" xfId="5016"/>
    <cellStyle name="20% - Accent6 5 2 3 3" xfId="7288"/>
    <cellStyle name="20% - Accent6 5 2 3 4" xfId="9560"/>
    <cellStyle name="20% - Accent6 5 2 4" xfId="3881"/>
    <cellStyle name="20% - Accent6 5 2 5" xfId="6153"/>
    <cellStyle name="20% - Accent6 5 2 6" xfId="8425"/>
    <cellStyle name="20% - Accent6 5 3" xfId="1142"/>
    <cellStyle name="20% - Accent6 5 3 2" xfId="2277"/>
    <cellStyle name="20% - Accent6 5 3 2 2" xfId="5697"/>
    <cellStyle name="20% - Accent6 5 3 2 3" xfId="7969"/>
    <cellStyle name="20% - Accent6 5 3 2 4" xfId="10241"/>
    <cellStyle name="20% - Accent6 5 3 3" xfId="4562"/>
    <cellStyle name="20% - Accent6 5 3 4" xfId="6834"/>
    <cellStyle name="20% - Accent6 5 3 5" xfId="9106"/>
    <cellStyle name="20% - Accent6 5 4" xfId="688"/>
    <cellStyle name="20% - Accent6 5 4 2" xfId="1823"/>
    <cellStyle name="20% - Accent6 5 4 2 2" xfId="5243"/>
    <cellStyle name="20% - Accent6 5 4 2 3" xfId="7515"/>
    <cellStyle name="20% - Accent6 5 4 2 4" xfId="9787"/>
    <cellStyle name="20% - Accent6 5 4 3" xfId="4108"/>
    <cellStyle name="20% - Accent6 5 4 4" xfId="6380"/>
    <cellStyle name="20% - Accent6 5 4 5" xfId="8652"/>
    <cellStyle name="20% - Accent6 5 5" xfId="1369"/>
    <cellStyle name="20% - Accent6 5 5 2" xfId="4789"/>
    <cellStyle name="20% - Accent6 5 5 3" xfId="7061"/>
    <cellStyle name="20% - Accent6 5 5 4" xfId="9333"/>
    <cellStyle name="20% - Accent6 5 6" xfId="3654"/>
    <cellStyle name="20% - Accent6 5 7" xfId="5926"/>
    <cellStyle name="20% - Accent6 5 8" xfId="8198"/>
    <cellStyle name="20% - Accent6 6" xfId="290"/>
    <cellStyle name="20% - Accent6 6 2" xfId="744"/>
    <cellStyle name="20% - Accent6 6 2 2" xfId="1879"/>
    <cellStyle name="20% - Accent6 6 2 2 2" xfId="5299"/>
    <cellStyle name="20% - Accent6 6 2 2 3" xfId="7571"/>
    <cellStyle name="20% - Accent6 6 2 2 4" xfId="9843"/>
    <cellStyle name="20% - Accent6 6 2 3" xfId="4164"/>
    <cellStyle name="20% - Accent6 6 2 4" xfId="6436"/>
    <cellStyle name="20% - Accent6 6 2 5" xfId="8708"/>
    <cellStyle name="20% - Accent6 6 3" xfId="1425"/>
    <cellStyle name="20% - Accent6 6 3 2" xfId="4845"/>
    <cellStyle name="20% - Accent6 6 3 3" xfId="7117"/>
    <cellStyle name="20% - Accent6 6 3 4" xfId="9389"/>
    <cellStyle name="20% - Accent6 6 4" xfId="3710"/>
    <cellStyle name="20% - Accent6 6 5" xfId="5982"/>
    <cellStyle name="20% - Accent6 6 6" xfId="8254"/>
    <cellStyle name="20% - Accent6 7" xfId="971"/>
    <cellStyle name="20% - Accent6 7 2" xfId="2106"/>
    <cellStyle name="20% - Accent6 7 2 2" xfId="5526"/>
    <cellStyle name="20% - Accent6 7 2 3" xfId="7798"/>
    <cellStyle name="20% - Accent6 7 2 4" xfId="10070"/>
    <cellStyle name="20% - Accent6 7 3" xfId="4391"/>
    <cellStyle name="20% - Accent6 7 4" xfId="6663"/>
    <cellStyle name="20% - Accent6 7 5" xfId="8935"/>
    <cellStyle name="20% - Accent6 8" xfId="517"/>
    <cellStyle name="20% - Accent6 8 2" xfId="1652"/>
    <cellStyle name="20% - Accent6 8 2 2" xfId="5072"/>
    <cellStyle name="20% - Accent6 8 2 3" xfId="7344"/>
    <cellStyle name="20% - Accent6 8 2 4" xfId="9616"/>
    <cellStyle name="20% - Accent6 8 3" xfId="3937"/>
    <cellStyle name="20% - Accent6 8 4" xfId="6209"/>
    <cellStyle name="20% - Accent6 8 5" xfId="8481"/>
    <cellStyle name="20% - Accent6 9" xfId="1198"/>
    <cellStyle name="20% - Accent6 9 2" xfId="4618"/>
    <cellStyle name="20% - Accent6 9 3" xfId="6890"/>
    <cellStyle name="20% - Accent6 9 4" xfId="9162"/>
    <cellStyle name="40% - Accent1" xfId="22" builtinId="31" customBuiltin="1"/>
    <cellStyle name="40% - Accent1 10" xfId="3474"/>
    <cellStyle name="40% - Accent1 11" xfId="5746"/>
    <cellStyle name="40% - Accent1 12" xfId="8018"/>
    <cellStyle name="40% - Accent1 2" xfId="71"/>
    <cellStyle name="40% - Accent1 2 10" xfId="5774"/>
    <cellStyle name="40% - Accent1 2 11" xfId="8046"/>
    <cellStyle name="40% - Accent1 2 2" xfId="183"/>
    <cellStyle name="40% - Accent1 2 2 2" xfId="421"/>
    <cellStyle name="40% - Accent1 2 2 2 2" xfId="875"/>
    <cellStyle name="40% - Accent1 2 2 2 2 2" xfId="2010"/>
    <cellStyle name="40% - Accent1 2 2 2 2 2 2" xfId="5430"/>
    <cellStyle name="40% - Accent1 2 2 2 2 2 3" xfId="7702"/>
    <cellStyle name="40% - Accent1 2 2 2 2 2 4" xfId="9974"/>
    <cellStyle name="40% - Accent1 2 2 2 2 3" xfId="4295"/>
    <cellStyle name="40% - Accent1 2 2 2 2 4" xfId="6567"/>
    <cellStyle name="40% - Accent1 2 2 2 2 5" xfId="8839"/>
    <cellStyle name="40% - Accent1 2 2 2 3" xfId="1556"/>
    <cellStyle name="40% - Accent1 2 2 2 3 2" xfId="4976"/>
    <cellStyle name="40% - Accent1 2 2 2 3 3" xfId="7248"/>
    <cellStyle name="40% - Accent1 2 2 2 3 4" xfId="9520"/>
    <cellStyle name="40% - Accent1 2 2 2 4" xfId="3841"/>
    <cellStyle name="40% - Accent1 2 2 2 5" xfId="6113"/>
    <cellStyle name="40% - Accent1 2 2 2 6" xfId="8385"/>
    <cellStyle name="40% - Accent1 2 2 3" xfId="1102"/>
    <cellStyle name="40% - Accent1 2 2 3 2" xfId="2237"/>
    <cellStyle name="40% - Accent1 2 2 3 2 2" xfId="5657"/>
    <cellStyle name="40% - Accent1 2 2 3 2 3" xfId="7929"/>
    <cellStyle name="40% - Accent1 2 2 3 2 4" xfId="10201"/>
    <cellStyle name="40% - Accent1 2 2 3 3" xfId="4522"/>
    <cellStyle name="40% - Accent1 2 2 3 4" xfId="6794"/>
    <cellStyle name="40% - Accent1 2 2 3 5" xfId="9066"/>
    <cellStyle name="40% - Accent1 2 2 4" xfId="648"/>
    <cellStyle name="40% - Accent1 2 2 4 2" xfId="1783"/>
    <cellStyle name="40% - Accent1 2 2 4 2 2" xfId="5203"/>
    <cellStyle name="40% - Accent1 2 2 4 2 3" xfId="7475"/>
    <cellStyle name="40% - Accent1 2 2 4 2 4" xfId="9747"/>
    <cellStyle name="40% - Accent1 2 2 4 3" xfId="4068"/>
    <cellStyle name="40% - Accent1 2 2 4 4" xfId="6340"/>
    <cellStyle name="40% - Accent1 2 2 4 5" xfId="8612"/>
    <cellStyle name="40% - Accent1 2 2 5" xfId="1329"/>
    <cellStyle name="40% - Accent1 2 2 5 2" xfId="4749"/>
    <cellStyle name="40% - Accent1 2 2 5 3" xfId="7021"/>
    <cellStyle name="40% - Accent1 2 2 5 4" xfId="9293"/>
    <cellStyle name="40% - Accent1 2 2 6" xfId="3614"/>
    <cellStyle name="40% - Accent1 2 2 7" xfId="5886"/>
    <cellStyle name="40% - Accent1 2 2 8" xfId="8158"/>
    <cellStyle name="40% - Accent1 2 3" xfId="127"/>
    <cellStyle name="40% - Accent1 2 3 2" xfId="365"/>
    <cellStyle name="40% - Accent1 2 3 2 2" xfId="819"/>
    <cellStyle name="40% - Accent1 2 3 2 2 2" xfId="1954"/>
    <cellStyle name="40% - Accent1 2 3 2 2 2 2" xfId="5374"/>
    <cellStyle name="40% - Accent1 2 3 2 2 2 3" xfId="7646"/>
    <cellStyle name="40% - Accent1 2 3 2 2 2 4" xfId="9918"/>
    <cellStyle name="40% - Accent1 2 3 2 2 3" xfId="4239"/>
    <cellStyle name="40% - Accent1 2 3 2 2 4" xfId="6511"/>
    <cellStyle name="40% - Accent1 2 3 2 2 5" xfId="8783"/>
    <cellStyle name="40% - Accent1 2 3 2 3" xfId="1500"/>
    <cellStyle name="40% - Accent1 2 3 2 3 2" xfId="4920"/>
    <cellStyle name="40% - Accent1 2 3 2 3 3" xfId="7192"/>
    <cellStyle name="40% - Accent1 2 3 2 3 4" xfId="9464"/>
    <cellStyle name="40% - Accent1 2 3 2 4" xfId="3785"/>
    <cellStyle name="40% - Accent1 2 3 2 5" xfId="6057"/>
    <cellStyle name="40% - Accent1 2 3 2 6" xfId="8329"/>
    <cellStyle name="40% - Accent1 2 3 3" xfId="1046"/>
    <cellStyle name="40% - Accent1 2 3 3 2" xfId="2181"/>
    <cellStyle name="40% - Accent1 2 3 3 2 2" xfId="5601"/>
    <cellStyle name="40% - Accent1 2 3 3 2 3" xfId="7873"/>
    <cellStyle name="40% - Accent1 2 3 3 2 4" xfId="10145"/>
    <cellStyle name="40% - Accent1 2 3 3 3" xfId="4466"/>
    <cellStyle name="40% - Accent1 2 3 3 4" xfId="6738"/>
    <cellStyle name="40% - Accent1 2 3 3 5" xfId="9010"/>
    <cellStyle name="40% - Accent1 2 3 4" xfId="592"/>
    <cellStyle name="40% - Accent1 2 3 4 2" xfId="1727"/>
    <cellStyle name="40% - Accent1 2 3 4 2 2" xfId="5147"/>
    <cellStyle name="40% - Accent1 2 3 4 2 3" xfId="7419"/>
    <cellStyle name="40% - Accent1 2 3 4 2 4" xfId="9691"/>
    <cellStyle name="40% - Accent1 2 3 4 3" xfId="4012"/>
    <cellStyle name="40% - Accent1 2 3 4 4" xfId="6284"/>
    <cellStyle name="40% - Accent1 2 3 4 5" xfId="8556"/>
    <cellStyle name="40% - Accent1 2 3 5" xfId="1273"/>
    <cellStyle name="40% - Accent1 2 3 5 2" xfId="4693"/>
    <cellStyle name="40% - Accent1 2 3 5 3" xfId="6965"/>
    <cellStyle name="40% - Accent1 2 3 5 4" xfId="9237"/>
    <cellStyle name="40% - Accent1 2 3 6" xfId="3558"/>
    <cellStyle name="40% - Accent1 2 3 7" xfId="5830"/>
    <cellStyle name="40% - Accent1 2 3 8" xfId="8102"/>
    <cellStyle name="40% - Accent1 2 4" xfId="253"/>
    <cellStyle name="40% - Accent1 2 4 2" xfId="480"/>
    <cellStyle name="40% - Accent1 2 4 2 2" xfId="934"/>
    <cellStyle name="40% - Accent1 2 4 2 2 2" xfId="2069"/>
    <cellStyle name="40% - Accent1 2 4 2 2 2 2" xfId="5489"/>
    <cellStyle name="40% - Accent1 2 4 2 2 2 3" xfId="7761"/>
    <cellStyle name="40% - Accent1 2 4 2 2 2 4" xfId="10033"/>
    <cellStyle name="40% - Accent1 2 4 2 2 3" xfId="4354"/>
    <cellStyle name="40% - Accent1 2 4 2 2 4" xfId="6626"/>
    <cellStyle name="40% - Accent1 2 4 2 2 5" xfId="8898"/>
    <cellStyle name="40% - Accent1 2 4 2 3" xfId="1615"/>
    <cellStyle name="40% - Accent1 2 4 2 3 2" xfId="5035"/>
    <cellStyle name="40% - Accent1 2 4 2 3 3" xfId="7307"/>
    <cellStyle name="40% - Accent1 2 4 2 3 4" xfId="9579"/>
    <cellStyle name="40% - Accent1 2 4 2 4" xfId="3900"/>
    <cellStyle name="40% - Accent1 2 4 2 5" xfId="6172"/>
    <cellStyle name="40% - Accent1 2 4 2 6" xfId="8444"/>
    <cellStyle name="40% - Accent1 2 4 3" xfId="1161"/>
    <cellStyle name="40% - Accent1 2 4 3 2" xfId="2296"/>
    <cellStyle name="40% - Accent1 2 4 3 2 2" xfId="5716"/>
    <cellStyle name="40% - Accent1 2 4 3 2 3" xfId="7988"/>
    <cellStyle name="40% - Accent1 2 4 3 2 4" xfId="10260"/>
    <cellStyle name="40% - Accent1 2 4 3 3" xfId="4581"/>
    <cellStyle name="40% - Accent1 2 4 3 4" xfId="6853"/>
    <cellStyle name="40% - Accent1 2 4 3 5" xfId="9125"/>
    <cellStyle name="40% - Accent1 2 4 4" xfId="707"/>
    <cellStyle name="40% - Accent1 2 4 4 2" xfId="1842"/>
    <cellStyle name="40% - Accent1 2 4 4 2 2" xfId="5262"/>
    <cellStyle name="40% - Accent1 2 4 4 2 3" xfId="7534"/>
    <cellStyle name="40% - Accent1 2 4 4 2 4" xfId="9806"/>
    <cellStyle name="40% - Accent1 2 4 4 3" xfId="4127"/>
    <cellStyle name="40% - Accent1 2 4 4 4" xfId="6399"/>
    <cellStyle name="40% - Accent1 2 4 4 5" xfId="8671"/>
    <cellStyle name="40% - Accent1 2 4 5" xfId="1388"/>
    <cellStyle name="40% - Accent1 2 4 5 2" xfId="4808"/>
    <cellStyle name="40% - Accent1 2 4 5 3" xfId="7080"/>
    <cellStyle name="40% - Accent1 2 4 5 4" xfId="9352"/>
    <cellStyle name="40% - Accent1 2 4 6" xfId="3673"/>
    <cellStyle name="40% - Accent1 2 4 7" xfId="5945"/>
    <cellStyle name="40% - Accent1 2 4 8" xfId="8217"/>
    <cellStyle name="40% - Accent1 2 5" xfId="309"/>
    <cellStyle name="40% - Accent1 2 5 2" xfId="763"/>
    <cellStyle name="40% - Accent1 2 5 2 2" xfId="1898"/>
    <cellStyle name="40% - Accent1 2 5 2 2 2" xfId="5318"/>
    <cellStyle name="40% - Accent1 2 5 2 2 3" xfId="7590"/>
    <cellStyle name="40% - Accent1 2 5 2 2 4" xfId="9862"/>
    <cellStyle name="40% - Accent1 2 5 2 3" xfId="4183"/>
    <cellStyle name="40% - Accent1 2 5 2 4" xfId="6455"/>
    <cellStyle name="40% - Accent1 2 5 2 5" xfId="8727"/>
    <cellStyle name="40% - Accent1 2 5 3" xfId="1444"/>
    <cellStyle name="40% - Accent1 2 5 3 2" xfId="4864"/>
    <cellStyle name="40% - Accent1 2 5 3 3" xfId="7136"/>
    <cellStyle name="40% - Accent1 2 5 3 4" xfId="9408"/>
    <cellStyle name="40% - Accent1 2 5 4" xfId="3729"/>
    <cellStyle name="40% - Accent1 2 5 5" xfId="6001"/>
    <cellStyle name="40% - Accent1 2 5 6" xfId="8273"/>
    <cellStyle name="40% - Accent1 2 6" xfId="990"/>
    <cellStyle name="40% - Accent1 2 6 2" xfId="2125"/>
    <cellStyle name="40% - Accent1 2 6 2 2" xfId="5545"/>
    <cellStyle name="40% - Accent1 2 6 2 3" xfId="7817"/>
    <cellStyle name="40% - Accent1 2 6 2 4" xfId="10089"/>
    <cellStyle name="40% - Accent1 2 6 3" xfId="4410"/>
    <cellStyle name="40% - Accent1 2 6 4" xfId="6682"/>
    <cellStyle name="40% - Accent1 2 6 5" xfId="8954"/>
    <cellStyle name="40% - Accent1 2 7" xfId="536"/>
    <cellStyle name="40% - Accent1 2 7 2" xfId="1671"/>
    <cellStyle name="40% - Accent1 2 7 2 2" xfId="5091"/>
    <cellStyle name="40% - Accent1 2 7 2 3" xfId="7363"/>
    <cellStyle name="40% - Accent1 2 7 2 4" xfId="9635"/>
    <cellStyle name="40% - Accent1 2 7 3" xfId="3956"/>
    <cellStyle name="40% - Accent1 2 7 4" xfId="6228"/>
    <cellStyle name="40% - Accent1 2 7 5" xfId="8500"/>
    <cellStyle name="40% - Accent1 2 8" xfId="1217"/>
    <cellStyle name="40% - Accent1 2 8 2" xfId="4637"/>
    <cellStyle name="40% - Accent1 2 8 3" xfId="6909"/>
    <cellStyle name="40% - Accent1 2 8 4" xfId="9181"/>
    <cellStyle name="40% - Accent1 2 9" xfId="3502"/>
    <cellStyle name="40% - Accent1 3" xfId="155"/>
    <cellStyle name="40% - Accent1 3 2" xfId="393"/>
    <cellStyle name="40% - Accent1 3 2 2" xfId="847"/>
    <cellStyle name="40% - Accent1 3 2 2 2" xfId="1982"/>
    <cellStyle name="40% - Accent1 3 2 2 2 2" xfId="5402"/>
    <cellStyle name="40% - Accent1 3 2 2 2 3" xfId="7674"/>
    <cellStyle name="40% - Accent1 3 2 2 2 4" xfId="9946"/>
    <cellStyle name="40% - Accent1 3 2 2 3" xfId="4267"/>
    <cellStyle name="40% - Accent1 3 2 2 4" xfId="6539"/>
    <cellStyle name="40% - Accent1 3 2 2 5" xfId="8811"/>
    <cellStyle name="40% - Accent1 3 2 3" xfId="1528"/>
    <cellStyle name="40% - Accent1 3 2 3 2" xfId="4948"/>
    <cellStyle name="40% - Accent1 3 2 3 3" xfId="7220"/>
    <cellStyle name="40% - Accent1 3 2 3 4" xfId="9492"/>
    <cellStyle name="40% - Accent1 3 2 4" xfId="3813"/>
    <cellStyle name="40% - Accent1 3 2 5" xfId="6085"/>
    <cellStyle name="40% - Accent1 3 2 6" xfId="8357"/>
    <cellStyle name="40% - Accent1 3 3" xfId="1074"/>
    <cellStyle name="40% - Accent1 3 3 2" xfId="2209"/>
    <cellStyle name="40% - Accent1 3 3 2 2" xfId="5629"/>
    <cellStyle name="40% - Accent1 3 3 2 3" xfId="7901"/>
    <cellStyle name="40% - Accent1 3 3 2 4" xfId="10173"/>
    <cellStyle name="40% - Accent1 3 3 3" xfId="4494"/>
    <cellStyle name="40% - Accent1 3 3 4" xfId="6766"/>
    <cellStyle name="40% - Accent1 3 3 5" xfId="9038"/>
    <cellStyle name="40% - Accent1 3 4" xfId="620"/>
    <cellStyle name="40% - Accent1 3 4 2" xfId="1755"/>
    <cellStyle name="40% - Accent1 3 4 2 2" xfId="5175"/>
    <cellStyle name="40% - Accent1 3 4 2 3" xfId="7447"/>
    <cellStyle name="40% - Accent1 3 4 2 4" xfId="9719"/>
    <cellStyle name="40% - Accent1 3 4 3" xfId="4040"/>
    <cellStyle name="40% - Accent1 3 4 4" xfId="6312"/>
    <cellStyle name="40% - Accent1 3 4 5" xfId="8584"/>
    <cellStyle name="40% - Accent1 3 5" xfId="1301"/>
    <cellStyle name="40% - Accent1 3 5 2" xfId="4721"/>
    <cellStyle name="40% - Accent1 3 5 3" xfId="6993"/>
    <cellStyle name="40% - Accent1 3 5 4" xfId="9265"/>
    <cellStyle name="40% - Accent1 3 6" xfId="3586"/>
    <cellStyle name="40% - Accent1 3 7" xfId="5858"/>
    <cellStyle name="40% - Accent1 3 8" xfId="8130"/>
    <cellStyle name="40% - Accent1 4" xfId="99"/>
    <cellStyle name="40% - Accent1 4 2" xfId="337"/>
    <cellStyle name="40% - Accent1 4 2 2" xfId="791"/>
    <cellStyle name="40% - Accent1 4 2 2 2" xfId="1926"/>
    <cellStyle name="40% - Accent1 4 2 2 2 2" xfId="5346"/>
    <cellStyle name="40% - Accent1 4 2 2 2 3" xfId="7618"/>
    <cellStyle name="40% - Accent1 4 2 2 2 4" xfId="9890"/>
    <cellStyle name="40% - Accent1 4 2 2 3" xfId="4211"/>
    <cellStyle name="40% - Accent1 4 2 2 4" xfId="6483"/>
    <cellStyle name="40% - Accent1 4 2 2 5" xfId="8755"/>
    <cellStyle name="40% - Accent1 4 2 3" xfId="1472"/>
    <cellStyle name="40% - Accent1 4 2 3 2" xfId="4892"/>
    <cellStyle name="40% - Accent1 4 2 3 3" xfId="7164"/>
    <cellStyle name="40% - Accent1 4 2 3 4" xfId="9436"/>
    <cellStyle name="40% - Accent1 4 2 4" xfId="3757"/>
    <cellStyle name="40% - Accent1 4 2 5" xfId="6029"/>
    <cellStyle name="40% - Accent1 4 2 6" xfId="8301"/>
    <cellStyle name="40% - Accent1 4 3" xfId="1018"/>
    <cellStyle name="40% - Accent1 4 3 2" xfId="2153"/>
    <cellStyle name="40% - Accent1 4 3 2 2" xfId="5573"/>
    <cellStyle name="40% - Accent1 4 3 2 3" xfId="7845"/>
    <cellStyle name="40% - Accent1 4 3 2 4" xfId="10117"/>
    <cellStyle name="40% - Accent1 4 3 3" xfId="4438"/>
    <cellStyle name="40% - Accent1 4 3 4" xfId="6710"/>
    <cellStyle name="40% - Accent1 4 3 5" xfId="8982"/>
    <cellStyle name="40% - Accent1 4 4" xfId="564"/>
    <cellStyle name="40% - Accent1 4 4 2" xfId="1699"/>
    <cellStyle name="40% - Accent1 4 4 2 2" xfId="5119"/>
    <cellStyle name="40% - Accent1 4 4 2 3" xfId="7391"/>
    <cellStyle name="40% - Accent1 4 4 2 4" xfId="9663"/>
    <cellStyle name="40% - Accent1 4 4 3" xfId="3984"/>
    <cellStyle name="40% - Accent1 4 4 4" xfId="6256"/>
    <cellStyle name="40% - Accent1 4 4 5" xfId="8528"/>
    <cellStyle name="40% - Accent1 4 5" xfId="1245"/>
    <cellStyle name="40% - Accent1 4 5 2" xfId="4665"/>
    <cellStyle name="40% - Accent1 4 5 3" xfId="6937"/>
    <cellStyle name="40% - Accent1 4 5 4" xfId="9209"/>
    <cellStyle name="40% - Accent1 4 6" xfId="3530"/>
    <cellStyle name="40% - Accent1 4 7" xfId="5802"/>
    <cellStyle name="40% - Accent1 4 8" xfId="8074"/>
    <cellStyle name="40% - Accent1 5" xfId="214"/>
    <cellStyle name="40% - Accent1 5 2" xfId="452"/>
    <cellStyle name="40% - Accent1 5 2 2" xfId="906"/>
    <cellStyle name="40% - Accent1 5 2 2 2" xfId="2041"/>
    <cellStyle name="40% - Accent1 5 2 2 2 2" xfId="5461"/>
    <cellStyle name="40% - Accent1 5 2 2 2 3" xfId="7733"/>
    <cellStyle name="40% - Accent1 5 2 2 2 4" xfId="10005"/>
    <cellStyle name="40% - Accent1 5 2 2 3" xfId="4326"/>
    <cellStyle name="40% - Accent1 5 2 2 4" xfId="6598"/>
    <cellStyle name="40% - Accent1 5 2 2 5" xfId="8870"/>
    <cellStyle name="40% - Accent1 5 2 3" xfId="1587"/>
    <cellStyle name="40% - Accent1 5 2 3 2" xfId="5007"/>
    <cellStyle name="40% - Accent1 5 2 3 3" xfId="7279"/>
    <cellStyle name="40% - Accent1 5 2 3 4" xfId="9551"/>
    <cellStyle name="40% - Accent1 5 2 4" xfId="3872"/>
    <cellStyle name="40% - Accent1 5 2 5" xfId="6144"/>
    <cellStyle name="40% - Accent1 5 2 6" xfId="8416"/>
    <cellStyle name="40% - Accent1 5 3" xfId="1133"/>
    <cellStyle name="40% - Accent1 5 3 2" xfId="2268"/>
    <cellStyle name="40% - Accent1 5 3 2 2" xfId="5688"/>
    <cellStyle name="40% - Accent1 5 3 2 3" xfId="7960"/>
    <cellStyle name="40% - Accent1 5 3 2 4" xfId="10232"/>
    <cellStyle name="40% - Accent1 5 3 3" xfId="4553"/>
    <cellStyle name="40% - Accent1 5 3 4" xfId="6825"/>
    <cellStyle name="40% - Accent1 5 3 5" xfId="9097"/>
    <cellStyle name="40% - Accent1 5 4" xfId="679"/>
    <cellStyle name="40% - Accent1 5 4 2" xfId="1814"/>
    <cellStyle name="40% - Accent1 5 4 2 2" xfId="5234"/>
    <cellStyle name="40% - Accent1 5 4 2 3" xfId="7506"/>
    <cellStyle name="40% - Accent1 5 4 2 4" xfId="9778"/>
    <cellStyle name="40% - Accent1 5 4 3" xfId="4099"/>
    <cellStyle name="40% - Accent1 5 4 4" xfId="6371"/>
    <cellStyle name="40% - Accent1 5 4 5" xfId="8643"/>
    <cellStyle name="40% - Accent1 5 5" xfId="1360"/>
    <cellStyle name="40% - Accent1 5 5 2" xfId="4780"/>
    <cellStyle name="40% - Accent1 5 5 3" xfId="7052"/>
    <cellStyle name="40% - Accent1 5 5 4" xfId="9324"/>
    <cellStyle name="40% - Accent1 5 6" xfId="3645"/>
    <cellStyle name="40% - Accent1 5 7" xfId="5917"/>
    <cellStyle name="40% - Accent1 5 8" xfId="8189"/>
    <cellStyle name="40% - Accent1 6" xfId="281"/>
    <cellStyle name="40% - Accent1 6 2" xfId="735"/>
    <cellStyle name="40% - Accent1 6 2 2" xfId="1870"/>
    <cellStyle name="40% - Accent1 6 2 2 2" xfId="5290"/>
    <cellStyle name="40% - Accent1 6 2 2 3" xfId="7562"/>
    <cellStyle name="40% - Accent1 6 2 2 4" xfId="9834"/>
    <cellStyle name="40% - Accent1 6 2 3" xfId="4155"/>
    <cellStyle name="40% - Accent1 6 2 4" xfId="6427"/>
    <cellStyle name="40% - Accent1 6 2 5" xfId="8699"/>
    <cellStyle name="40% - Accent1 6 3" xfId="1416"/>
    <cellStyle name="40% - Accent1 6 3 2" xfId="4836"/>
    <cellStyle name="40% - Accent1 6 3 3" xfId="7108"/>
    <cellStyle name="40% - Accent1 6 3 4" xfId="9380"/>
    <cellStyle name="40% - Accent1 6 4" xfId="3701"/>
    <cellStyle name="40% - Accent1 6 5" xfId="5973"/>
    <cellStyle name="40% - Accent1 6 6" xfId="8245"/>
    <cellStyle name="40% - Accent1 7" xfId="962"/>
    <cellStyle name="40% - Accent1 7 2" xfId="2097"/>
    <cellStyle name="40% - Accent1 7 2 2" xfId="5517"/>
    <cellStyle name="40% - Accent1 7 2 3" xfId="7789"/>
    <cellStyle name="40% - Accent1 7 2 4" xfId="10061"/>
    <cellStyle name="40% - Accent1 7 3" xfId="4382"/>
    <cellStyle name="40% - Accent1 7 4" xfId="6654"/>
    <cellStyle name="40% - Accent1 7 5" xfId="8926"/>
    <cellStyle name="40% - Accent1 8" xfId="508"/>
    <cellStyle name="40% - Accent1 8 2" xfId="1643"/>
    <cellStyle name="40% - Accent1 8 2 2" xfId="5063"/>
    <cellStyle name="40% - Accent1 8 2 3" xfId="7335"/>
    <cellStyle name="40% - Accent1 8 2 4" xfId="9607"/>
    <cellStyle name="40% - Accent1 8 3" xfId="3928"/>
    <cellStyle name="40% - Accent1 8 4" xfId="6200"/>
    <cellStyle name="40% - Accent1 8 5" xfId="8472"/>
    <cellStyle name="40% - Accent1 9" xfId="1189"/>
    <cellStyle name="40% - Accent1 9 2" xfId="4609"/>
    <cellStyle name="40% - Accent1 9 3" xfId="6881"/>
    <cellStyle name="40% - Accent1 9 4" xfId="9153"/>
    <cellStyle name="40% - Accent2" xfId="25" builtinId="35" customBuiltin="1"/>
    <cellStyle name="40% - Accent2 10" xfId="3476"/>
    <cellStyle name="40% - Accent2 11" xfId="5748"/>
    <cellStyle name="40% - Accent2 12" xfId="8020"/>
    <cellStyle name="40% - Accent2 2" xfId="73"/>
    <cellStyle name="40% - Accent2 2 10" xfId="5776"/>
    <cellStyle name="40% - Accent2 2 11" xfId="8048"/>
    <cellStyle name="40% - Accent2 2 2" xfId="185"/>
    <cellStyle name="40% - Accent2 2 2 2" xfId="423"/>
    <cellStyle name="40% - Accent2 2 2 2 2" xfId="877"/>
    <cellStyle name="40% - Accent2 2 2 2 2 2" xfId="2012"/>
    <cellStyle name="40% - Accent2 2 2 2 2 2 2" xfId="5432"/>
    <cellStyle name="40% - Accent2 2 2 2 2 2 3" xfId="7704"/>
    <cellStyle name="40% - Accent2 2 2 2 2 2 4" xfId="9976"/>
    <cellStyle name="40% - Accent2 2 2 2 2 3" xfId="4297"/>
    <cellStyle name="40% - Accent2 2 2 2 2 4" xfId="6569"/>
    <cellStyle name="40% - Accent2 2 2 2 2 5" xfId="8841"/>
    <cellStyle name="40% - Accent2 2 2 2 3" xfId="1558"/>
    <cellStyle name="40% - Accent2 2 2 2 3 2" xfId="4978"/>
    <cellStyle name="40% - Accent2 2 2 2 3 3" xfId="7250"/>
    <cellStyle name="40% - Accent2 2 2 2 3 4" xfId="9522"/>
    <cellStyle name="40% - Accent2 2 2 2 4" xfId="3843"/>
    <cellStyle name="40% - Accent2 2 2 2 5" xfId="6115"/>
    <cellStyle name="40% - Accent2 2 2 2 6" xfId="8387"/>
    <cellStyle name="40% - Accent2 2 2 3" xfId="1104"/>
    <cellStyle name="40% - Accent2 2 2 3 2" xfId="2239"/>
    <cellStyle name="40% - Accent2 2 2 3 2 2" xfId="5659"/>
    <cellStyle name="40% - Accent2 2 2 3 2 3" xfId="7931"/>
    <cellStyle name="40% - Accent2 2 2 3 2 4" xfId="10203"/>
    <cellStyle name="40% - Accent2 2 2 3 3" xfId="4524"/>
    <cellStyle name="40% - Accent2 2 2 3 4" xfId="6796"/>
    <cellStyle name="40% - Accent2 2 2 3 5" xfId="9068"/>
    <cellStyle name="40% - Accent2 2 2 4" xfId="650"/>
    <cellStyle name="40% - Accent2 2 2 4 2" xfId="1785"/>
    <cellStyle name="40% - Accent2 2 2 4 2 2" xfId="5205"/>
    <cellStyle name="40% - Accent2 2 2 4 2 3" xfId="7477"/>
    <cellStyle name="40% - Accent2 2 2 4 2 4" xfId="9749"/>
    <cellStyle name="40% - Accent2 2 2 4 3" xfId="4070"/>
    <cellStyle name="40% - Accent2 2 2 4 4" xfId="6342"/>
    <cellStyle name="40% - Accent2 2 2 4 5" xfId="8614"/>
    <cellStyle name="40% - Accent2 2 2 5" xfId="1331"/>
    <cellStyle name="40% - Accent2 2 2 5 2" xfId="4751"/>
    <cellStyle name="40% - Accent2 2 2 5 3" xfId="7023"/>
    <cellStyle name="40% - Accent2 2 2 5 4" xfId="9295"/>
    <cellStyle name="40% - Accent2 2 2 6" xfId="3616"/>
    <cellStyle name="40% - Accent2 2 2 7" xfId="5888"/>
    <cellStyle name="40% - Accent2 2 2 8" xfId="8160"/>
    <cellStyle name="40% - Accent2 2 3" xfId="129"/>
    <cellStyle name="40% - Accent2 2 3 2" xfId="367"/>
    <cellStyle name="40% - Accent2 2 3 2 2" xfId="821"/>
    <cellStyle name="40% - Accent2 2 3 2 2 2" xfId="1956"/>
    <cellStyle name="40% - Accent2 2 3 2 2 2 2" xfId="5376"/>
    <cellStyle name="40% - Accent2 2 3 2 2 2 3" xfId="7648"/>
    <cellStyle name="40% - Accent2 2 3 2 2 2 4" xfId="9920"/>
    <cellStyle name="40% - Accent2 2 3 2 2 3" xfId="4241"/>
    <cellStyle name="40% - Accent2 2 3 2 2 4" xfId="6513"/>
    <cellStyle name="40% - Accent2 2 3 2 2 5" xfId="8785"/>
    <cellStyle name="40% - Accent2 2 3 2 3" xfId="1502"/>
    <cellStyle name="40% - Accent2 2 3 2 3 2" xfId="4922"/>
    <cellStyle name="40% - Accent2 2 3 2 3 3" xfId="7194"/>
    <cellStyle name="40% - Accent2 2 3 2 3 4" xfId="9466"/>
    <cellStyle name="40% - Accent2 2 3 2 4" xfId="3787"/>
    <cellStyle name="40% - Accent2 2 3 2 5" xfId="6059"/>
    <cellStyle name="40% - Accent2 2 3 2 6" xfId="8331"/>
    <cellStyle name="40% - Accent2 2 3 3" xfId="1048"/>
    <cellStyle name="40% - Accent2 2 3 3 2" xfId="2183"/>
    <cellStyle name="40% - Accent2 2 3 3 2 2" xfId="5603"/>
    <cellStyle name="40% - Accent2 2 3 3 2 3" xfId="7875"/>
    <cellStyle name="40% - Accent2 2 3 3 2 4" xfId="10147"/>
    <cellStyle name="40% - Accent2 2 3 3 3" xfId="4468"/>
    <cellStyle name="40% - Accent2 2 3 3 4" xfId="6740"/>
    <cellStyle name="40% - Accent2 2 3 3 5" xfId="9012"/>
    <cellStyle name="40% - Accent2 2 3 4" xfId="594"/>
    <cellStyle name="40% - Accent2 2 3 4 2" xfId="1729"/>
    <cellStyle name="40% - Accent2 2 3 4 2 2" xfId="5149"/>
    <cellStyle name="40% - Accent2 2 3 4 2 3" xfId="7421"/>
    <cellStyle name="40% - Accent2 2 3 4 2 4" xfId="9693"/>
    <cellStyle name="40% - Accent2 2 3 4 3" xfId="4014"/>
    <cellStyle name="40% - Accent2 2 3 4 4" xfId="6286"/>
    <cellStyle name="40% - Accent2 2 3 4 5" xfId="8558"/>
    <cellStyle name="40% - Accent2 2 3 5" xfId="1275"/>
    <cellStyle name="40% - Accent2 2 3 5 2" xfId="4695"/>
    <cellStyle name="40% - Accent2 2 3 5 3" xfId="6967"/>
    <cellStyle name="40% - Accent2 2 3 5 4" xfId="9239"/>
    <cellStyle name="40% - Accent2 2 3 6" xfId="3560"/>
    <cellStyle name="40% - Accent2 2 3 7" xfId="5832"/>
    <cellStyle name="40% - Accent2 2 3 8" xfId="8104"/>
    <cellStyle name="40% - Accent2 2 4" xfId="255"/>
    <cellStyle name="40% - Accent2 2 4 2" xfId="482"/>
    <cellStyle name="40% - Accent2 2 4 2 2" xfId="936"/>
    <cellStyle name="40% - Accent2 2 4 2 2 2" xfId="2071"/>
    <cellStyle name="40% - Accent2 2 4 2 2 2 2" xfId="5491"/>
    <cellStyle name="40% - Accent2 2 4 2 2 2 3" xfId="7763"/>
    <cellStyle name="40% - Accent2 2 4 2 2 2 4" xfId="10035"/>
    <cellStyle name="40% - Accent2 2 4 2 2 3" xfId="4356"/>
    <cellStyle name="40% - Accent2 2 4 2 2 4" xfId="6628"/>
    <cellStyle name="40% - Accent2 2 4 2 2 5" xfId="8900"/>
    <cellStyle name="40% - Accent2 2 4 2 3" xfId="1617"/>
    <cellStyle name="40% - Accent2 2 4 2 3 2" xfId="5037"/>
    <cellStyle name="40% - Accent2 2 4 2 3 3" xfId="7309"/>
    <cellStyle name="40% - Accent2 2 4 2 3 4" xfId="9581"/>
    <cellStyle name="40% - Accent2 2 4 2 4" xfId="3902"/>
    <cellStyle name="40% - Accent2 2 4 2 5" xfId="6174"/>
    <cellStyle name="40% - Accent2 2 4 2 6" xfId="8446"/>
    <cellStyle name="40% - Accent2 2 4 3" xfId="1163"/>
    <cellStyle name="40% - Accent2 2 4 3 2" xfId="2298"/>
    <cellStyle name="40% - Accent2 2 4 3 2 2" xfId="5718"/>
    <cellStyle name="40% - Accent2 2 4 3 2 3" xfId="7990"/>
    <cellStyle name="40% - Accent2 2 4 3 2 4" xfId="10262"/>
    <cellStyle name="40% - Accent2 2 4 3 3" xfId="4583"/>
    <cellStyle name="40% - Accent2 2 4 3 4" xfId="6855"/>
    <cellStyle name="40% - Accent2 2 4 3 5" xfId="9127"/>
    <cellStyle name="40% - Accent2 2 4 4" xfId="709"/>
    <cellStyle name="40% - Accent2 2 4 4 2" xfId="1844"/>
    <cellStyle name="40% - Accent2 2 4 4 2 2" xfId="5264"/>
    <cellStyle name="40% - Accent2 2 4 4 2 3" xfId="7536"/>
    <cellStyle name="40% - Accent2 2 4 4 2 4" xfId="9808"/>
    <cellStyle name="40% - Accent2 2 4 4 3" xfId="4129"/>
    <cellStyle name="40% - Accent2 2 4 4 4" xfId="6401"/>
    <cellStyle name="40% - Accent2 2 4 4 5" xfId="8673"/>
    <cellStyle name="40% - Accent2 2 4 5" xfId="1390"/>
    <cellStyle name="40% - Accent2 2 4 5 2" xfId="4810"/>
    <cellStyle name="40% - Accent2 2 4 5 3" xfId="7082"/>
    <cellStyle name="40% - Accent2 2 4 5 4" xfId="9354"/>
    <cellStyle name="40% - Accent2 2 4 6" xfId="3675"/>
    <cellStyle name="40% - Accent2 2 4 7" xfId="5947"/>
    <cellStyle name="40% - Accent2 2 4 8" xfId="8219"/>
    <cellStyle name="40% - Accent2 2 5" xfId="311"/>
    <cellStyle name="40% - Accent2 2 5 2" xfId="765"/>
    <cellStyle name="40% - Accent2 2 5 2 2" xfId="1900"/>
    <cellStyle name="40% - Accent2 2 5 2 2 2" xfId="5320"/>
    <cellStyle name="40% - Accent2 2 5 2 2 3" xfId="7592"/>
    <cellStyle name="40% - Accent2 2 5 2 2 4" xfId="9864"/>
    <cellStyle name="40% - Accent2 2 5 2 3" xfId="4185"/>
    <cellStyle name="40% - Accent2 2 5 2 4" xfId="6457"/>
    <cellStyle name="40% - Accent2 2 5 2 5" xfId="8729"/>
    <cellStyle name="40% - Accent2 2 5 3" xfId="1446"/>
    <cellStyle name="40% - Accent2 2 5 3 2" xfId="4866"/>
    <cellStyle name="40% - Accent2 2 5 3 3" xfId="7138"/>
    <cellStyle name="40% - Accent2 2 5 3 4" xfId="9410"/>
    <cellStyle name="40% - Accent2 2 5 4" xfId="3731"/>
    <cellStyle name="40% - Accent2 2 5 5" xfId="6003"/>
    <cellStyle name="40% - Accent2 2 5 6" xfId="8275"/>
    <cellStyle name="40% - Accent2 2 6" xfId="992"/>
    <cellStyle name="40% - Accent2 2 6 2" xfId="2127"/>
    <cellStyle name="40% - Accent2 2 6 2 2" xfId="5547"/>
    <cellStyle name="40% - Accent2 2 6 2 3" xfId="7819"/>
    <cellStyle name="40% - Accent2 2 6 2 4" xfId="10091"/>
    <cellStyle name="40% - Accent2 2 6 3" xfId="4412"/>
    <cellStyle name="40% - Accent2 2 6 4" xfId="6684"/>
    <cellStyle name="40% - Accent2 2 6 5" xfId="8956"/>
    <cellStyle name="40% - Accent2 2 7" xfId="538"/>
    <cellStyle name="40% - Accent2 2 7 2" xfId="1673"/>
    <cellStyle name="40% - Accent2 2 7 2 2" xfId="5093"/>
    <cellStyle name="40% - Accent2 2 7 2 3" xfId="7365"/>
    <cellStyle name="40% - Accent2 2 7 2 4" xfId="9637"/>
    <cellStyle name="40% - Accent2 2 7 3" xfId="3958"/>
    <cellStyle name="40% - Accent2 2 7 4" xfId="6230"/>
    <cellStyle name="40% - Accent2 2 7 5" xfId="8502"/>
    <cellStyle name="40% - Accent2 2 8" xfId="1219"/>
    <cellStyle name="40% - Accent2 2 8 2" xfId="4639"/>
    <cellStyle name="40% - Accent2 2 8 3" xfId="6911"/>
    <cellStyle name="40% - Accent2 2 8 4" xfId="9183"/>
    <cellStyle name="40% - Accent2 2 9" xfId="3504"/>
    <cellStyle name="40% - Accent2 3" xfId="157"/>
    <cellStyle name="40% - Accent2 3 2" xfId="395"/>
    <cellStyle name="40% - Accent2 3 2 2" xfId="849"/>
    <cellStyle name="40% - Accent2 3 2 2 2" xfId="1984"/>
    <cellStyle name="40% - Accent2 3 2 2 2 2" xfId="5404"/>
    <cellStyle name="40% - Accent2 3 2 2 2 3" xfId="7676"/>
    <cellStyle name="40% - Accent2 3 2 2 2 4" xfId="9948"/>
    <cellStyle name="40% - Accent2 3 2 2 3" xfId="4269"/>
    <cellStyle name="40% - Accent2 3 2 2 4" xfId="6541"/>
    <cellStyle name="40% - Accent2 3 2 2 5" xfId="8813"/>
    <cellStyle name="40% - Accent2 3 2 3" xfId="1530"/>
    <cellStyle name="40% - Accent2 3 2 3 2" xfId="4950"/>
    <cellStyle name="40% - Accent2 3 2 3 3" xfId="7222"/>
    <cellStyle name="40% - Accent2 3 2 3 4" xfId="9494"/>
    <cellStyle name="40% - Accent2 3 2 4" xfId="3815"/>
    <cellStyle name="40% - Accent2 3 2 5" xfId="6087"/>
    <cellStyle name="40% - Accent2 3 2 6" xfId="8359"/>
    <cellStyle name="40% - Accent2 3 3" xfId="1076"/>
    <cellStyle name="40% - Accent2 3 3 2" xfId="2211"/>
    <cellStyle name="40% - Accent2 3 3 2 2" xfId="5631"/>
    <cellStyle name="40% - Accent2 3 3 2 3" xfId="7903"/>
    <cellStyle name="40% - Accent2 3 3 2 4" xfId="10175"/>
    <cellStyle name="40% - Accent2 3 3 3" xfId="4496"/>
    <cellStyle name="40% - Accent2 3 3 4" xfId="6768"/>
    <cellStyle name="40% - Accent2 3 3 5" xfId="9040"/>
    <cellStyle name="40% - Accent2 3 4" xfId="622"/>
    <cellStyle name="40% - Accent2 3 4 2" xfId="1757"/>
    <cellStyle name="40% - Accent2 3 4 2 2" xfId="5177"/>
    <cellStyle name="40% - Accent2 3 4 2 3" xfId="7449"/>
    <cellStyle name="40% - Accent2 3 4 2 4" xfId="9721"/>
    <cellStyle name="40% - Accent2 3 4 3" xfId="4042"/>
    <cellStyle name="40% - Accent2 3 4 4" xfId="6314"/>
    <cellStyle name="40% - Accent2 3 4 5" xfId="8586"/>
    <cellStyle name="40% - Accent2 3 5" xfId="1303"/>
    <cellStyle name="40% - Accent2 3 5 2" xfId="4723"/>
    <cellStyle name="40% - Accent2 3 5 3" xfId="6995"/>
    <cellStyle name="40% - Accent2 3 5 4" xfId="9267"/>
    <cellStyle name="40% - Accent2 3 6" xfId="3588"/>
    <cellStyle name="40% - Accent2 3 7" xfId="5860"/>
    <cellStyle name="40% - Accent2 3 8" xfId="8132"/>
    <cellStyle name="40% - Accent2 4" xfId="101"/>
    <cellStyle name="40% - Accent2 4 2" xfId="339"/>
    <cellStyle name="40% - Accent2 4 2 2" xfId="793"/>
    <cellStyle name="40% - Accent2 4 2 2 2" xfId="1928"/>
    <cellStyle name="40% - Accent2 4 2 2 2 2" xfId="5348"/>
    <cellStyle name="40% - Accent2 4 2 2 2 3" xfId="7620"/>
    <cellStyle name="40% - Accent2 4 2 2 2 4" xfId="9892"/>
    <cellStyle name="40% - Accent2 4 2 2 3" xfId="4213"/>
    <cellStyle name="40% - Accent2 4 2 2 4" xfId="6485"/>
    <cellStyle name="40% - Accent2 4 2 2 5" xfId="8757"/>
    <cellStyle name="40% - Accent2 4 2 3" xfId="1474"/>
    <cellStyle name="40% - Accent2 4 2 3 2" xfId="4894"/>
    <cellStyle name="40% - Accent2 4 2 3 3" xfId="7166"/>
    <cellStyle name="40% - Accent2 4 2 3 4" xfId="9438"/>
    <cellStyle name="40% - Accent2 4 2 4" xfId="3759"/>
    <cellStyle name="40% - Accent2 4 2 5" xfId="6031"/>
    <cellStyle name="40% - Accent2 4 2 6" xfId="8303"/>
    <cellStyle name="40% - Accent2 4 3" xfId="1020"/>
    <cellStyle name="40% - Accent2 4 3 2" xfId="2155"/>
    <cellStyle name="40% - Accent2 4 3 2 2" xfId="5575"/>
    <cellStyle name="40% - Accent2 4 3 2 3" xfId="7847"/>
    <cellStyle name="40% - Accent2 4 3 2 4" xfId="10119"/>
    <cellStyle name="40% - Accent2 4 3 3" xfId="4440"/>
    <cellStyle name="40% - Accent2 4 3 4" xfId="6712"/>
    <cellStyle name="40% - Accent2 4 3 5" xfId="8984"/>
    <cellStyle name="40% - Accent2 4 4" xfId="566"/>
    <cellStyle name="40% - Accent2 4 4 2" xfId="1701"/>
    <cellStyle name="40% - Accent2 4 4 2 2" xfId="5121"/>
    <cellStyle name="40% - Accent2 4 4 2 3" xfId="7393"/>
    <cellStyle name="40% - Accent2 4 4 2 4" xfId="9665"/>
    <cellStyle name="40% - Accent2 4 4 3" xfId="3986"/>
    <cellStyle name="40% - Accent2 4 4 4" xfId="6258"/>
    <cellStyle name="40% - Accent2 4 4 5" xfId="8530"/>
    <cellStyle name="40% - Accent2 4 5" xfId="1247"/>
    <cellStyle name="40% - Accent2 4 5 2" xfId="4667"/>
    <cellStyle name="40% - Accent2 4 5 3" xfId="6939"/>
    <cellStyle name="40% - Accent2 4 5 4" xfId="9211"/>
    <cellStyle name="40% - Accent2 4 6" xfId="3532"/>
    <cellStyle name="40% - Accent2 4 7" xfId="5804"/>
    <cellStyle name="40% - Accent2 4 8" xfId="8076"/>
    <cellStyle name="40% - Accent2 5" xfId="216"/>
    <cellStyle name="40% - Accent2 5 2" xfId="454"/>
    <cellStyle name="40% - Accent2 5 2 2" xfId="908"/>
    <cellStyle name="40% - Accent2 5 2 2 2" xfId="2043"/>
    <cellStyle name="40% - Accent2 5 2 2 2 2" xfId="5463"/>
    <cellStyle name="40% - Accent2 5 2 2 2 3" xfId="7735"/>
    <cellStyle name="40% - Accent2 5 2 2 2 4" xfId="10007"/>
    <cellStyle name="40% - Accent2 5 2 2 3" xfId="4328"/>
    <cellStyle name="40% - Accent2 5 2 2 4" xfId="6600"/>
    <cellStyle name="40% - Accent2 5 2 2 5" xfId="8872"/>
    <cellStyle name="40% - Accent2 5 2 3" xfId="1589"/>
    <cellStyle name="40% - Accent2 5 2 3 2" xfId="5009"/>
    <cellStyle name="40% - Accent2 5 2 3 3" xfId="7281"/>
    <cellStyle name="40% - Accent2 5 2 3 4" xfId="9553"/>
    <cellStyle name="40% - Accent2 5 2 4" xfId="3874"/>
    <cellStyle name="40% - Accent2 5 2 5" xfId="6146"/>
    <cellStyle name="40% - Accent2 5 2 6" xfId="8418"/>
    <cellStyle name="40% - Accent2 5 3" xfId="1135"/>
    <cellStyle name="40% - Accent2 5 3 2" xfId="2270"/>
    <cellStyle name="40% - Accent2 5 3 2 2" xfId="5690"/>
    <cellStyle name="40% - Accent2 5 3 2 3" xfId="7962"/>
    <cellStyle name="40% - Accent2 5 3 2 4" xfId="10234"/>
    <cellStyle name="40% - Accent2 5 3 3" xfId="4555"/>
    <cellStyle name="40% - Accent2 5 3 4" xfId="6827"/>
    <cellStyle name="40% - Accent2 5 3 5" xfId="9099"/>
    <cellStyle name="40% - Accent2 5 4" xfId="681"/>
    <cellStyle name="40% - Accent2 5 4 2" xfId="1816"/>
    <cellStyle name="40% - Accent2 5 4 2 2" xfId="5236"/>
    <cellStyle name="40% - Accent2 5 4 2 3" xfId="7508"/>
    <cellStyle name="40% - Accent2 5 4 2 4" xfId="9780"/>
    <cellStyle name="40% - Accent2 5 4 3" xfId="4101"/>
    <cellStyle name="40% - Accent2 5 4 4" xfId="6373"/>
    <cellStyle name="40% - Accent2 5 4 5" xfId="8645"/>
    <cellStyle name="40% - Accent2 5 5" xfId="1362"/>
    <cellStyle name="40% - Accent2 5 5 2" xfId="4782"/>
    <cellStyle name="40% - Accent2 5 5 3" xfId="7054"/>
    <cellStyle name="40% - Accent2 5 5 4" xfId="9326"/>
    <cellStyle name="40% - Accent2 5 6" xfId="3647"/>
    <cellStyle name="40% - Accent2 5 7" xfId="5919"/>
    <cellStyle name="40% - Accent2 5 8" xfId="8191"/>
    <cellStyle name="40% - Accent2 6" xfId="283"/>
    <cellStyle name="40% - Accent2 6 2" xfId="737"/>
    <cellStyle name="40% - Accent2 6 2 2" xfId="1872"/>
    <cellStyle name="40% - Accent2 6 2 2 2" xfId="5292"/>
    <cellStyle name="40% - Accent2 6 2 2 3" xfId="7564"/>
    <cellStyle name="40% - Accent2 6 2 2 4" xfId="9836"/>
    <cellStyle name="40% - Accent2 6 2 3" xfId="4157"/>
    <cellStyle name="40% - Accent2 6 2 4" xfId="6429"/>
    <cellStyle name="40% - Accent2 6 2 5" xfId="8701"/>
    <cellStyle name="40% - Accent2 6 3" xfId="1418"/>
    <cellStyle name="40% - Accent2 6 3 2" xfId="4838"/>
    <cellStyle name="40% - Accent2 6 3 3" xfId="7110"/>
    <cellStyle name="40% - Accent2 6 3 4" xfId="9382"/>
    <cellStyle name="40% - Accent2 6 4" xfId="3703"/>
    <cellStyle name="40% - Accent2 6 5" xfId="5975"/>
    <cellStyle name="40% - Accent2 6 6" xfId="8247"/>
    <cellStyle name="40% - Accent2 7" xfId="964"/>
    <cellStyle name="40% - Accent2 7 2" xfId="2099"/>
    <cellStyle name="40% - Accent2 7 2 2" xfId="5519"/>
    <cellStyle name="40% - Accent2 7 2 3" xfId="7791"/>
    <cellStyle name="40% - Accent2 7 2 4" xfId="10063"/>
    <cellStyle name="40% - Accent2 7 3" xfId="4384"/>
    <cellStyle name="40% - Accent2 7 4" xfId="6656"/>
    <cellStyle name="40% - Accent2 7 5" xfId="8928"/>
    <cellStyle name="40% - Accent2 8" xfId="510"/>
    <cellStyle name="40% - Accent2 8 2" xfId="1645"/>
    <cellStyle name="40% - Accent2 8 2 2" xfId="5065"/>
    <cellStyle name="40% - Accent2 8 2 3" xfId="7337"/>
    <cellStyle name="40% - Accent2 8 2 4" xfId="9609"/>
    <cellStyle name="40% - Accent2 8 3" xfId="3930"/>
    <cellStyle name="40% - Accent2 8 4" xfId="6202"/>
    <cellStyle name="40% - Accent2 8 5" xfId="8474"/>
    <cellStyle name="40% - Accent2 9" xfId="1191"/>
    <cellStyle name="40% - Accent2 9 2" xfId="4611"/>
    <cellStyle name="40% - Accent2 9 3" xfId="6883"/>
    <cellStyle name="40% - Accent2 9 4" xfId="9155"/>
    <cellStyle name="40% - Accent3" xfId="28" builtinId="39" customBuiltin="1"/>
    <cellStyle name="40% - Accent3 10" xfId="3478"/>
    <cellStyle name="40% - Accent3 11" xfId="5750"/>
    <cellStyle name="40% - Accent3 12" xfId="8022"/>
    <cellStyle name="40% - Accent3 2" xfId="75"/>
    <cellStyle name="40% - Accent3 2 10" xfId="5778"/>
    <cellStyle name="40% - Accent3 2 11" xfId="8050"/>
    <cellStyle name="40% - Accent3 2 2" xfId="187"/>
    <cellStyle name="40% - Accent3 2 2 2" xfId="425"/>
    <cellStyle name="40% - Accent3 2 2 2 2" xfId="879"/>
    <cellStyle name="40% - Accent3 2 2 2 2 2" xfId="2014"/>
    <cellStyle name="40% - Accent3 2 2 2 2 2 2" xfId="5434"/>
    <cellStyle name="40% - Accent3 2 2 2 2 2 3" xfId="7706"/>
    <cellStyle name="40% - Accent3 2 2 2 2 2 4" xfId="9978"/>
    <cellStyle name="40% - Accent3 2 2 2 2 3" xfId="4299"/>
    <cellStyle name="40% - Accent3 2 2 2 2 4" xfId="6571"/>
    <cellStyle name="40% - Accent3 2 2 2 2 5" xfId="8843"/>
    <cellStyle name="40% - Accent3 2 2 2 3" xfId="1560"/>
    <cellStyle name="40% - Accent3 2 2 2 3 2" xfId="4980"/>
    <cellStyle name="40% - Accent3 2 2 2 3 3" xfId="7252"/>
    <cellStyle name="40% - Accent3 2 2 2 3 4" xfId="9524"/>
    <cellStyle name="40% - Accent3 2 2 2 4" xfId="3845"/>
    <cellStyle name="40% - Accent3 2 2 2 5" xfId="6117"/>
    <cellStyle name="40% - Accent3 2 2 2 6" xfId="8389"/>
    <cellStyle name="40% - Accent3 2 2 3" xfId="1106"/>
    <cellStyle name="40% - Accent3 2 2 3 2" xfId="2241"/>
    <cellStyle name="40% - Accent3 2 2 3 2 2" xfId="5661"/>
    <cellStyle name="40% - Accent3 2 2 3 2 3" xfId="7933"/>
    <cellStyle name="40% - Accent3 2 2 3 2 4" xfId="10205"/>
    <cellStyle name="40% - Accent3 2 2 3 3" xfId="4526"/>
    <cellStyle name="40% - Accent3 2 2 3 4" xfId="6798"/>
    <cellStyle name="40% - Accent3 2 2 3 5" xfId="9070"/>
    <cellStyle name="40% - Accent3 2 2 4" xfId="652"/>
    <cellStyle name="40% - Accent3 2 2 4 2" xfId="1787"/>
    <cellStyle name="40% - Accent3 2 2 4 2 2" xfId="5207"/>
    <cellStyle name="40% - Accent3 2 2 4 2 3" xfId="7479"/>
    <cellStyle name="40% - Accent3 2 2 4 2 4" xfId="9751"/>
    <cellStyle name="40% - Accent3 2 2 4 3" xfId="4072"/>
    <cellStyle name="40% - Accent3 2 2 4 4" xfId="6344"/>
    <cellStyle name="40% - Accent3 2 2 4 5" xfId="8616"/>
    <cellStyle name="40% - Accent3 2 2 5" xfId="1333"/>
    <cellStyle name="40% - Accent3 2 2 5 2" xfId="4753"/>
    <cellStyle name="40% - Accent3 2 2 5 3" xfId="7025"/>
    <cellStyle name="40% - Accent3 2 2 5 4" xfId="9297"/>
    <cellStyle name="40% - Accent3 2 2 6" xfId="3618"/>
    <cellStyle name="40% - Accent3 2 2 7" xfId="5890"/>
    <cellStyle name="40% - Accent3 2 2 8" xfId="8162"/>
    <cellStyle name="40% - Accent3 2 3" xfId="131"/>
    <cellStyle name="40% - Accent3 2 3 2" xfId="369"/>
    <cellStyle name="40% - Accent3 2 3 2 2" xfId="823"/>
    <cellStyle name="40% - Accent3 2 3 2 2 2" xfId="1958"/>
    <cellStyle name="40% - Accent3 2 3 2 2 2 2" xfId="5378"/>
    <cellStyle name="40% - Accent3 2 3 2 2 2 3" xfId="7650"/>
    <cellStyle name="40% - Accent3 2 3 2 2 2 4" xfId="9922"/>
    <cellStyle name="40% - Accent3 2 3 2 2 3" xfId="4243"/>
    <cellStyle name="40% - Accent3 2 3 2 2 4" xfId="6515"/>
    <cellStyle name="40% - Accent3 2 3 2 2 5" xfId="8787"/>
    <cellStyle name="40% - Accent3 2 3 2 3" xfId="1504"/>
    <cellStyle name="40% - Accent3 2 3 2 3 2" xfId="4924"/>
    <cellStyle name="40% - Accent3 2 3 2 3 3" xfId="7196"/>
    <cellStyle name="40% - Accent3 2 3 2 3 4" xfId="9468"/>
    <cellStyle name="40% - Accent3 2 3 2 4" xfId="3789"/>
    <cellStyle name="40% - Accent3 2 3 2 5" xfId="6061"/>
    <cellStyle name="40% - Accent3 2 3 2 6" xfId="8333"/>
    <cellStyle name="40% - Accent3 2 3 3" xfId="1050"/>
    <cellStyle name="40% - Accent3 2 3 3 2" xfId="2185"/>
    <cellStyle name="40% - Accent3 2 3 3 2 2" xfId="5605"/>
    <cellStyle name="40% - Accent3 2 3 3 2 3" xfId="7877"/>
    <cellStyle name="40% - Accent3 2 3 3 2 4" xfId="10149"/>
    <cellStyle name="40% - Accent3 2 3 3 3" xfId="4470"/>
    <cellStyle name="40% - Accent3 2 3 3 4" xfId="6742"/>
    <cellStyle name="40% - Accent3 2 3 3 5" xfId="9014"/>
    <cellStyle name="40% - Accent3 2 3 4" xfId="596"/>
    <cellStyle name="40% - Accent3 2 3 4 2" xfId="1731"/>
    <cellStyle name="40% - Accent3 2 3 4 2 2" xfId="5151"/>
    <cellStyle name="40% - Accent3 2 3 4 2 3" xfId="7423"/>
    <cellStyle name="40% - Accent3 2 3 4 2 4" xfId="9695"/>
    <cellStyle name="40% - Accent3 2 3 4 3" xfId="4016"/>
    <cellStyle name="40% - Accent3 2 3 4 4" xfId="6288"/>
    <cellStyle name="40% - Accent3 2 3 4 5" xfId="8560"/>
    <cellStyle name="40% - Accent3 2 3 5" xfId="1277"/>
    <cellStyle name="40% - Accent3 2 3 5 2" xfId="4697"/>
    <cellStyle name="40% - Accent3 2 3 5 3" xfId="6969"/>
    <cellStyle name="40% - Accent3 2 3 5 4" xfId="9241"/>
    <cellStyle name="40% - Accent3 2 3 6" xfId="3562"/>
    <cellStyle name="40% - Accent3 2 3 7" xfId="5834"/>
    <cellStyle name="40% - Accent3 2 3 8" xfId="8106"/>
    <cellStyle name="40% - Accent3 2 4" xfId="257"/>
    <cellStyle name="40% - Accent3 2 4 2" xfId="484"/>
    <cellStyle name="40% - Accent3 2 4 2 2" xfId="938"/>
    <cellStyle name="40% - Accent3 2 4 2 2 2" xfId="2073"/>
    <cellStyle name="40% - Accent3 2 4 2 2 2 2" xfId="5493"/>
    <cellStyle name="40% - Accent3 2 4 2 2 2 3" xfId="7765"/>
    <cellStyle name="40% - Accent3 2 4 2 2 2 4" xfId="10037"/>
    <cellStyle name="40% - Accent3 2 4 2 2 3" xfId="4358"/>
    <cellStyle name="40% - Accent3 2 4 2 2 4" xfId="6630"/>
    <cellStyle name="40% - Accent3 2 4 2 2 5" xfId="8902"/>
    <cellStyle name="40% - Accent3 2 4 2 3" xfId="1619"/>
    <cellStyle name="40% - Accent3 2 4 2 3 2" xfId="5039"/>
    <cellStyle name="40% - Accent3 2 4 2 3 3" xfId="7311"/>
    <cellStyle name="40% - Accent3 2 4 2 3 4" xfId="9583"/>
    <cellStyle name="40% - Accent3 2 4 2 4" xfId="3904"/>
    <cellStyle name="40% - Accent3 2 4 2 5" xfId="6176"/>
    <cellStyle name="40% - Accent3 2 4 2 6" xfId="8448"/>
    <cellStyle name="40% - Accent3 2 4 3" xfId="1165"/>
    <cellStyle name="40% - Accent3 2 4 3 2" xfId="2300"/>
    <cellStyle name="40% - Accent3 2 4 3 2 2" xfId="5720"/>
    <cellStyle name="40% - Accent3 2 4 3 2 3" xfId="7992"/>
    <cellStyle name="40% - Accent3 2 4 3 2 4" xfId="10264"/>
    <cellStyle name="40% - Accent3 2 4 3 3" xfId="4585"/>
    <cellStyle name="40% - Accent3 2 4 3 4" xfId="6857"/>
    <cellStyle name="40% - Accent3 2 4 3 5" xfId="9129"/>
    <cellStyle name="40% - Accent3 2 4 4" xfId="711"/>
    <cellStyle name="40% - Accent3 2 4 4 2" xfId="1846"/>
    <cellStyle name="40% - Accent3 2 4 4 2 2" xfId="5266"/>
    <cellStyle name="40% - Accent3 2 4 4 2 3" xfId="7538"/>
    <cellStyle name="40% - Accent3 2 4 4 2 4" xfId="9810"/>
    <cellStyle name="40% - Accent3 2 4 4 3" xfId="4131"/>
    <cellStyle name="40% - Accent3 2 4 4 4" xfId="6403"/>
    <cellStyle name="40% - Accent3 2 4 4 5" xfId="8675"/>
    <cellStyle name="40% - Accent3 2 4 5" xfId="1392"/>
    <cellStyle name="40% - Accent3 2 4 5 2" xfId="4812"/>
    <cellStyle name="40% - Accent3 2 4 5 3" xfId="7084"/>
    <cellStyle name="40% - Accent3 2 4 5 4" xfId="9356"/>
    <cellStyle name="40% - Accent3 2 4 6" xfId="3677"/>
    <cellStyle name="40% - Accent3 2 4 7" xfId="5949"/>
    <cellStyle name="40% - Accent3 2 4 8" xfId="8221"/>
    <cellStyle name="40% - Accent3 2 5" xfId="313"/>
    <cellStyle name="40% - Accent3 2 5 2" xfId="767"/>
    <cellStyle name="40% - Accent3 2 5 2 2" xfId="1902"/>
    <cellStyle name="40% - Accent3 2 5 2 2 2" xfId="5322"/>
    <cellStyle name="40% - Accent3 2 5 2 2 3" xfId="7594"/>
    <cellStyle name="40% - Accent3 2 5 2 2 4" xfId="9866"/>
    <cellStyle name="40% - Accent3 2 5 2 3" xfId="4187"/>
    <cellStyle name="40% - Accent3 2 5 2 4" xfId="6459"/>
    <cellStyle name="40% - Accent3 2 5 2 5" xfId="8731"/>
    <cellStyle name="40% - Accent3 2 5 3" xfId="1448"/>
    <cellStyle name="40% - Accent3 2 5 3 2" xfId="4868"/>
    <cellStyle name="40% - Accent3 2 5 3 3" xfId="7140"/>
    <cellStyle name="40% - Accent3 2 5 3 4" xfId="9412"/>
    <cellStyle name="40% - Accent3 2 5 4" xfId="3733"/>
    <cellStyle name="40% - Accent3 2 5 5" xfId="6005"/>
    <cellStyle name="40% - Accent3 2 5 6" xfId="8277"/>
    <cellStyle name="40% - Accent3 2 6" xfId="994"/>
    <cellStyle name="40% - Accent3 2 6 2" xfId="2129"/>
    <cellStyle name="40% - Accent3 2 6 2 2" xfId="5549"/>
    <cellStyle name="40% - Accent3 2 6 2 3" xfId="7821"/>
    <cellStyle name="40% - Accent3 2 6 2 4" xfId="10093"/>
    <cellStyle name="40% - Accent3 2 6 3" xfId="4414"/>
    <cellStyle name="40% - Accent3 2 6 4" xfId="6686"/>
    <cellStyle name="40% - Accent3 2 6 5" xfId="8958"/>
    <cellStyle name="40% - Accent3 2 7" xfId="540"/>
    <cellStyle name="40% - Accent3 2 7 2" xfId="1675"/>
    <cellStyle name="40% - Accent3 2 7 2 2" xfId="5095"/>
    <cellStyle name="40% - Accent3 2 7 2 3" xfId="7367"/>
    <cellStyle name="40% - Accent3 2 7 2 4" xfId="9639"/>
    <cellStyle name="40% - Accent3 2 7 3" xfId="3960"/>
    <cellStyle name="40% - Accent3 2 7 4" xfId="6232"/>
    <cellStyle name="40% - Accent3 2 7 5" xfId="8504"/>
    <cellStyle name="40% - Accent3 2 8" xfId="1221"/>
    <cellStyle name="40% - Accent3 2 8 2" xfId="4641"/>
    <cellStyle name="40% - Accent3 2 8 3" xfId="6913"/>
    <cellStyle name="40% - Accent3 2 8 4" xfId="9185"/>
    <cellStyle name="40% - Accent3 2 9" xfId="3506"/>
    <cellStyle name="40% - Accent3 3" xfId="159"/>
    <cellStyle name="40% - Accent3 3 2" xfId="397"/>
    <cellStyle name="40% - Accent3 3 2 2" xfId="851"/>
    <cellStyle name="40% - Accent3 3 2 2 2" xfId="1986"/>
    <cellStyle name="40% - Accent3 3 2 2 2 2" xfId="5406"/>
    <cellStyle name="40% - Accent3 3 2 2 2 3" xfId="7678"/>
    <cellStyle name="40% - Accent3 3 2 2 2 4" xfId="9950"/>
    <cellStyle name="40% - Accent3 3 2 2 3" xfId="4271"/>
    <cellStyle name="40% - Accent3 3 2 2 4" xfId="6543"/>
    <cellStyle name="40% - Accent3 3 2 2 5" xfId="8815"/>
    <cellStyle name="40% - Accent3 3 2 3" xfId="1532"/>
    <cellStyle name="40% - Accent3 3 2 3 2" xfId="4952"/>
    <cellStyle name="40% - Accent3 3 2 3 3" xfId="7224"/>
    <cellStyle name="40% - Accent3 3 2 3 4" xfId="9496"/>
    <cellStyle name="40% - Accent3 3 2 4" xfId="3817"/>
    <cellStyle name="40% - Accent3 3 2 5" xfId="6089"/>
    <cellStyle name="40% - Accent3 3 2 6" xfId="8361"/>
    <cellStyle name="40% - Accent3 3 3" xfId="1078"/>
    <cellStyle name="40% - Accent3 3 3 2" xfId="2213"/>
    <cellStyle name="40% - Accent3 3 3 2 2" xfId="5633"/>
    <cellStyle name="40% - Accent3 3 3 2 3" xfId="7905"/>
    <cellStyle name="40% - Accent3 3 3 2 4" xfId="10177"/>
    <cellStyle name="40% - Accent3 3 3 3" xfId="4498"/>
    <cellStyle name="40% - Accent3 3 3 4" xfId="6770"/>
    <cellStyle name="40% - Accent3 3 3 5" xfId="9042"/>
    <cellStyle name="40% - Accent3 3 4" xfId="624"/>
    <cellStyle name="40% - Accent3 3 4 2" xfId="1759"/>
    <cellStyle name="40% - Accent3 3 4 2 2" xfId="5179"/>
    <cellStyle name="40% - Accent3 3 4 2 3" xfId="7451"/>
    <cellStyle name="40% - Accent3 3 4 2 4" xfId="9723"/>
    <cellStyle name="40% - Accent3 3 4 3" xfId="4044"/>
    <cellStyle name="40% - Accent3 3 4 4" xfId="6316"/>
    <cellStyle name="40% - Accent3 3 4 5" xfId="8588"/>
    <cellStyle name="40% - Accent3 3 5" xfId="1305"/>
    <cellStyle name="40% - Accent3 3 5 2" xfId="4725"/>
    <cellStyle name="40% - Accent3 3 5 3" xfId="6997"/>
    <cellStyle name="40% - Accent3 3 5 4" xfId="9269"/>
    <cellStyle name="40% - Accent3 3 6" xfId="3590"/>
    <cellStyle name="40% - Accent3 3 7" xfId="5862"/>
    <cellStyle name="40% - Accent3 3 8" xfId="8134"/>
    <cellStyle name="40% - Accent3 4" xfId="103"/>
    <cellStyle name="40% - Accent3 4 2" xfId="341"/>
    <cellStyle name="40% - Accent3 4 2 2" xfId="795"/>
    <cellStyle name="40% - Accent3 4 2 2 2" xfId="1930"/>
    <cellStyle name="40% - Accent3 4 2 2 2 2" xfId="5350"/>
    <cellStyle name="40% - Accent3 4 2 2 2 3" xfId="7622"/>
    <cellStyle name="40% - Accent3 4 2 2 2 4" xfId="9894"/>
    <cellStyle name="40% - Accent3 4 2 2 3" xfId="4215"/>
    <cellStyle name="40% - Accent3 4 2 2 4" xfId="6487"/>
    <cellStyle name="40% - Accent3 4 2 2 5" xfId="8759"/>
    <cellStyle name="40% - Accent3 4 2 3" xfId="1476"/>
    <cellStyle name="40% - Accent3 4 2 3 2" xfId="4896"/>
    <cellStyle name="40% - Accent3 4 2 3 3" xfId="7168"/>
    <cellStyle name="40% - Accent3 4 2 3 4" xfId="9440"/>
    <cellStyle name="40% - Accent3 4 2 4" xfId="3761"/>
    <cellStyle name="40% - Accent3 4 2 5" xfId="6033"/>
    <cellStyle name="40% - Accent3 4 2 6" xfId="8305"/>
    <cellStyle name="40% - Accent3 4 3" xfId="1022"/>
    <cellStyle name="40% - Accent3 4 3 2" xfId="2157"/>
    <cellStyle name="40% - Accent3 4 3 2 2" xfId="5577"/>
    <cellStyle name="40% - Accent3 4 3 2 3" xfId="7849"/>
    <cellStyle name="40% - Accent3 4 3 2 4" xfId="10121"/>
    <cellStyle name="40% - Accent3 4 3 3" xfId="4442"/>
    <cellStyle name="40% - Accent3 4 3 4" xfId="6714"/>
    <cellStyle name="40% - Accent3 4 3 5" xfId="8986"/>
    <cellStyle name="40% - Accent3 4 4" xfId="568"/>
    <cellStyle name="40% - Accent3 4 4 2" xfId="1703"/>
    <cellStyle name="40% - Accent3 4 4 2 2" xfId="5123"/>
    <cellStyle name="40% - Accent3 4 4 2 3" xfId="7395"/>
    <cellStyle name="40% - Accent3 4 4 2 4" xfId="9667"/>
    <cellStyle name="40% - Accent3 4 4 3" xfId="3988"/>
    <cellStyle name="40% - Accent3 4 4 4" xfId="6260"/>
    <cellStyle name="40% - Accent3 4 4 5" xfId="8532"/>
    <cellStyle name="40% - Accent3 4 5" xfId="1249"/>
    <cellStyle name="40% - Accent3 4 5 2" xfId="4669"/>
    <cellStyle name="40% - Accent3 4 5 3" xfId="6941"/>
    <cellStyle name="40% - Accent3 4 5 4" xfId="9213"/>
    <cellStyle name="40% - Accent3 4 6" xfId="3534"/>
    <cellStyle name="40% - Accent3 4 7" xfId="5806"/>
    <cellStyle name="40% - Accent3 4 8" xfId="8078"/>
    <cellStyle name="40% - Accent3 5" xfId="218"/>
    <cellStyle name="40% - Accent3 5 2" xfId="456"/>
    <cellStyle name="40% - Accent3 5 2 2" xfId="910"/>
    <cellStyle name="40% - Accent3 5 2 2 2" xfId="2045"/>
    <cellStyle name="40% - Accent3 5 2 2 2 2" xfId="5465"/>
    <cellStyle name="40% - Accent3 5 2 2 2 3" xfId="7737"/>
    <cellStyle name="40% - Accent3 5 2 2 2 4" xfId="10009"/>
    <cellStyle name="40% - Accent3 5 2 2 3" xfId="4330"/>
    <cellStyle name="40% - Accent3 5 2 2 4" xfId="6602"/>
    <cellStyle name="40% - Accent3 5 2 2 5" xfId="8874"/>
    <cellStyle name="40% - Accent3 5 2 3" xfId="1591"/>
    <cellStyle name="40% - Accent3 5 2 3 2" xfId="5011"/>
    <cellStyle name="40% - Accent3 5 2 3 3" xfId="7283"/>
    <cellStyle name="40% - Accent3 5 2 3 4" xfId="9555"/>
    <cellStyle name="40% - Accent3 5 2 4" xfId="3876"/>
    <cellStyle name="40% - Accent3 5 2 5" xfId="6148"/>
    <cellStyle name="40% - Accent3 5 2 6" xfId="8420"/>
    <cellStyle name="40% - Accent3 5 3" xfId="1137"/>
    <cellStyle name="40% - Accent3 5 3 2" xfId="2272"/>
    <cellStyle name="40% - Accent3 5 3 2 2" xfId="5692"/>
    <cellStyle name="40% - Accent3 5 3 2 3" xfId="7964"/>
    <cellStyle name="40% - Accent3 5 3 2 4" xfId="10236"/>
    <cellStyle name="40% - Accent3 5 3 3" xfId="4557"/>
    <cellStyle name="40% - Accent3 5 3 4" xfId="6829"/>
    <cellStyle name="40% - Accent3 5 3 5" xfId="9101"/>
    <cellStyle name="40% - Accent3 5 4" xfId="683"/>
    <cellStyle name="40% - Accent3 5 4 2" xfId="1818"/>
    <cellStyle name="40% - Accent3 5 4 2 2" xfId="5238"/>
    <cellStyle name="40% - Accent3 5 4 2 3" xfId="7510"/>
    <cellStyle name="40% - Accent3 5 4 2 4" xfId="9782"/>
    <cellStyle name="40% - Accent3 5 4 3" xfId="4103"/>
    <cellStyle name="40% - Accent3 5 4 4" xfId="6375"/>
    <cellStyle name="40% - Accent3 5 4 5" xfId="8647"/>
    <cellStyle name="40% - Accent3 5 5" xfId="1364"/>
    <cellStyle name="40% - Accent3 5 5 2" xfId="4784"/>
    <cellStyle name="40% - Accent3 5 5 3" xfId="7056"/>
    <cellStyle name="40% - Accent3 5 5 4" xfId="9328"/>
    <cellStyle name="40% - Accent3 5 6" xfId="3649"/>
    <cellStyle name="40% - Accent3 5 7" xfId="5921"/>
    <cellStyle name="40% - Accent3 5 8" xfId="8193"/>
    <cellStyle name="40% - Accent3 6" xfId="285"/>
    <cellStyle name="40% - Accent3 6 2" xfId="739"/>
    <cellStyle name="40% - Accent3 6 2 2" xfId="1874"/>
    <cellStyle name="40% - Accent3 6 2 2 2" xfId="5294"/>
    <cellStyle name="40% - Accent3 6 2 2 3" xfId="7566"/>
    <cellStyle name="40% - Accent3 6 2 2 4" xfId="9838"/>
    <cellStyle name="40% - Accent3 6 2 3" xfId="4159"/>
    <cellStyle name="40% - Accent3 6 2 4" xfId="6431"/>
    <cellStyle name="40% - Accent3 6 2 5" xfId="8703"/>
    <cellStyle name="40% - Accent3 6 3" xfId="1420"/>
    <cellStyle name="40% - Accent3 6 3 2" xfId="4840"/>
    <cellStyle name="40% - Accent3 6 3 3" xfId="7112"/>
    <cellStyle name="40% - Accent3 6 3 4" xfId="9384"/>
    <cellStyle name="40% - Accent3 6 4" xfId="3705"/>
    <cellStyle name="40% - Accent3 6 5" xfId="5977"/>
    <cellStyle name="40% - Accent3 6 6" xfId="8249"/>
    <cellStyle name="40% - Accent3 7" xfId="966"/>
    <cellStyle name="40% - Accent3 7 2" xfId="2101"/>
    <cellStyle name="40% - Accent3 7 2 2" xfId="5521"/>
    <cellStyle name="40% - Accent3 7 2 3" xfId="7793"/>
    <cellStyle name="40% - Accent3 7 2 4" xfId="10065"/>
    <cellStyle name="40% - Accent3 7 3" xfId="4386"/>
    <cellStyle name="40% - Accent3 7 4" xfId="6658"/>
    <cellStyle name="40% - Accent3 7 5" xfId="8930"/>
    <cellStyle name="40% - Accent3 8" xfId="512"/>
    <cellStyle name="40% - Accent3 8 2" xfId="1647"/>
    <cellStyle name="40% - Accent3 8 2 2" xfId="5067"/>
    <cellStyle name="40% - Accent3 8 2 3" xfId="7339"/>
    <cellStyle name="40% - Accent3 8 2 4" xfId="9611"/>
    <cellStyle name="40% - Accent3 8 3" xfId="3932"/>
    <cellStyle name="40% - Accent3 8 4" xfId="6204"/>
    <cellStyle name="40% - Accent3 8 5" xfId="8476"/>
    <cellStyle name="40% - Accent3 9" xfId="1193"/>
    <cellStyle name="40% - Accent3 9 2" xfId="4613"/>
    <cellStyle name="40% - Accent3 9 3" xfId="6885"/>
    <cellStyle name="40% - Accent3 9 4" xfId="9157"/>
    <cellStyle name="40% - Accent4" xfId="31" builtinId="43" customBuiltin="1"/>
    <cellStyle name="40% - Accent4 10" xfId="3480"/>
    <cellStyle name="40% - Accent4 11" xfId="5752"/>
    <cellStyle name="40% - Accent4 12" xfId="8024"/>
    <cellStyle name="40% - Accent4 2" xfId="77"/>
    <cellStyle name="40% - Accent4 2 10" xfId="5780"/>
    <cellStyle name="40% - Accent4 2 11" xfId="8052"/>
    <cellStyle name="40% - Accent4 2 2" xfId="189"/>
    <cellStyle name="40% - Accent4 2 2 2" xfId="427"/>
    <cellStyle name="40% - Accent4 2 2 2 2" xfId="881"/>
    <cellStyle name="40% - Accent4 2 2 2 2 2" xfId="2016"/>
    <cellStyle name="40% - Accent4 2 2 2 2 2 2" xfId="5436"/>
    <cellStyle name="40% - Accent4 2 2 2 2 2 3" xfId="7708"/>
    <cellStyle name="40% - Accent4 2 2 2 2 2 4" xfId="9980"/>
    <cellStyle name="40% - Accent4 2 2 2 2 3" xfId="4301"/>
    <cellStyle name="40% - Accent4 2 2 2 2 4" xfId="6573"/>
    <cellStyle name="40% - Accent4 2 2 2 2 5" xfId="8845"/>
    <cellStyle name="40% - Accent4 2 2 2 3" xfId="1562"/>
    <cellStyle name="40% - Accent4 2 2 2 3 2" xfId="4982"/>
    <cellStyle name="40% - Accent4 2 2 2 3 3" xfId="7254"/>
    <cellStyle name="40% - Accent4 2 2 2 3 4" xfId="9526"/>
    <cellStyle name="40% - Accent4 2 2 2 4" xfId="3847"/>
    <cellStyle name="40% - Accent4 2 2 2 5" xfId="6119"/>
    <cellStyle name="40% - Accent4 2 2 2 6" xfId="8391"/>
    <cellStyle name="40% - Accent4 2 2 3" xfId="1108"/>
    <cellStyle name="40% - Accent4 2 2 3 2" xfId="2243"/>
    <cellStyle name="40% - Accent4 2 2 3 2 2" xfId="5663"/>
    <cellStyle name="40% - Accent4 2 2 3 2 3" xfId="7935"/>
    <cellStyle name="40% - Accent4 2 2 3 2 4" xfId="10207"/>
    <cellStyle name="40% - Accent4 2 2 3 3" xfId="4528"/>
    <cellStyle name="40% - Accent4 2 2 3 4" xfId="6800"/>
    <cellStyle name="40% - Accent4 2 2 3 5" xfId="9072"/>
    <cellStyle name="40% - Accent4 2 2 4" xfId="654"/>
    <cellStyle name="40% - Accent4 2 2 4 2" xfId="1789"/>
    <cellStyle name="40% - Accent4 2 2 4 2 2" xfId="5209"/>
    <cellStyle name="40% - Accent4 2 2 4 2 3" xfId="7481"/>
    <cellStyle name="40% - Accent4 2 2 4 2 4" xfId="9753"/>
    <cellStyle name="40% - Accent4 2 2 4 3" xfId="4074"/>
    <cellStyle name="40% - Accent4 2 2 4 4" xfId="6346"/>
    <cellStyle name="40% - Accent4 2 2 4 5" xfId="8618"/>
    <cellStyle name="40% - Accent4 2 2 5" xfId="1335"/>
    <cellStyle name="40% - Accent4 2 2 5 2" xfId="4755"/>
    <cellStyle name="40% - Accent4 2 2 5 3" xfId="7027"/>
    <cellStyle name="40% - Accent4 2 2 5 4" xfId="9299"/>
    <cellStyle name="40% - Accent4 2 2 6" xfId="3620"/>
    <cellStyle name="40% - Accent4 2 2 7" xfId="5892"/>
    <cellStyle name="40% - Accent4 2 2 8" xfId="8164"/>
    <cellStyle name="40% - Accent4 2 3" xfId="133"/>
    <cellStyle name="40% - Accent4 2 3 2" xfId="371"/>
    <cellStyle name="40% - Accent4 2 3 2 2" xfId="825"/>
    <cellStyle name="40% - Accent4 2 3 2 2 2" xfId="1960"/>
    <cellStyle name="40% - Accent4 2 3 2 2 2 2" xfId="5380"/>
    <cellStyle name="40% - Accent4 2 3 2 2 2 3" xfId="7652"/>
    <cellStyle name="40% - Accent4 2 3 2 2 2 4" xfId="9924"/>
    <cellStyle name="40% - Accent4 2 3 2 2 3" xfId="4245"/>
    <cellStyle name="40% - Accent4 2 3 2 2 4" xfId="6517"/>
    <cellStyle name="40% - Accent4 2 3 2 2 5" xfId="8789"/>
    <cellStyle name="40% - Accent4 2 3 2 3" xfId="1506"/>
    <cellStyle name="40% - Accent4 2 3 2 3 2" xfId="4926"/>
    <cellStyle name="40% - Accent4 2 3 2 3 3" xfId="7198"/>
    <cellStyle name="40% - Accent4 2 3 2 3 4" xfId="9470"/>
    <cellStyle name="40% - Accent4 2 3 2 4" xfId="3791"/>
    <cellStyle name="40% - Accent4 2 3 2 5" xfId="6063"/>
    <cellStyle name="40% - Accent4 2 3 2 6" xfId="8335"/>
    <cellStyle name="40% - Accent4 2 3 3" xfId="1052"/>
    <cellStyle name="40% - Accent4 2 3 3 2" xfId="2187"/>
    <cellStyle name="40% - Accent4 2 3 3 2 2" xfId="5607"/>
    <cellStyle name="40% - Accent4 2 3 3 2 3" xfId="7879"/>
    <cellStyle name="40% - Accent4 2 3 3 2 4" xfId="10151"/>
    <cellStyle name="40% - Accent4 2 3 3 3" xfId="4472"/>
    <cellStyle name="40% - Accent4 2 3 3 4" xfId="6744"/>
    <cellStyle name="40% - Accent4 2 3 3 5" xfId="9016"/>
    <cellStyle name="40% - Accent4 2 3 4" xfId="598"/>
    <cellStyle name="40% - Accent4 2 3 4 2" xfId="1733"/>
    <cellStyle name="40% - Accent4 2 3 4 2 2" xfId="5153"/>
    <cellStyle name="40% - Accent4 2 3 4 2 3" xfId="7425"/>
    <cellStyle name="40% - Accent4 2 3 4 2 4" xfId="9697"/>
    <cellStyle name="40% - Accent4 2 3 4 3" xfId="4018"/>
    <cellStyle name="40% - Accent4 2 3 4 4" xfId="6290"/>
    <cellStyle name="40% - Accent4 2 3 4 5" xfId="8562"/>
    <cellStyle name="40% - Accent4 2 3 5" xfId="1279"/>
    <cellStyle name="40% - Accent4 2 3 5 2" xfId="4699"/>
    <cellStyle name="40% - Accent4 2 3 5 3" xfId="6971"/>
    <cellStyle name="40% - Accent4 2 3 5 4" xfId="9243"/>
    <cellStyle name="40% - Accent4 2 3 6" xfId="3564"/>
    <cellStyle name="40% - Accent4 2 3 7" xfId="5836"/>
    <cellStyle name="40% - Accent4 2 3 8" xfId="8108"/>
    <cellStyle name="40% - Accent4 2 4" xfId="259"/>
    <cellStyle name="40% - Accent4 2 4 2" xfId="486"/>
    <cellStyle name="40% - Accent4 2 4 2 2" xfId="940"/>
    <cellStyle name="40% - Accent4 2 4 2 2 2" xfId="2075"/>
    <cellStyle name="40% - Accent4 2 4 2 2 2 2" xfId="5495"/>
    <cellStyle name="40% - Accent4 2 4 2 2 2 3" xfId="7767"/>
    <cellStyle name="40% - Accent4 2 4 2 2 2 4" xfId="10039"/>
    <cellStyle name="40% - Accent4 2 4 2 2 3" xfId="4360"/>
    <cellStyle name="40% - Accent4 2 4 2 2 4" xfId="6632"/>
    <cellStyle name="40% - Accent4 2 4 2 2 5" xfId="8904"/>
    <cellStyle name="40% - Accent4 2 4 2 3" xfId="1621"/>
    <cellStyle name="40% - Accent4 2 4 2 3 2" xfId="5041"/>
    <cellStyle name="40% - Accent4 2 4 2 3 3" xfId="7313"/>
    <cellStyle name="40% - Accent4 2 4 2 3 4" xfId="9585"/>
    <cellStyle name="40% - Accent4 2 4 2 4" xfId="3906"/>
    <cellStyle name="40% - Accent4 2 4 2 5" xfId="6178"/>
    <cellStyle name="40% - Accent4 2 4 2 6" xfId="8450"/>
    <cellStyle name="40% - Accent4 2 4 3" xfId="1167"/>
    <cellStyle name="40% - Accent4 2 4 3 2" xfId="2302"/>
    <cellStyle name="40% - Accent4 2 4 3 2 2" xfId="5722"/>
    <cellStyle name="40% - Accent4 2 4 3 2 3" xfId="7994"/>
    <cellStyle name="40% - Accent4 2 4 3 2 4" xfId="10266"/>
    <cellStyle name="40% - Accent4 2 4 3 3" xfId="4587"/>
    <cellStyle name="40% - Accent4 2 4 3 4" xfId="6859"/>
    <cellStyle name="40% - Accent4 2 4 3 5" xfId="9131"/>
    <cellStyle name="40% - Accent4 2 4 4" xfId="713"/>
    <cellStyle name="40% - Accent4 2 4 4 2" xfId="1848"/>
    <cellStyle name="40% - Accent4 2 4 4 2 2" xfId="5268"/>
    <cellStyle name="40% - Accent4 2 4 4 2 3" xfId="7540"/>
    <cellStyle name="40% - Accent4 2 4 4 2 4" xfId="9812"/>
    <cellStyle name="40% - Accent4 2 4 4 3" xfId="4133"/>
    <cellStyle name="40% - Accent4 2 4 4 4" xfId="6405"/>
    <cellStyle name="40% - Accent4 2 4 4 5" xfId="8677"/>
    <cellStyle name="40% - Accent4 2 4 5" xfId="1394"/>
    <cellStyle name="40% - Accent4 2 4 5 2" xfId="4814"/>
    <cellStyle name="40% - Accent4 2 4 5 3" xfId="7086"/>
    <cellStyle name="40% - Accent4 2 4 5 4" xfId="9358"/>
    <cellStyle name="40% - Accent4 2 4 6" xfId="3679"/>
    <cellStyle name="40% - Accent4 2 4 7" xfId="5951"/>
    <cellStyle name="40% - Accent4 2 4 8" xfId="8223"/>
    <cellStyle name="40% - Accent4 2 5" xfId="315"/>
    <cellStyle name="40% - Accent4 2 5 2" xfId="769"/>
    <cellStyle name="40% - Accent4 2 5 2 2" xfId="1904"/>
    <cellStyle name="40% - Accent4 2 5 2 2 2" xfId="5324"/>
    <cellStyle name="40% - Accent4 2 5 2 2 3" xfId="7596"/>
    <cellStyle name="40% - Accent4 2 5 2 2 4" xfId="9868"/>
    <cellStyle name="40% - Accent4 2 5 2 3" xfId="4189"/>
    <cellStyle name="40% - Accent4 2 5 2 4" xfId="6461"/>
    <cellStyle name="40% - Accent4 2 5 2 5" xfId="8733"/>
    <cellStyle name="40% - Accent4 2 5 3" xfId="1450"/>
    <cellStyle name="40% - Accent4 2 5 3 2" xfId="4870"/>
    <cellStyle name="40% - Accent4 2 5 3 3" xfId="7142"/>
    <cellStyle name="40% - Accent4 2 5 3 4" xfId="9414"/>
    <cellStyle name="40% - Accent4 2 5 4" xfId="3735"/>
    <cellStyle name="40% - Accent4 2 5 5" xfId="6007"/>
    <cellStyle name="40% - Accent4 2 5 6" xfId="8279"/>
    <cellStyle name="40% - Accent4 2 6" xfId="996"/>
    <cellStyle name="40% - Accent4 2 6 2" xfId="2131"/>
    <cellStyle name="40% - Accent4 2 6 2 2" xfId="5551"/>
    <cellStyle name="40% - Accent4 2 6 2 3" xfId="7823"/>
    <cellStyle name="40% - Accent4 2 6 2 4" xfId="10095"/>
    <cellStyle name="40% - Accent4 2 6 3" xfId="4416"/>
    <cellStyle name="40% - Accent4 2 6 4" xfId="6688"/>
    <cellStyle name="40% - Accent4 2 6 5" xfId="8960"/>
    <cellStyle name="40% - Accent4 2 7" xfId="542"/>
    <cellStyle name="40% - Accent4 2 7 2" xfId="1677"/>
    <cellStyle name="40% - Accent4 2 7 2 2" xfId="5097"/>
    <cellStyle name="40% - Accent4 2 7 2 3" xfId="7369"/>
    <cellStyle name="40% - Accent4 2 7 2 4" xfId="9641"/>
    <cellStyle name="40% - Accent4 2 7 3" xfId="3962"/>
    <cellStyle name="40% - Accent4 2 7 4" xfId="6234"/>
    <cellStyle name="40% - Accent4 2 7 5" xfId="8506"/>
    <cellStyle name="40% - Accent4 2 8" xfId="1223"/>
    <cellStyle name="40% - Accent4 2 8 2" xfId="4643"/>
    <cellStyle name="40% - Accent4 2 8 3" xfId="6915"/>
    <cellStyle name="40% - Accent4 2 8 4" xfId="9187"/>
    <cellStyle name="40% - Accent4 2 9" xfId="3508"/>
    <cellStyle name="40% - Accent4 3" xfId="161"/>
    <cellStyle name="40% - Accent4 3 2" xfId="399"/>
    <cellStyle name="40% - Accent4 3 2 2" xfId="853"/>
    <cellStyle name="40% - Accent4 3 2 2 2" xfId="1988"/>
    <cellStyle name="40% - Accent4 3 2 2 2 2" xfId="5408"/>
    <cellStyle name="40% - Accent4 3 2 2 2 3" xfId="7680"/>
    <cellStyle name="40% - Accent4 3 2 2 2 4" xfId="9952"/>
    <cellStyle name="40% - Accent4 3 2 2 3" xfId="4273"/>
    <cellStyle name="40% - Accent4 3 2 2 4" xfId="6545"/>
    <cellStyle name="40% - Accent4 3 2 2 5" xfId="8817"/>
    <cellStyle name="40% - Accent4 3 2 3" xfId="1534"/>
    <cellStyle name="40% - Accent4 3 2 3 2" xfId="4954"/>
    <cellStyle name="40% - Accent4 3 2 3 3" xfId="7226"/>
    <cellStyle name="40% - Accent4 3 2 3 4" xfId="9498"/>
    <cellStyle name="40% - Accent4 3 2 4" xfId="3819"/>
    <cellStyle name="40% - Accent4 3 2 5" xfId="6091"/>
    <cellStyle name="40% - Accent4 3 2 6" xfId="8363"/>
    <cellStyle name="40% - Accent4 3 3" xfId="1080"/>
    <cellStyle name="40% - Accent4 3 3 2" xfId="2215"/>
    <cellStyle name="40% - Accent4 3 3 2 2" xfId="5635"/>
    <cellStyle name="40% - Accent4 3 3 2 3" xfId="7907"/>
    <cellStyle name="40% - Accent4 3 3 2 4" xfId="10179"/>
    <cellStyle name="40% - Accent4 3 3 3" xfId="4500"/>
    <cellStyle name="40% - Accent4 3 3 4" xfId="6772"/>
    <cellStyle name="40% - Accent4 3 3 5" xfId="9044"/>
    <cellStyle name="40% - Accent4 3 4" xfId="626"/>
    <cellStyle name="40% - Accent4 3 4 2" xfId="1761"/>
    <cellStyle name="40% - Accent4 3 4 2 2" xfId="5181"/>
    <cellStyle name="40% - Accent4 3 4 2 3" xfId="7453"/>
    <cellStyle name="40% - Accent4 3 4 2 4" xfId="9725"/>
    <cellStyle name="40% - Accent4 3 4 3" xfId="4046"/>
    <cellStyle name="40% - Accent4 3 4 4" xfId="6318"/>
    <cellStyle name="40% - Accent4 3 4 5" xfId="8590"/>
    <cellStyle name="40% - Accent4 3 5" xfId="1307"/>
    <cellStyle name="40% - Accent4 3 5 2" xfId="4727"/>
    <cellStyle name="40% - Accent4 3 5 3" xfId="6999"/>
    <cellStyle name="40% - Accent4 3 5 4" xfId="9271"/>
    <cellStyle name="40% - Accent4 3 6" xfId="3592"/>
    <cellStyle name="40% - Accent4 3 7" xfId="5864"/>
    <cellStyle name="40% - Accent4 3 8" xfId="8136"/>
    <cellStyle name="40% - Accent4 4" xfId="105"/>
    <cellStyle name="40% - Accent4 4 2" xfId="343"/>
    <cellStyle name="40% - Accent4 4 2 2" xfId="797"/>
    <cellStyle name="40% - Accent4 4 2 2 2" xfId="1932"/>
    <cellStyle name="40% - Accent4 4 2 2 2 2" xfId="5352"/>
    <cellStyle name="40% - Accent4 4 2 2 2 3" xfId="7624"/>
    <cellStyle name="40% - Accent4 4 2 2 2 4" xfId="9896"/>
    <cellStyle name="40% - Accent4 4 2 2 3" xfId="4217"/>
    <cellStyle name="40% - Accent4 4 2 2 4" xfId="6489"/>
    <cellStyle name="40% - Accent4 4 2 2 5" xfId="8761"/>
    <cellStyle name="40% - Accent4 4 2 3" xfId="1478"/>
    <cellStyle name="40% - Accent4 4 2 3 2" xfId="4898"/>
    <cellStyle name="40% - Accent4 4 2 3 3" xfId="7170"/>
    <cellStyle name="40% - Accent4 4 2 3 4" xfId="9442"/>
    <cellStyle name="40% - Accent4 4 2 4" xfId="3763"/>
    <cellStyle name="40% - Accent4 4 2 5" xfId="6035"/>
    <cellStyle name="40% - Accent4 4 2 6" xfId="8307"/>
    <cellStyle name="40% - Accent4 4 3" xfId="1024"/>
    <cellStyle name="40% - Accent4 4 3 2" xfId="2159"/>
    <cellStyle name="40% - Accent4 4 3 2 2" xfId="5579"/>
    <cellStyle name="40% - Accent4 4 3 2 3" xfId="7851"/>
    <cellStyle name="40% - Accent4 4 3 2 4" xfId="10123"/>
    <cellStyle name="40% - Accent4 4 3 3" xfId="4444"/>
    <cellStyle name="40% - Accent4 4 3 4" xfId="6716"/>
    <cellStyle name="40% - Accent4 4 3 5" xfId="8988"/>
    <cellStyle name="40% - Accent4 4 4" xfId="570"/>
    <cellStyle name="40% - Accent4 4 4 2" xfId="1705"/>
    <cellStyle name="40% - Accent4 4 4 2 2" xfId="5125"/>
    <cellStyle name="40% - Accent4 4 4 2 3" xfId="7397"/>
    <cellStyle name="40% - Accent4 4 4 2 4" xfId="9669"/>
    <cellStyle name="40% - Accent4 4 4 3" xfId="3990"/>
    <cellStyle name="40% - Accent4 4 4 4" xfId="6262"/>
    <cellStyle name="40% - Accent4 4 4 5" xfId="8534"/>
    <cellStyle name="40% - Accent4 4 5" xfId="1251"/>
    <cellStyle name="40% - Accent4 4 5 2" xfId="4671"/>
    <cellStyle name="40% - Accent4 4 5 3" xfId="6943"/>
    <cellStyle name="40% - Accent4 4 5 4" xfId="9215"/>
    <cellStyle name="40% - Accent4 4 6" xfId="3536"/>
    <cellStyle name="40% - Accent4 4 7" xfId="5808"/>
    <cellStyle name="40% - Accent4 4 8" xfId="8080"/>
    <cellStyle name="40% - Accent4 5" xfId="220"/>
    <cellStyle name="40% - Accent4 5 2" xfId="458"/>
    <cellStyle name="40% - Accent4 5 2 2" xfId="912"/>
    <cellStyle name="40% - Accent4 5 2 2 2" xfId="2047"/>
    <cellStyle name="40% - Accent4 5 2 2 2 2" xfId="5467"/>
    <cellStyle name="40% - Accent4 5 2 2 2 3" xfId="7739"/>
    <cellStyle name="40% - Accent4 5 2 2 2 4" xfId="10011"/>
    <cellStyle name="40% - Accent4 5 2 2 3" xfId="4332"/>
    <cellStyle name="40% - Accent4 5 2 2 4" xfId="6604"/>
    <cellStyle name="40% - Accent4 5 2 2 5" xfId="8876"/>
    <cellStyle name="40% - Accent4 5 2 3" xfId="1593"/>
    <cellStyle name="40% - Accent4 5 2 3 2" xfId="5013"/>
    <cellStyle name="40% - Accent4 5 2 3 3" xfId="7285"/>
    <cellStyle name="40% - Accent4 5 2 3 4" xfId="9557"/>
    <cellStyle name="40% - Accent4 5 2 4" xfId="3878"/>
    <cellStyle name="40% - Accent4 5 2 5" xfId="6150"/>
    <cellStyle name="40% - Accent4 5 2 6" xfId="8422"/>
    <cellStyle name="40% - Accent4 5 3" xfId="1139"/>
    <cellStyle name="40% - Accent4 5 3 2" xfId="2274"/>
    <cellStyle name="40% - Accent4 5 3 2 2" xfId="5694"/>
    <cellStyle name="40% - Accent4 5 3 2 3" xfId="7966"/>
    <cellStyle name="40% - Accent4 5 3 2 4" xfId="10238"/>
    <cellStyle name="40% - Accent4 5 3 3" xfId="4559"/>
    <cellStyle name="40% - Accent4 5 3 4" xfId="6831"/>
    <cellStyle name="40% - Accent4 5 3 5" xfId="9103"/>
    <cellStyle name="40% - Accent4 5 4" xfId="685"/>
    <cellStyle name="40% - Accent4 5 4 2" xfId="1820"/>
    <cellStyle name="40% - Accent4 5 4 2 2" xfId="5240"/>
    <cellStyle name="40% - Accent4 5 4 2 3" xfId="7512"/>
    <cellStyle name="40% - Accent4 5 4 2 4" xfId="9784"/>
    <cellStyle name="40% - Accent4 5 4 3" xfId="4105"/>
    <cellStyle name="40% - Accent4 5 4 4" xfId="6377"/>
    <cellStyle name="40% - Accent4 5 4 5" xfId="8649"/>
    <cellStyle name="40% - Accent4 5 5" xfId="1366"/>
    <cellStyle name="40% - Accent4 5 5 2" xfId="4786"/>
    <cellStyle name="40% - Accent4 5 5 3" xfId="7058"/>
    <cellStyle name="40% - Accent4 5 5 4" xfId="9330"/>
    <cellStyle name="40% - Accent4 5 6" xfId="3651"/>
    <cellStyle name="40% - Accent4 5 7" xfId="5923"/>
    <cellStyle name="40% - Accent4 5 8" xfId="8195"/>
    <cellStyle name="40% - Accent4 6" xfId="287"/>
    <cellStyle name="40% - Accent4 6 2" xfId="741"/>
    <cellStyle name="40% - Accent4 6 2 2" xfId="1876"/>
    <cellStyle name="40% - Accent4 6 2 2 2" xfId="5296"/>
    <cellStyle name="40% - Accent4 6 2 2 3" xfId="7568"/>
    <cellStyle name="40% - Accent4 6 2 2 4" xfId="9840"/>
    <cellStyle name="40% - Accent4 6 2 3" xfId="4161"/>
    <cellStyle name="40% - Accent4 6 2 4" xfId="6433"/>
    <cellStyle name="40% - Accent4 6 2 5" xfId="8705"/>
    <cellStyle name="40% - Accent4 6 3" xfId="1422"/>
    <cellStyle name="40% - Accent4 6 3 2" xfId="4842"/>
    <cellStyle name="40% - Accent4 6 3 3" xfId="7114"/>
    <cellStyle name="40% - Accent4 6 3 4" xfId="9386"/>
    <cellStyle name="40% - Accent4 6 4" xfId="3707"/>
    <cellStyle name="40% - Accent4 6 5" xfId="5979"/>
    <cellStyle name="40% - Accent4 6 6" xfId="8251"/>
    <cellStyle name="40% - Accent4 7" xfId="968"/>
    <cellStyle name="40% - Accent4 7 2" xfId="2103"/>
    <cellStyle name="40% - Accent4 7 2 2" xfId="5523"/>
    <cellStyle name="40% - Accent4 7 2 3" xfId="7795"/>
    <cellStyle name="40% - Accent4 7 2 4" xfId="10067"/>
    <cellStyle name="40% - Accent4 7 3" xfId="4388"/>
    <cellStyle name="40% - Accent4 7 4" xfId="6660"/>
    <cellStyle name="40% - Accent4 7 5" xfId="8932"/>
    <cellStyle name="40% - Accent4 8" xfId="514"/>
    <cellStyle name="40% - Accent4 8 2" xfId="1649"/>
    <cellStyle name="40% - Accent4 8 2 2" xfId="5069"/>
    <cellStyle name="40% - Accent4 8 2 3" xfId="7341"/>
    <cellStyle name="40% - Accent4 8 2 4" xfId="9613"/>
    <cellStyle name="40% - Accent4 8 3" xfId="3934"/>
    <cellStyle name="40% - Accent4 8 4" xfId="6206"/>
    <cellStyle name="40% - Accent4 8 5" xfId="8478"/>
    <cellStyle name="40% - Accent4 9" xfId="1195"/>
    <cellStyle name="40% - Accent4 9 2" xfId="4615"/>
    <cellStyle name="40% - Accent4 9 3" xfId="6887"/>
    <cellStyle name="40% - Accent4 9 4" xfId="9159"/>
    <cellStyle name="40% - Accent5" xfId="34" builtinId="47" customBuiltin="1"/>
    <cellStyle name="40% - Accent5 10" xfId="3482"/>
    <cellStyle name="40% - Accent5 11" xfId="5754"/>
    <cellStyle name="40% - Accent5 12" xfId="8026"/>
    <cellStyle name="40% - Accent5 2" xfId="79"/>
    <cellStyle name="40% - Accent5 2 10" xfId="5782"/>
    <cellStyle name="40% - Accent5 2 11" xfId="8054"/>
    <cellStyle name="40% - Accent5 2 2" xfId="191"/>
    <cellStyle name="40% - Accent5 2 2 2" xfId="429"/>
    <cellStyle name="40% - Accent5 2 2 2 2" xfId="883"/>
    <cellStyle name="40% - Accent5 2 2 2 2 2" xfId="2018"/>
    <cellStyle name="40% - Accent5 2 2 2 2 2 2" xfId="5438"/>
    <cellStyle name="40% - Accent5 2 2 2 2 2 3" xfId="7710"/>
    <cellStyle name="40% - Accent5 2 2 2 2 2 4" xfId="9982"/>
    <cellStyle name="40% - Accent5 2 2 2 2 3" xfId="4303"/>
    <cellStyle name="40% - Accent5 2 2 2 2 4" xfId="6575"/>
    <cellStyle name="40% - Accent5 2 2 2 2 5" xfId="8847"/>
    <cellStyle name="40% - Accent5 2 2 2 3" xfId="1564"/>
    <cellStyle name="40% - Accent5 2 2 2 3 2" xfId="4984"/>
    <cellStyle name="40% - Accent5 2 2 2 3 3" xfId="7256"/>
    <cellStyle name="40% - Accent5 2 2 2 3 4" xfId="9528"/>
    <cellStyle name="40% - Accent5 2 2 2 4" xfId="3849"/>
    <cellStyle name="40% - Accent5 2 2 2 5" xfId="6121"/>
    <cellStyle name="40% - Accent5 2 2 2 6" xfId="8393"/>
    <cellStyle name="40% - Accent5 2 2 3" xfId="1110"/>
    <cellStyle name="40% - Accent5 2 2 3 2" xfId="2245"/>
    <cellStyle name="40% - Accent5 2 2 3 2 2" xfId="5665"/>
    <cellStyle name="40% - Accent5 2 2 3 2 3" xfId="7937"/>
    <cellStyle name="40% - Accent5 2 2 3 2 4" xfId="10209"/>
    <cellStyle name="40% - Accent5 2 2 3 3" xfId="4530"/>
    <cellStyle name="40% - Accent5 2 2 3 4" xfId="6802"/>
    <cellStyle name="40% - Accent5 2 2 3 5" xfId="9074"/>
    <cellStyle name="40% - Accent5 2 2 4" xfId="656"/>
    <cellStyle name="40% - Accent5 2 2 4 2" xfId="1791"/>
    <cellStyle name="40% - Accent5 2 2 4 2 2" xfId="5211"/>
    <cellStyle name="40% - Accent5 2 2 4 2 3" xfId="7483"/>
    <cellStyle name="40% - Accent5 2 2 4 2 4" xfId="9755"/>
    <cellStyle name="40% - Accent5 2 2 4 3" xfId="4076"/>
    <cellStyle name="40% - Accent5 2 2 4 4" xfId="6348"/>
    <cellStyle name="40% - Accent5 2 2 4 5" xfId="8620"/>
    <cellStyle name="40% - Accent5 2 2 5" xfId="1337"/>
    <cellStyle name="40% - Accent5 2 2 5 2" xfId="4757"/>
    <cellStyle name="40% - Accent5 2 2 5 3" xfId="7029"/>
    <cellStyle name="40% - Accent5 2 2 5 4" xfId="9301"/>
    <cellStyle name="40% - Accent5 2 2 6" xfId="3622"/>
    <cellStyle name="40% - Accent5 2 2 7" xfId="5894"/>
    <cellStyle name="40% - Accent5 2 2 8" xfId="8166"/>
    <cellStyle name="40% - Accent5 2 3" xfId="135"/>
    <cellStyle name="40% - Accent5 2 3 2" xfId="373"/>
    <cellStyle name="40% - Accent5 2 3 2 2" xfId="827"/>
    <cellStyle name="40% - Accent5 2 3 2 2 2" xfId="1962"/>
    <cellStyle name="40% - Accent5 2 3 2 2 2 2" xfId="5382"/>
    <cellStyle name="40% - Accent5 2 3 2 2 2 3" xfId="7654"/>
    <cellStyle name="40% - Accent5 2 3 2 2 2 4" xfId="9926"/>
    <cellStyle name="40% - Accent5 2 3 2 2 3" xfId="4247"/>
    <cellStyle name="40% - Accent5 2 3 2 2 4" xfId="6519"/>
    <cellStyle name="40% - Accent5 2 3 2 2 5" xfId="8791"/>
    <cellStyle name="40% - Accent5 2 3 2 3" xfId="1508"/>
    <cellStyle name="40% - Accent5 2 3 2 3 2" xfId="4928"/>
    <cellStyle name="40% - Accent5 2 3 2 3 3" xfId="7200"/>
    <cellStyle name="40% - Accent5 2 3 2 3 4" xfId="9472"/>
    <cellStyle name="40% - Accent5 2 3 2 4" xfId="3793"/>
    <cellStyle name="40% - Accent5 2 3 2 5" xfId="6065"/>
    <cellStyle name="40% - Accent5 2 3 2 6" xfId="8337"/>
    <cellStyle name="40% - Accent5 2 3 3" xfId="1054"/>
    <cellStyle name="40% - Accent5 2 3 3 2" xfId="2189"/>
    <cellStyle name="40% - Accent5 2 3 3 2 2" xfId="5609"/>
    <cellStyle name="40% - Accent5 2 3 3 2 3" xfId="7881"/>
    <cellStyle name="40% - Accent5 2 3 3 2 4" xfId="10153"/>
    <cellStyle name="40% - Accent5 2 3 3 3" xfId="4474"/>
    <cellStyle name="40% - Accent5 2 3 3 4" xfId="6746"/>
    <cellStyle name="40% - Accent5 2 3 3 5" xfId="9018"/>
    <cellStyle name="40% - Accent5 2 3 4" xfId="600"/>
    <cellStyle name="40% - Accent5 2 3 4 2" xfId="1735"/>
    <cellStyle name="40% - Accent5 2 3 4 2 2" xfId="5155"/>
    <cellStyle name="40% - Accent5 2 3 4 2 3" xfId="7427"/>
    <cellStyle name="40% - Accent5 2 3 4 2 4" xfId="9699"/>
    <cellStyle name="40% - Accent5 2 3 4 3" xfId="4020"/>
    <cellStyle name="40% - Accent5 2 3 4 4" xfId="6292"/>
    <cellStyle name="40% - Accent5 2 3 4 5" xfId="8564"/>
    <cellStyle name="40% - Accent5 2 3 5" xfId="1281"/>
    <cellStyle name="40% - Accent5 2 3 5 2" xfId="4701"/>
    <cellStyle name="40% - Accent5 2 3 5 3" xfId="6973"/>
    <cellStyle name="40% - Accent5 2 3 5 4" xfId="9245"/>
    <cellStyle name="40% - Accent5 2 3 6" xfId="3566"/>
    <cellStyle name="40% - Accent5 2 3 7" xfId="5838"/>
    <cellStyle name="40% - Accent5 2 3 8" xfId="8110"/>
    <cellStyle name="40% - Accent5 2 4" xfId="261"/>
    <cellStyle name="40% - Accent5 2 4 2" xfId="488"/>
    <cellStyle name="40% - Accent5 2 4 2 2" xfId="942"/>
    <cellStyle name="40% - Accent5 2 4 2 2 2" xfId="2077"/>
    <cellStyle name="40% - Accent5 2 4 2 2 2 2" xfId="5497"/>
    <cellStyle name="40% - Accent5 2 4 2 2 2 3" xfId="7769"/>
    <cellStyle name="40% - Accent5 2 4 2 2 2 4" xfId="10041"/>
    <cellStyle name="40% - Accent5 2 4 2 2 3" xfId="4362"/>
    <cellStyle name="40% - Accent5 2 4 2 2 4" xfId="6634"/>
    <cellStyle name="40% - Accent5 2 4 2 2 5" xfId="8906"/>
    <cellStyle name="40% - Accent5 2 4 2 3" xfId="1623"/>
    <cellStyle name="40% - Accent5 2 4 2 3 2" xfId="5043"/>
    <cellStyle name="40% - Accent5 2 4 2 3 3" xfId="7315"/>
    <cellStyle name="40% - Accent5 2 4 2 3 4" xfId="9587"/>
    <cellStyle name="40% - Accent5 2 4 2 4" xfId="3908"/>
    <cellStyle name="40% - Accent5 2 4 2 5" xfId="6180"/>
    <cellStyle name="40% - Accent5 2 4 2 6" xfId="8452"/>
    <cellStyle name="40% - Accent5 2 4 3" xfId="1169"/>
    <cellStyle name="40% - Accent5 2 4 3 2" xfId="2304"/>
    <cellStyle name="40% - Accent5 2 4 3 2 2" xfId="5724"/>
    <cellStyle name="40% - Accent5 2 4 3 2 3" xfId="7996"/>
    <cellStyle name="40% - Accent5 2 4 3 2 4" xfId="10268"/>
    <cellStyle name="40% - Accent5 2 4 3 3" xfId="4589"/>
    <cellStyle name="40% - Accent5 2 4 3 4" xfId="6861"/>
    <cellStyle name="40% - Accent5 2 4 3 5" xfId="9133"/>
    <cellStyle name="40% - Accent5 2 4 4" xfId="715"/>
    <cellStyle name="40% - Accent5 2 4 4 2" xfId="1850"/>
    <cellStyle name="40% - Accent5 2 4 4 2 2" xfId="5270"/>
    <cellStyle name="40% - Accent5 2 4 4 2 3" xfId="7542"/>
    <cellStyle name="40% - Accent5 2 4 4 2 4" xfId="9814"/>
    <cellStyle name="40% - Accent5 2 4 4 3" xfId="4135"/>
    <cellStyle name="40% - Accent5 2 4 4 4" xfId="6407"/>
    <cellStyle name="40% - Accent5 2 4 4 5" xfId="8679"/>
    <cellStyle name="40% - Accent5 2 4 5" xfId="1396"/>
    <cellStyle name="40% - Accent5 2 4 5 2" xfId="4816"/>
    <cellStyle name="40% - Accent5 2 4 5 3" xfId="7088"/>
    <cellStyle name="40% - Accent5 2 4 5 4" xfId="9360"/>
    <cellStyle name="40% - Accent5 2 4 6" xfId="3681"/>
    <cellStyle name="40% - Accent5 2 4 7" xfId="5953"/>
    <cellStyle name="40% - Accent5 2 4 8" xfId="8225"/>
    <cellStyle name="40% - Accent5 2 5" xfId="317"/>
    <cellStyle name="40% - Accent5 2 5 2" xfId="771"/>
    <cellStyle name="40% - Accent5 2 5 2 2" xfId="1906"/>
    <cellStyle name="40% - Accent5 2 5 2 2 2" xfId="5326"/>
    <cellStyle name="40% - Accent5 2 5 2 2 3" xfId="7598"/>
    <cellStyle name="40% - Accent5 2 5 2 2 4" xfId="9870"/>
    <cellStyle name="40% - Accent5 2 5 2 3" xfId="4191"/>
    <cellStyle name="40% - Accent5 2 5 2 4" xfId="6463"/>
    <cellStyle name="40% - Accent5 2 5 2 5" xfId="8735"/>
    <cellStyle name="40% - Accent5 2 5 3" xfId="1452"/>
    <cellStyle name="40% - Accent5 2 5 3 2" xfId="4872"/>
    <cellStyle name="40% - Accent5 2 5 3 3" xfId="7144"/>
    <cellStyle name="40% - Accent5 2 5 3 4" xfId="9416"/>
    <cellStyle name="40% - Accent5 2 5 4" xfId="3737"/>
    <cellStyle name="40% - Accent5 2 5 5" xfId="6009"/>
    <cellStyle name="40% - Accent5 2 5 6" xfId="8281"/>
    <cellStyle name="40% - Accent5 2 6" xfId="998"/>
    <cellStyle name="40% - Accent5 2 6 2" xfId="2133"/>
    <cellStyle name="40% - Accent5 2 6 2 2" xfId="5553"/>
    <cellStyle name="40% - Accent5 2 6 2 3" xfId="7825"/>
    <cellStyle name="40% - Accent5 2 6 2 4" xfId="10097"/>
    <cellStyle name="40% - Accent5 2 6 3" xfId="4418"/>
    <cellStyle name="40% - Accent5 2 6 4" xfId="6690"/>
    <cellStyle name="40% - Accent5 2 6 5" xfId="8962"/>
    <cellStyle name="40% - Accent5 2 7" xfId="544"/>
    <cellStyle name="40% - Accent5 2 7 2" xfId="1679"/>
    <cellStyle name="40% - Accent5 2 7 2 2" xfId="5099"/>
    <cellStyle name="40% - Accent5 2 7 2 3" xfId="7371"/>
    <cellStyle name="40% - Accent5 2 7 2 4" xfId="9643"/>
    <cellStyle name="40% - Accent5 2 7 3" xfId="3964"/>
    <cellStyle name="40% - Accent5 2 7 4" xfId="6236"/>
    <cellStyle name="40% - Accent5 2 7 5" xfId="8508"/>
    <cellStyle name="40% - Accent5 2 8" xfId="1225"/>
    <cellStyle name="40% - Accent5 2 8 2" xfId="4645"/>
    <cellStyle name="40% - Accent5 2 8 3" xfId="6917"/>
    <cellStyle name="40% - Accent5 2 8 4" xfId="9189"/>
    <cellStyle name="40% - Accent5 2 9" xfId="3510"/>
    <cellStyle name="40% - Accent5 3" xfId="163"/>
    <cellStyle name="40% - Accent5 3 2" xfId="401"/>
    <cellStyle name="40% - Accent5 3 2 2" xfId="855"/>
    <cellStyle name="40% - Accent5 3 2 2 2" xfId="1990"/>
    <cellStyle name="40% - Accent5 3 2 2 2 2" xfId="5410"/>
    <cellStyle name="40% - Accent5 3 2 2 2 3" xfId="7682"/>
    <cellStyle name="40% - Accent5 3 2 2 2 4" xfId="9954"/>
    <cellStyle name="40% - Accent5 3 2 2 3" xfId="4275"/>
    <cellStyle name="40% - Accent5 3 2 2 4" xfId="6547"/>
    <cellStyle name="40% - Accent5 3 2 2 5" xfId="8819"/>
    <cellStyle name="40% - Accent5 3 2 3" xfId="1536"/>
    <cellStyle name="40% - Accent5 3 2 3 2" xfId="4956"/>
    <cellStyle name="40% - Accent5 3 2 3 3" xfId="7228"/>
    <cellStyle name="40% - Accent5 3 2 3 4" xfId="9500"/>
    <cellStyle name="40% - Accent5 3 2 4" xfId="3821"/>
    <cellStyle name="40% - Accent5 3 2 5" xfId="6093"/>
    <cellStyle name="40% - Accent5 3 2 6" xfId="8365"/>
    <cellStyle name="40% - Accent5 3 3" xfId="1082"/>
    <cellStyle name="40% - Accent5 3 3 2" xfId="2217"/>
    <cellStyle name="40% - Accent5 3 3 2 2" xfId="5637"/>
    <cellStyle name="40% - Accent5 3 3 2 3" xfId="7909"/>
    <cellStyle name="40% - Accent5 3 3 2 4" xfId="10181"/>
    <cellStyle name="40% - Accent5 3 3 3" xfId="4502"/>
    <cellStyle name="40% - Accent5 3 3 4" xfId="6774"/>
    <cellStyle name="40% - Accent5 3 3 5" xfId="9046"/>
    <cellStyle name="40% - Accent5 3 4" xfId="628"/>
    <cellStyle name="40% - Accent5 3 4 2" xfId="1763"/>
    <cellStyle name="40% - Accent5 3 4 2 2" xfId="5183"/>
    <cellStyle name="40% - Accent5 3 4 2 3" xfId="7455"/>
    <cellStyle name="40% - Accent5 3 4 2 4" xfId="9727"/>
    <cellStyle name="40% - Accent5 3 4 3" xfId="4048"/>
    <cellStyle name="40% - Accent5 3 4 4" xfId="6320"/>
    <cellStyle name="40% - Accent5 3 4 5" xfId="8592"/>
    <cellStyle name="40% - Accent5 3 5" xfId="1309"/>
    <cellStyle name="40% - Accent5 3 5 2" xfId="4729"/>
    <cellStyle name="40% - Accent5 3 5 3" xfId="7001"/>
    <cellStyle name="40% - Accent5 3 5 4" xfId="9273"/>
    <cellStyle name="40% - Accent5 3 6" xfId="3594"/>
    <cellStyle name="40% - Accent5 3 7" xfId="5866"/>
    <cellStyle name="40% - Accent5 3 8" xfId="8138"/>
    <cellStyle name="40% - Accent5 4" xfId="107"/>
    <cellStyle name="40% - Accent5 4 2" xfId="345"/>
    <cellStyle name="40% - Accent5 4 2 2" xfId="799"/>
    <cellStyle name="40% - Accent5 4 2 2 2" xfId="1934"/>
    <cellStyle name="40% - Accent5 4 2 2 2 2" xfId="5354"/>
    <cellStyle name="40% - Accent5 4 2 2 2 3" xfId="7626"/>
    <cellStyle name="40% - Accent5 4 2 2 2 4" xfId="9898"/>
    <cellStyle name="40% - Accent5 4 2 2 3" xfId="4219"/>
    <cellStyle name="40% - Accent5 4 2 2 4" xfId="6491"/>
    <cellStyle name="40% - Accent5 4 2 2 5" xfId="8763"/>
    <cellStyle name="40% - Accent5 4 2 3" xfId="1480"/>
    <cellStyle name="40% - Accent5 4 2 3 2" xfId="4900"/>
    <cellStyle name="40% - Accent5 4 2 3 3" xfId="7172"/>
    <cellStyle name="40% - Accent5 4 2 3 4" xfId="9444"/>
    <cellStyle name="40% - Accent5 4 2 4" xfId="3765"/>
    <cellStyle name="40% - Accent5 4 2 5" xfId="6037"/>
    <cellStyle name="40% - Accent5 4 2 6" xfId="8309"/>
    <cellStyle name="40% - Accent5 4 3" xfId="1026"/>
    <cellStyle name="40% - Accent5 4 3 2" xfId="2161"/>
    <cellStyle name="40% - Accent5 4 3 2 2" xfId="5581"/>
    <cellStyle name="40% - Accent5 4 3 2 3" xfId="7853"/>
    <cellStyle name="40% - Accent5 4 3 2 4" xfId="10125"/>
    <cellStyle name="40% - Accent5 4 3 3" xfId="4446"/>
    <cellStyle name="40% - Accent5 4 3 4" xfId="6718"/>
    <cellStyle name="40% - Accent5 4 3 5" xfId="8990"/>
    <cellStyle name="40% - Accent5 4 4" xfId="572"/>
    <cellStyle name="40% - Accent5 4 4 2" xfId="1707"/>
    <cellStyle name="40% - Accent5 4 4 2 2" xfId="5127"/>
    <cellStyle name="40% - Accent5 4 4 2 3" xfId="7399"/>
    <cellStyle name="40% - Accent5 4 4 2 4" xfId="9671"/>
    <cellStyle name="40% - Accent5 4 4 3" xfId="3992"/>
    <cellStyle name="40% - Accent5 4 4 4" xfId="6264"/>
    <cellStyle name="40% - Accent5 4 4 5" xfId="8536"/>
    <cellStyle name="40% - Accent5 4 5" xfId="1253"/>
    <cellStyle name="40% - Accent5 4 5 2" xfId="4673"/>
    <cellStyle name="40% - Accent5 4 5 3" xfId="6945"/>
    <cellStyle name="40% - Accent5 4 5 4" xfId="9217"/>
    <cellStyle name="40% - Accent5 4 6" xfId="3538"/>
    <cellStyle name="40% - Accent5 4 7" xfId="5810"/>
    <cellStyle name="40% - Accent5 4 8" xfId="8082"/>
    <cellStyle name="40% - Accent5 5" xfId="222"/>
    <cellStyle name="40% - Accent5 5 2" xfId="460"/>
    <cellStyle name="40% - Accent5 5 2 2" xfId="914"/>
    <cellStyle name="40% - Accent5 5 2 2 2" xfId="2049"/>
    <cellStyle name="40% - Accent5 5 2 2 2 2" xfId="5469"/>
    <cellStyle name="40% - Accent5 5 2 2 2 3" xfId="7741"/>
    <cellStyle name="40% - Accent5 5 2 2 2 4" xfId="10013"/>
    <cellStyle name="40% - Accent5 5 2 2 3" xfId="4334"/>
    <cellStyle name="40% - Accent5 5 2 2 4" xfId="6606"/>
    <cellStyle name="40% - Accent5 5 2 2 5" xfId="8878"/>
    <cellStyle name="40% - Accent5 5 2 3" xfId="1595"/>
    <cellStyle name="40% - Accent5 5 2 3 2" xfId="5015"/>
    <cellStyle name="40% - Accent5 5 2 3 3" xfId="7287"/>
    <cellStyle name="40% - Accent5 5 2 3 4" xfId="9559"/>
    <cellStyle name="40% - Accent5 5 2 4" xfId="3880"/>
    <cellStyle name="40% - Accent5 5 2 5" xfId="6152"/>
    <cellStyle name="40% - Accent5 5 2 6" xfId="8424"/>
    <cellStyle name="40% - Accent5 5 3" xfId="1141"/>
    <cellStyle name="40% - Accent5 5 3 2" xfId="2276"/>
    <cellStyle name="40% - Accent5 5 3 2 2" xfId="5696"/>
    <cellStyle name="40% - Accent5 5 3 2 3" xfId="7968"/>
    <cellStyle name="40% - Accent5 5 3 2 4" xfId="10240"/>
    <cellStyle name="40% - Accent5 5 3 3" xfId="4561"/>
    <cellStyle name="40% - Accent5 5 3 4" xfId="6833"/>
    <cellStyle name="40% - Accent5 5 3 5" xfId="9105"/>
    <cellStyle name="40% - Accent5 5 4" xfId="687"/>
    <cellStyle name="40% - Accent5 5 4 2" xfId="1822"/>
    <cellStyle name="40% - Accent5 5 4 2 2" xfId="5242"/>
    <cellStyle name="40% - Accent5 5 4 2 3" xfId="7514"/>
    <cellStyle name="40% - Accent5 5 4 2 4" xfId="9786"/>
    <cellStyle name="40% - Accent5 5 4 3" xfId="4107"/>
    <cellStyle name="40% - Accent5 5 4 4" xfId="6379"/>
    <cellStyle name="40% - Accent5 5 4 5" xfId="8651"/>
    <cellStyle name="40% - Accent5 5 5" xfId="1368"/>
    <cellStyle name="40% - Accent5 5 5 2" xfId="4788"/>
    <cellStyle name="40% - Accent5 5 5 3" xfId="7060"/>
    <cellStyle name="40% - Accent5 5 5 4" xfId="9332"/>
    <cellStyle name="40% - Accent5 5 6" xfId="3653"/>
    <cellStyle name="40% - Accent5 5 7" xfId="5925"/>
    <cellStyle name="40% - Accent5 5 8" xfId="8197"/>
    <cellStyle name="40% - Accent5 6" xfId="289"/>
    <cellStyle name="40% - Accent5 6 2" xfId="743"/>
    <cellStyle name="40% - Accent5 6 2 2" xfId="1878"/>
    <cellStyle name="40% - Accent5 6 2 2 2" xfId="5298"/>
    <cellStyle name="40% - Accent5 6 2 2 3" xfId="7570"/>
    <cellStyle name="40% - Accent5 6 2 2 4" xfId="9842"/>
    <cellStyle name="40% - Accent5 6 2 3" xfId="4163"/>
    <cellStyle name="40% - Accent5 6 2 4" xfId="6435"/>
    <cellStyle name="40% - Accent5 6 2 5" xfId="8707"/>
    <cellStyle name="40% - Accent5 6 3" xfId="1424"/>
    <cellStyle name="40% - Accent5 6 3 2" xfId="4844"/>
    <cellStyle name="40% - Accent5 6 3 3" xfId="7116"/>
    <cellStyle name="40% - Accent5 6 3 4" xfId="9388"/>
    <cellStyle name="40% - Accent5 6 4" xfId="3709"/>
    <cellStyle name="40% - Accent5 6 5" xfId="5981"/>
    <cellStyle name="40% - Accent5 6 6" xfId="8253"/>
    <cellStyle name="40% - Accent5 7" xfId="970"/>
    <cellStyle name="40% - Accent5 7 2" xfId="2105"/>
    <cellStyle name="40% - Accent5 7 2 2" xfId="5525"/>
    <cellStyle name="40% - Accent5 7 2 3" xfId="7797"/>
    <cellStyle name="40% - Accent5 7 2 4" xfId="10069"/>
    <cellStyle name="40% - Accent5 7 3" xfId="4390"/>
    <cellStyle name="40% - Accent5 7 4" xfId="6662"/>
    <cellStyle name="40% - Accent5 7 5" xfId="8934"/>
    <cellStyle name="40% - Accent5 8" xfId="516"/>
    <cellStyle name="40% - Accent5 8 2" xfId="1651"/>
    <cellStyle name="40% - Accent5 8 2 2" xfId="5071"/>
    <cellStyle name="40% - Accent5 8 2 3" xfId="7343"/>
    <cellStyle name="40% - Accent5 8 2 4" xfId="9615"/>
    <cellStyle name="40% - Accent5 8 3" xfId="3936"/>
    <cellStyle name="40% - Accent5 8 4" xfId="6208"/>
    <cellStyle name="40% - Accent5 8 5" xfId="8480"/>
    <cellStyle name="40% - Accent5 9" xfId="1197"/>
    <cellStyle name="40% - Accent5 9 2" xfId="4617"/>
    <cellStyle name="40% - Accent5 9 3" xfId="6889"/>
    <cellStyle name="40% - Accent5 9 4" xfId="9161"/>
    <cellStyle name="40% - Accent6" xfId="37" builtinId="51" customBuiltin="1"/>
    <cellStyle name="40% - Accent6 10" xfId="3484"/>
    <cellStyle name="40% - Accent6 11" xfId="5756"/>
    <cellStyle name="40% - Accent6 12" xfId="8028"/>
    <cellStyle name="40% - Accent6 2" xfId="81"/>
    <cellStyle name="40% - Accent6 2 10" xfId="5784"/>
    <cellStyle name="40% - Accent6 2 11" xfId="8056"/>
    <cellStyle name="40% - Accent6 2 2" xfId="193"/>
    <cellStyle name="40% - Accent6 2 2 2" xfId="431"/>
    <cellStyle name="40% - Accent6 2 2 2 2" xfId="885"/>
    <cellStyle name="40% - Accent6 2 2 2 2 2" xfId="2020"/>
    <cellStyle name="40% - Accent6 2 2 2 2 2 2" xfId="5440"/>
    <cellStyle name="40% - Accent6 2 2 2 2 2 3" xfId="7712"/>
    <cellStyle name="40% - Accent6 2 2 2 2 2 4" xfId="9984"/>
    <cellStyle name="40% - Accent6 2 2 2 2 3" xfId="4305"/>
    <cellStyle name="40% - Accent6 2 2 2 2 4" xfId="6577"/>
    <cellStyle name="40% - Accent6 2 2 2 2 5" xfId="8849"/>
    <cellStyle name="40% - Accent6 2 2 2 3" xfId="1566"/>
    <cellStyle name="40% - Accent6 2 2 2 3 2" xfId="4986"/>
    <cellStyle name="40% - Accent6 2 2 2 3 3" xfId="7258"/>
    <cellStyle name="40% - Accent6 2 2 2 3 4" xfId="9530"/>
    <cellStyle name="40% - Accent6 2 2 2 4" xfId="3851"/>
    <cellStyle name="40% - Accent6 2 2 2 5" xfId="6123"/>
    <cellStyle name="40% - Accent6 2 2 2 6" xfId="8395"/>
    <cellStyle name="40% - Accent6 2 2 3" xfId="1112"/>
    <cellStyle name="40% - Accent6 2 2 3 2" xfId="2247"/>
    <cellStyle name="40% - Accent6 2 2 3 2 2" xfId="5667"/>
    <cellStyle name="40% - Accent6 2 2 3 2 3" xfId="7939"/>
    <cellStyle name="40% - Accent6 2 2 3 2 4" xfId="10211"/>
    <cellStyle name="40% - Accent6 2 2 3 3" xfId="4532"/>
    <cellStyle name="40% - Accent6 2 2 3 4" xfId="6804"/>
    <cellStyle name="40% - Accent6 2 2 3 5" xfId="9076"/>
    <cellStyle name="40% - Accent6 2 2 4" xfId="658"/>
    <cellStyle name="40% - Accent6 2 2 4 2" xfId="1793"/>
    <cellStyle name="40% - Accent6 2 2 4 2 2" xfId="5213"/>
    <cellStyle name="40% - Accent6 2 2 4 2 3" xfId="7485"/>
    <cellStyle name="40% - Accent6 2 2 4 2 4" xfId="9757"/>
    <cellStyle name="40% - Accent6 2 2 4 3" xfId="4078"/>
    <cellStyle name="40% - Accent6 2 2 4 4" xfId="6350"/>
    <cellStyle name="40% - Accent6 2 2 4 5" xfId="8622"/>
    <cellStyle name="40% - Accent6 2 2 5" xfId="1339"/>
    <cellStyle name="40% - Accent6 2 2 5 2" xfId="4759"/>
    <cellStyle name="40% - Accent6 2 2 5 3" xfId="7031"/>
    <cellStyle name="40% - Accent6 2 2 5 4" xfId="9303"/>
    <cellStyle name="40% - Accent6 2 2 6" xfId="3624"/>
    <cellStyle name="40% - Accent6 2 2 7" xfId="5896"/>
    <cellStyle name="40% - Accent6 2 2 8" xfId="8168"/>
    <cellStyle name="40% - Accent6 2 3" xfId="137"/>
    <cellStyle name="40% - Accent6 2 3 2" xfId="375"/>
    <cellStyle name="40% - Accent6 2 3 2 2" xfId="829"/>
    <cellStyle name="40% - Accent6 2 3 2 2 2" xfId="1964"/>
    <cellStyle name="40% - Accent6 2 3 2 2 2 2" xfId="5384"/>
    <cellStyle name="40% - Accent6 2 3 2 2 2 3" xfId="7656"/>
    <cellStyle name="40% - Accent6 2 3 2 2 2 4" xfId="9928"/>
    <cellStyle name="40% - Accent6 2 3 2 2 3" xfId="4249"/>
    <cellStyle name="40% - Accent6 2 3 2 2 4" xfId="6521"/>
    <cellStyle name="40% - Accent6 2 3 2 2 5" xfId="8793"/>
    <cellStyle name="40% - Accent6 2 3 2 3" xfId="1510"/>
    <cellStyle name="40% - Accent6 2 3 2 3 2" xfId="4930"/>
    <cellStyle name="40% - Accent6 2 3 2 3 3" xfId="7202"/>
    <cellStyle name="40% - Accent6 2 3 2 3 4" xfId="9474"/>
    <cellStyle name="40% - Accent6 2 3 2 4" xfId="3795"/>
    <cellStyle name="40% - Accent6 2 3 2 5" xfId="6067"/>
    <cellStyle name="40% - Accent6 2 3 2 6" xfId="8339"/>
    <cellStyle name="40% - Accent6 2 3 3" xfId="1056"/>
    <cellStyle name="40% - Accent6 2 3 3 2" xfId="2191"/>
    <cellStyle name="40% - Accent6 2 3 3 2 2" xfId="5611"/>
    <cellStyle name="40% - Accent6 2 3 3 2 3" xfId="7883"/>
    <cellStyle name="40% - Accent6 2 3 3 2 4" xfId="10155"/>
    <cellStyle name="40% - Accent6 2 3 3 3" xfId="4476"/>
    <cellStyle name="40% - Accent6 2 3 3 4" xfId="6748"/>
    <cellStyle name="40% - Accent6 2 3 3 5" xfId="9020"/>
    <cellStyle name="40% - Accent6 2 3 4" xfId="602"/>
    <cellStyle name="40% - Accent6 2 3 4 2" xfId="1737"/>
    <cellStyle name="40% - Accent6 2 3 4 2 2" xfId="5157"/>
    <cellStyle name="40% - Accent6 2 3 4 2 3" xfId="7429"/>
    <cellStyle name="40% - Accent6 2 3 4 2 4" xfId="9701"/>
    <cellStyle name="40% - Accent6 2 3 4 3" xfId="4022"/>
    <cellStyle name="40% - Accent6 2 3 4 4" xfId="6294"/>
    <cellStyle name="40% - Accent6 2 3 4 5" xfId="8566"/>
    <cellStyle name="40% - Accent6 2 3 5" xfId="1283"/>
    <cellStyle name="40% - Accent6 2 3 5 2" xfId="4703"/>
    <cellStyle name="40% - Accent6 2 3 5 3" xfId="6975"/>
    <cellStyle name="40% - Accent6 2 3 5 4" xfId="9247"/>
    <cellStyle name="40% - Accent6 2 3 6" xfId="3568"/>
    <cellStyle name="40% - Accent6 2 3 7" xfId="5840"/>
    <cellStyle name="40% - Accent6 2 3 8" xfId="8112"/>
    <cellStyle name="40% - Accent6 2 4" xfId="263"/>
    <cellStyle name="40% - Accent6 2 4 2" xfId="490"/>
    <cellStyle name="40% - Accent6 2 4 2 2" xfId="944"/>
    <cellStyle name="40% - Accent6 2 4 2 2 2" xfId="2079"/>
    <cellStyle name="40% - Accent6 2 4 2 2 2 2" xfId="5499"/>
    <cellStyle name="40% - Accent6 2 4 2 2 2 3" xfId="7771"/>
    <cellStyle name="40% - Accent6 2 4 2 2 2 4" xfId="10043"/>
    <cellStyle name="40% - Accent6 2 4 2 2 3" xfId="4364"/>
    <cellStyle name="40% - Accent6 2 4 2 2 4" xfId="6636"/>
    <cellStyle name="40% - Accent6 2 4 2 2 5" xfId="8908"/>
    <cellStyle name="40% - Accent6 2 4 2 3" xfId="1625"/>
    <cellStyle name="40% - Accent6 2 4 2 3 2" xfId="5045"/>
    <cellStyle name="40% - Accent6 2 4 2 3 3" xfId="7317"/>
    <cellStyle name="40% - Accent6 2 4 2 3 4" xfId="9589"/>
    <cellStyle name="40% - Accent6 2 4 2 4" xfId="3910"/>
    <cellStyle name="40% - Accent6 2 4 2 5" xfId="6182"/>
    <cellStyle name="40% - Accent6 2 4 2 6" xfId="8454"/>
    <cellStyle name="40% - Accent6 2 4 3" xfId="1171"/>
    <cellStyle name="40% - Accent6 2 4 3 2" xfId="2306"/>
    <cellStyle name="40% - Accent6 2 4 3 2 2" xfId="5726"/>
    <cellStyle name="40% - Accent6 2 4 3 2 3" xfId="7998"/>
    <cellStyle name="40% - Accent6 2 4 3 2 4" xfId="10270"/>
    <cellStyle name="40% - Accent6 2 4 3 3" xfId="4591"/>
    <cellStyle name="40% - Accent6 2 4 3 4" xfId="6863"/>
    <cellStyle name="40% - Accent6 2 4 3 5" xfId="9135"/>
    <cellStyle name="40% - Accent6 2 4 4" xfId="717"/>
    <cellStyle name="40% - Accent6 2 4 4 2" xfId="1852"/>
    <cellStyle name="40% - Accent6 2 4 4 2 2" xfId="5272"/>
    <cellStyle name="40% - Accent6 2 4 4 2 3" xfId="7544"/>
    <cellStyle name="40% - Accent6 2 4 4 2 4" xfId="9816"/>
    <cellStyle name="40% - Accent6 2 4 4 3" xfId="4137"/>
    <cellStyle name="40% - Accent6 2 4 4 4" xfId="6409"/>
    <cellStyle name="40% - Accent6 2 4 4 5" xfId="8681"/>
    <cellStyle name="40% - Accent6 2 4 5" xfId="1398"/>
    <cellStyle name="40% - Accent6 2 4 5 2" xfId="4818"/>
    <cellStyle name="40% - Accent6 2 4 5 3" xfId="7090"/>
    <cellStyle name="40% - Accent6 2 4 5 4" xfId="9362"/>
    <cellStyle name="40% - Accent6 2 4 6" xfId="3683"/>
    <cellStyle name="40% - Accent6 2 4 7" xfId="5955"/>
    <cellStyle name="40% - Accent6 2 4 8" xfId="8227"/>
    <cellStyle name="40% - Accent6 2 5" xfId="319"/>
    <cellStyle name="40% - Accent6 2 5 2" xfId="773"/>
    <cellStyle name="40% - Accent6 2 5 2 2" xfId="1908"/>
    <cellStyle name="40% - Accent6 2 5 2 2 2" xfId="5328"/>
    <cellStyle name="40% - Accent6 2 5 2 2 3" xfId="7600"/>
    <cellStyle name="40% - Accent6 2 5 2 2 4" xfId="9872"/>
    <cellStyle name="40% - Accent6 2 5 2 3" xfId="4193"/>
    <cellStyle name="40% - Accent6 2 5 2 4" xfId="6465"/>
    <cellStyle name="40% - Accent6 2 5 2 5" xfId="8737"/>
    <cellStyle name="40% - Accent6 2 5 3" xfId="1454"/>
    <cellStyle name="40% - Accent6 2 5 3 2" xfId="4874"/>
    <cellStyle name="40% - Accent6 2 5 3 3" xfId="7146"/>
    <cellStyle name="40% - Accent6 2 5 3 4" xfId="9418"/>
    <cellStyle name="40% - Accent6 2 5 4" xfId="3739"/>
    <cellStyle name="40% - Accent6 2 5 5" xfId="6011"/>
    <cellStyle name="40% - Accent6 2 5 6" xfId="8283"/>
    <cellStyle name="40% - Accent6 2 6" xfId="1000"/>
    <cellStyle name="40% - Accent6 2 6 2" xfId="2135"/>
    <cellStyle name="40% - Accent6 2 6 2 2" xfId="5555"/>
    <cellStyle name="40% - Accent6 2 6 2 3" xfId="7827"/>
    <cellStyle name="40% - Accent6 2 6 2 4" xfId="10099"/>
    <cellStyle name="40% - Accent6 2 6 3" xfId="4420"/>
    <cellStyle name="40% - Accent6 2 6 4" xfId="6692"/>
    <cellStyle name="40% - Accent6 2 6 5" xfId="8964"/>
    <cellStyle name="40% - Accent6 2 7" xfId="546"/>
    <cellStyle name="40% - Accent6 2 7 2" xfId="1681"/>
    <cellStyle name="40% - Accent6 2 7 2 2" xfId="5101"/>
    <cellStyle name="40% - Accent6 2 7 2 3" xfId="7373"/>
    <cellStyle name="40% - Accent6 2 7 2 4" xfId="9645"/>
    <cellStyle name="40% - Accent6 2 7 3" xfId="3966"/>
    <cellStyle name="40% - Accent6 2 7 4" xfId="6238"/>
    <cellStyle name="40% - Accent6 2 7 5" xfId="8510"/>
    <cellStyle name="40% - Accent6 2 8" xfId="1227"/>
    <cellStyle name="40% - Accent6 2 8 2" xfId="4647"/>
    <cellStyle name="40% - Accent6 2 8 3" xfId="6919"/>
    <cellStyle name="40% - Accent6 2 8 4" xfId="9191"/>
    <cellStyle name="40% - Accent6 2 9" xfId="3512"/>
    <cellStyle name="40% - Accent6 3" xfId="165"/>
    <cellStyle name="40% - Accent6 3 2" xfId="403"/>
    <cellStyle name="40% - Accent6 3 2 2" xfId="857"/>
    <cellStyle name="40% - Accent6 3 2 2 2" xfId="1992"/>
    <cellStyle name="40% - Accent6 3 2 2 2 2" xfId="5412"/>
    <cellStyle name="40% - Accent6 3 2 2 2 3" xfId="7684"/>
    <cellStyle name="40% - Accent6 3 2 2 2 4" xfId="9956"/>
    <cellStyle name="40% - Accent6 3 2 2 3" xfId="4277"/>
    <cellStyle name="40% - Accent6 3 2 2 4" xfId="6549"/>
    <cellStyle name="40% - Accent6 3 2 2 5" xfId="8821"/>
    <cellStyle name="40% - Accent6 3 2 3" xfId="1538"/>
    <cellStyle name="40% - Accent6 3 2 3 2" xfId="4958"/>
    <cellStyle name="40% - Accent6 3 2 3 3" xfId="7230"/>
    <cellStyle name="40% - Accent6 3 2 3 4" xfId="9502"/>
    <cellStyle name="40% - Accent6 3 2 4" xfId="3823"/>
    <cellStyle name="40% - Accent6 3 2 5" xfId="6095"/>
    <cellStyle name="40% - Accent6 3 2 6" xfId="8367"/>
    <cellStyle name="40% - Accent6 3 3" xfId="1084"/>
    <cellStyle name="40% - Accent6 3 3 2" xfId="2219"/>
    <cellStyle name="40% - Accent6 3 3 2 2" xfId="5639"/>
    <cellStyle name="40% - Accent6 3 3 2 3" xfId="7911"/>
    <cellStyle name="40% - Accent6 3 3 2 4" xfId="10183"/>
    <cellStyle name="40% - Accent6 3 3 3" xfId="4504"/>
    <cellStyle name="40% - Accent6 3 3 4" xfId="6776"/>
    <cellStyle name="40% - Accent6 3 3 5" xfId="9048"/>
    <cellStyle name="40% - Accent6 3 4" xfId="630"/>
    <cellStyle name="40% - Accent6 3 4 2" xfId="1765"/>
    <cellStyle name="40% - Accent6 3 4 2 2" xfId="5185"/>
    <cellStyle name="40% - Accent6 3 4 2 3" xfId="7457"/>
    <cellStyle name="40% - Accent6 3 4 2 4" xfId="9729"/>
    <cellStyle name="40% - Accent6 3 4 3" xfId="4050"/>
    <cellStyle name="40% - Accent6 3 4 4" xfId="6322"/>
    <cellStyle name="40% - Accent6 3 4 5" xfId="8594"/>
    <cellStyle name="40% - Accent6 3 5" xfId="1311"/>
    <cellStyle name="40% - Accent6 3 5 2" xfId="4731"/>
    <cellStyle name="40% - Accent6 3 5 3" xfId="7003"/>
    <cellStyle name="40% - Accent6 3 5 4" xfId="9275"/>
    <cellStyle name="40% - Accent6 3 6" xfId="3596"/>
    <cellStyle name="40% - Accent6 3 7" xfId="5868"/>
    <cellStyle name="40% - Accent6 3 8" xfId="8140"/>
    <cellStyle name="40% - Accent6 4" xfId="109"/>
    <cellStyle name="40% - Accent6 4 2" xfId="347"/>
    <cellStyle name="40% - Accent6 4 2 2" xfId="801"/>
    <cellStyle name="40% - Accent6 4 2 2 2" xfId="1936"/>
    <cellStyle name="40% - Accent6 4 2 2 2 2" xfId="5356"/>
    <cellStyle name="40% - Accent6 4 2 2 2 3" xfId="7628"/>
    <cellStyle name="40% - Accent6 4 2 2 2 4" xfId="9900"/>
    <cellStyle name="40% - Accent6 4 2 2 3" xfId="4221"/>
    <cellStyle name="40% - Accent6 4 2 2 4" xfId="6493"/>
    <cellStyle name="40% - Accent6 4 2 2 5" xfId="8765"/>
    <cellStyle name="40% - Accent6 4 2 3" xfId="1482"/>
    <cellStyle name="40% - Accent6 4 2 3 2" xfId="4902"/>
    <cellStyle name="40% - Accent6 4 2 3 3" xfId="7174"/>
    <cellStyle name="40% - Accent6 4 2 3 4" xfId="9446"/>
    <cellStyle name="40% - Accent6 4 2 4" xfId="3767"/>
    <cellStyle name="40% - Accent6 4 2 5" xfId="6039"/>
    <cellStyle name="40% - Accent6 4 2 6" xfId="8311"/>
    <cellStyle name="40% - Accent6 4 3" xfId="1028"/>
    <cellStyle name="40% - Accent6 4 3 2" xfId="2163"/>
    <cellStyle name="40% - Accent6 4 3 2 2" xfId="5583"/>
    <cellStyle name="40% - Accent6 4 3 2 3" xfId="7855"/>
    <cellStyle name="40% - Accent6 4 3 2 4" xfId="10127"/>
    <cellStyle name="40% - Accent6 4 3 3" xfId="4448"/>
    <cellStyle name="40% - Accent6 4 3 4" xfId="6720"/>
    <cellStyle name="40% - Accent6 4 3 5" xfId="8992"/>
    <cellStyle name="40% - Accent6 4 4" xfId="574"/>
    <cellStyle name="40% - Accent6 4 4 2" xfId="1709"/>
    <cellStyle name="40% - Accent6 4 4 2 2" xfId="5129"/>
    <cellStyle name="40% - Accent6 4 4 2 3" xfId="7401"/>
    <cellStyle name="40% - Accent6 4 4 2 4" xfId="9673"/>
    <cellStyle name="40% - Accent6 4 4 3" xfId="3994"/>
    <cellStyle name="40% - Accent6 4 4 4" xfId="6266"/>
    <cellStyle name="40% - Accent6 4 4 5" xfId="8538"/>
    <cellStyle name="40% - Accent6 4 5" xfId="1255"/>
    <cellStyle name="40% - Accent6 4 5 2" xfId="4675"/>
    <cellStyle name="40% - Accent6 4 5 3" xfId="6947"/>
    <cellStyle name="40% - Accent6 4 5 4" xfId="9219"/>
    <cellStyle name="40% - Accent6 4 6" xfId="3540"/>
    <cellStyle name="40% - Accent6 4 7" xfId="5812"/>
    <cellStyle name="40% - Accent6 4 8" xfId="8084"/>
    <cellStyle name="40% - Accent6 5" xfId="224"/>
    <cellStyle name="40% - Accent6 5 2" xfId="462"/>
    <cellStyle name="40% - Accent6 5 2 2" xfId="916"/>
    <cellStyle name="40% - Accent6 5 2 2 2" xfId="2051"/>
    <cellStyle name="40% - Accent6 5 2 2 2 2" xfId="5471"/>
    <cellStyle name="40% - Accent6 5 2 2 2 3" xfId="7743"/>
    <cellStyle name="40% - Accent6 5 2 2 2 4" xfId="10015"/>
    <cellStyle name="40% - Accent6 5 2 2 3" xfId="4336"/>
    <cellStyle name="40% - Accent6 5 2 2 4" xfId="6608"/>
    <cellStyle name="40% - Accent6 5 2 2 5" xfId="8880"/>
    <cellStyle name="40% - Accent6 5 2 3" xfId="1597"/>
    <cellStyle name="40% - Accent6 5 2 3 2" xfId="5017"/>
    <cellStyle name="40% - Accent6 5 2 3 3" xfId="7289"/>
    <cellStyle name="40% - Accent6 5 2 3 4" xfId="9561"/>
    <cellStyle name="40% - Accent6 5 2 4" xfId="3882"/>
    <cellStyle name="40% - Accent6 5 2 5" xfId="6154"/>
    <cellStyle name="40% - Accent6 5 2 6" xfId="8426"/>
    <cellStyle name="40% - Accent6 5 3" xfId="1143"/>
    <cellStyle name="40% - Accent6 5 3 2" xfId="2278"/>
    <cellStyle name="40% - Accent6 5 3 2 2" xfId="5698"/>
    <cellStyle name="40% - Accent6 5 3 2 3" xfId="7970"/>
    <cellStyle name="40% - Accent6 5 3 2 4" xfId="10242"/>
    <cellStyle name="40% - Accent6 5 3 3" xfId="4563"/>
    <cellStyle name="40% - Accent6 5 3 4" xfId="6835"/>
    <cellStyle name="40% - Accent6 5 3 5" xfId="9107"/>
    <cellStyle name="40% - Accent6 5 4" xfId="689"/>
    <cellStyle name="40% - Accent6 5 4 2" xfId="1824"/>
    <cellStyle name="40% - Accent6 5 4 2 2" xfId="5244"/>
    <cellStyle name="40% - Accent6 5 4 2 3" xfId="7516"/>
    <cellStyle name="40% - Accent6 5 4 2 4" xfId="9788"/>
    <cellStyle name="40% - Accent6 5 4 3" xfId="4109"/>
    <cellStyle name="40% - Accent6 5 4 4" xfId="6381"/>
    <cellStyle name="40% - Accent6 5 4 5" xfId="8653"/>
    <cellStyle name="40% - Accent6 5 5" xfId="1370"/>
    <cellStyle name="40% - Accent6 5 5 2" xfId="4790"/>
    <cellStyle name="40% - Accent6 5 5 3" xfId="7062"/>
    <cellStyle name="40% - Accent6 5 5 4" xfId="9334"/>
    <cellStyle name="40% - Accent6 5 6" xfId="3655"/>
    <cellStyle name="40% - Accent6 5 7" xfId="5927"/>
    <cellStyle name="40% - Accent6 5 8" xfId="8199"/>
    <cellStyle name="40% - Accent6 6" xfId="291"/>
    <cellStyle name="40% - Accent6 6 2" xfId="745"/>
    <cellStyle name="40% - Accent6 6 2 2" xfId="1880"/>
    <cellStyle name="40% - Accent6 6 2 2 2" xfId="5300"/>
    <cellStyle name="40% - Accent6 6 2 2 3" xfId="7572"/>
    <cellStyle name="40% - Accent6 6 2 2 4" xfId="9844"/>
    <cellStyle name="40% - Accent6 6 2 3" xfId="4165"/>
    <cellStyle name="40% - Accent6 6 2 4" xfId="6437"/>
    <cellStyle name="40% - Accent6 6 2 5" xfId="8709"/>
    <cellStyle name="40% - Accent6 6 3" xfId="1426"/>
    <cellStyle name="40% - Accent6 6 3 2" xfId="4846"/>
    <cellStyle name="40% - Accent6 6 3 3" xfId="7118"/>
    <cellStyle name="40% - Accent6 6 3 4" xfId="9390"/>
    <cellStyle name="40% - Accent6 6 4" xfId="3711"/>
    <cellStyle name="40% - Accent6 6 5" xfId="5983"/>
    <cellStyle name="40% - Accent6 6 6" xfId="8255"/>
    <cellStyle name="40% - Accent6 7" xfId="972"/>
    <cellStyle name="40% - Accent6 7 2" xfId="2107"/>
    <cellStyle name="40% - Accent6 7 2 2" xfId="5527"/>
    <cellStyle name="40% - Accent6 7 2 3" xfId="7799"/>
    <cellStyle name="40% - Accent6 7 2 4" xfId="10071"/>
    <cellStyle name="40% - Accent6 7 3" xfId="4392"/>
    <cellStyle name="40% - Accent6 7 4" xfId="6664"/>
    <cellStyle name="40% - Accent6 7 5" xfId="8936"/>
    <cellStyle name="40% - Accent6 8" xfId="518"/>
    <cellStyle name="40% - Accent6 8 2" xfId="1653"/>
    <cellStyle name="40% - Accent6 8 2 2" xfId="5073"/>
    <cellStyle name="40% - Accent6 8 2 3" xfId="7345"/>
    <cellStyle name="40% - Accent6 8 2 4" xfId="9617"/>
    <cellStyle name="40% - Accent6 8 3" xfId="3938"/>
    <cellStyle name="40% - Accent6 8 4" xfId="6210"/>
    <cellStyle name="40% - Accent6 8 5" xfId="8482"/>
    <cellStyle name="40% - Accent6 9" xfId="1199"/>
    <cellStyle name="40% - Accent6 9 2" xfId="4619"/>
    <cellStyle name="40% - Accent6 9 3" xfId="6891"/>
    <cellStyle name="40% - Accent6 9 4" xfId="9163"/>
    <cellStyle name="60% - Accent1 2" xfId="230"/>
    <cellStyle name="60% - Accent1 3" xfId="45"/>
    <cellStyle name="60% - Accent2 2" xfId="231"/>
    <cellStyle name="60% - Accent2 3" xfId="46"/>
    <cellStyle name="60% - Accent3 2" xfId="232"/>
    <cellStyle name="60% - Accent3 3" xfId="47"/>
    <cellStyle name="60% - Accent4 2" xfId="233"/>
    <cellStyle name="60% - Accent4 3" xfId="48"/>
    <cellStyle name="60% - Accent5 2" xfId="234"/>
    <cellStyle name="60% - Accent5 3" xfId="49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heck Cell" xfId="16" builtinId="23" customBuiltin="1"/>
    <cellStyle name="Comma" xfId="2" builtinId="3"/>
    <cellStyle name="Comma 10" xfId="68"/>
    <cellStyle name="Comma 10 2" xfId="2902"/>
    <cellStyle name="Comma 10 3" xfId="2337"/>
    <cellStyle name="Comma 11" xfId="226"/>
    <cellStyle name="Comma 11 2" xfId="2941"/>
    <cellStyle name="Comma 11 3" xfId="2373"/>
    <cellStyle name="Comma 12" xfId="211"/>
    <cellStyle name="Comma 12 2" xfId="449"/>
    <cellStyle name="Comma 12 2 2" xfId="903"/>
    <cellStyle name="Comma 12 2 2 2" xfId="2038"/>
    <cellStyle name="Comma 12 2 2 2 2" xfId="5458"/>
    <cellStyle name="Comma 12 2 2 2 3" xfId="7730"/>
    <cellStyle name="Comma 12 2 2 2 4" xfId="10002"/>
    <cellStyle name="Comma 12 2 2 2 5" xfId="3398"/>
    <cellStyle name="Comma 12 2 2 3" xfId="4323"/>
    <cellStyle name="Comma 12 2 2 4" xfId="6595"/>
    <cellStyle name="Comma 12 2 2 5" xfId="8867"/>
    <cellStyle name="Comma 12 2 2 6" xfId="3113"/>
    <cellStyle name="Comma 12 2 3" xfId="1584"/>
    <cellStyle name="Comma 12 2 3 2" xfId="5004"/>
    <cellStyle name="Comma 12 2 3 3" xfId="7276"/>
    <cellStyle name="Comma 12 2 3 4" xfId="9548"/>
    <cellStyle name="Comma 12 2 3 5" xfId="3284"/>
    <cellStyle name="Comma 12 2 4" xfId="3869"/>
    <cellStyle name="Comma 12 2 5" xfId="6141"/>
    <cellStyle name="Comma 12 2 6" xfId="8413"/>
    <cellStyle name="Comma 12 2 7" xfId="2999"/>
    <cellStyle name="Comma 12 3" xfId="1130"/>
    <cellStyle name="Comma 12 3 2" xfId="2265"/>
    <cellStyle name="Comma 12 3 2 2" xfId="5685"/>
    <cellStyle name="Comma 12 3 2 3" xfId="7957"/>
    <cellStyle name="Comma 12 3 2 4" xfId="10229"/>
    <cellStyle name="Comma 12 3 2 5" xfId="3455"/>
    <cellStyle name="Comma 12 3 3" xfId="4550"/>
    <cellStyle name="Comma 12 3 4" xfId="6822"/>
    <cellStyle name="Comma 12 3 5" xfId="9094"/>
    <cellStyle name="Comma 12 3 6" xfId="3170"/>
    <cellStyle name="Comma 12 4" xfId="676"/>
    <cellStyle name="Comma 12 4 2" xfId="1811"/>
    <cellStyle name="Comma 12 4 2 2" xfId="5231"/>
    <cellStyle name="Comma 12 4 2 3" xfId="7503"/>
    <cellStyle name="Comma 12 4 2 4" xfId="9775"/>
    <cellStyle name="Comma 12 4 2 5" xfId="3341"/>
    <cellStyle name="Comma 12 4 3" xfId="4096"/>
    <cellStyle name="Comma 12 4 4" xfId="6368"/>
    <cellStyle name="Comma 12 4 5" xfId="8640"/>
    <cellStyle name="Comma 12 4 6" xfId="3056"/>
    <cellStyle name="Comma 12 5" xfId="1357"/>
    <cellStyle name="Comma 12 5 2" xfId="4777"/>
    <cellStyle name="Comma 12 5 3" xfId="7049"/>
    <cellStyle name="Comma 12 5 4" xfId="9321"/>
    <cellStyle name="Comma 12 5 5" xfId="3227"/>
    <cellStyle name="Comma 12 6" xfId="3642"/>
    <cellStyle name="Comma 12 7" xfId="5914"/>
    <cellStyle name="Comma 12 8" xfId="8186"/>
    <cellStyle name="Comma 12 9" xfId="2939"/>
    <cellStyle name="Comma 13" xfId="39"/>
    <cellStyle name="Comma 13 2" xfId="5744"/>
    <cellStyle name="Comma 13 3" xfId="8016"/>
    <cellStyle name="Comma 13 4" xfId="10288"/>
    <cellStyle name="Comma 13 5" xfId="3471"/>
    <cellStyle name="Comma 13 6" xfId="2328"/>
    <cellStyle name="Comma 14" xfId="2892"/>
    <cellStyle name="Comma 2" xfId="3"/>
    <cellStyle name="Comma 2 2" xfId="41"/>
    <cellStyle name="Comma 2 2 2" xfId="2894"/>
    <cellStyle name="Comma 2 3" xfId="2323"/>
    <cellStyle name="Comma 2 4" xfId="2329"/>
    <cellStyle name="Comma 3" xfId="54"/>
    <cellStyle name="Comma 3 10" xfId="3488"/>
    <cellStyle name="Comma 3 11" xfId="5760"/>
    <cellStyle name="Comma 3 12" xfId="8032"/>
    <cellStyle name="Comma 3 13" xfId="2895"/>
    <cellStyle name="Comma 3 14" xfId="2330"/>
    <cellStyle name="Comma 3 2" xfId="4"/>
    <cellStyle name="Comma 3 2 10" xfId="5788"/>
    <cellStyle name="Comma 3 2 11" xfId="8060"/>
    <cellStyle name="Comma 3 2 12" xfId="2904"/>
    <cellStyle name="Comma 3 2 13" xfId="2338"/>
    <cellStyle name="Comma 3 2 2" xfId="197"/>
    <cellStyle name="Comma 3 2 2 10" xfId="2366"/>
    <cellStyle name="Comma 3 2 2 2" xfId="435"/>
    <cellStyle name="Comma 3 2 2 2 2" xfId="889"/>
    <cellStyle name="Comma 3 2 2 2 2 2" xfId="2024"/>
    <cellStyle name="Comma 3 2 2 2 2 2 2" xfId="5444"/>
    <cellStyle name="Comma 3 2 2 2 2 2 3" xfId="7716"/>
    <cellStyle name="Comma 3 2 2 2 2 2 4" xfId="9988"/>
    <cellStyle name="Comma 3 2 2 2 2 2 5" xfId="3391"/>
    <cellStyle name="Comma 3 2 2 2 2 2 6" xfId="2815"/>
    <cellStyle name="Comma 3 2 2 2 2 3" xfId="4309"/>
    <cellStyle name="Comma 3 2 2 2 2 4" xfId="6581"/>
    <cellStyle name="Comma 3 2 2 2 2 5" xfId="8853"/>
    <cellStyle name="Comma 3 2 2 2 2 6" xfId="3106"/>
    <cellStyle name="Comma 3 2 2 2 2 7" xfId="2535"/>
    <cellStyle name="Comma 3 2 2 2 3" xfId="1570"/>
    <cellStyle name="Comma 3 2 2 2 3 2" xfId="4990"/>
    <cellStyle name="Comma 3 2 2 2 3 3" xfId="7262"/>
    <cellStyle name="Comma 3 2 2 2 3 4" xfId="9534"/>
    <cellStyle name="Comma 3 2 2 2 3 5" xfId="3277"/>
    <cellStyle name="Comma 3 2 2 2 3 6" xfId="2703"/>
    <cellStyle name="Comma 3 2 2 2 4" xfId="3855"/>
    <cellStyle name="Comma 3 2 2 2 5" xfId="6127"/>
    <cellStyle name="Comma 3 2 2 2 6" xfId="8399"/>
    <cellStyle name="Comma 3 2 2 2 7" xfId="2992"/>
    <cellStyle name="Comma 3 2 2 2 8" xfId="2423"/>
    <cellStyle name="Comma 3 2 2 3" xfId="1116"/>
    <cellStyle name="Comma 3 2 2 3 2" xfId="2251"/>
    <cellStyle name="Comma 3 2 2 3 2 2" xfId="5671"/>
    <cellStyle name="Comma 3 2 2 3 2 3" xfId="7943"/>
    <cellStyle name="Comma 3 2 2 3 2 4" xfId="10215"/>
    <cellStyle name="Comma 3 2 2 3 2 5" xfId="3448"/>
    <cellStyle name="Comma 3 2 2 3 2 6" xfId="2871"/>
    <cellStyle name="Comma 3 2 2 3 3" xfId="4536"/>
    <cellStyle name="Comma 3 2 2 3 4" xfId="6808"/>
    <cellStyle name="Comma 3 2 2 3 5" xfId="9080"/>
    <cellStyle name="Comma 3 2 2 3 6" xfId="3163"/>
    <cellStyle name="Comma 3 2 2 3 7" xfId="2591"/>
    <cellStyle name="Comma 3 2 2 4" xfId="662"/>
    <cellStyle name="Comma 3 2 2 4 2" xfId="1797"/>
    <cellStyle name="Comma 3 2 2 4 2 2" xfId="5217"/>
    <cellStyle name="Comma 3 2 2 4 2 3" xfId="7489"/>
    <cellStyle name="Comma 3 2 2 4 2 4" xfId="9761"/>
    <cellStyle name="Comma 3 2 2 4 2 5" xfId="3334"/>
    <cellStyle name="Comma 3 2 2 4 2 6" xfId="2759"/>
    <cellStyle name="Comma 3 2 2 4 3" xfId="4082"/>
    <cellStyle name="Comma 3 2 2 4 4" xfId="6354"/>
    <cellStyle name="Comma 3 2 2 4 5" xfId="8626"/>
    <cellStyle name="Comma 3 2 2 4 6" xfId="3049"/>
    <cellStyle name="Comma 3 2 2 4 7" xfId="2479"/>
    <cellStyle name="Comma 3 2 2 5" xfId="1343"/>
    <cellStyle name="Comma 3 2 2 5 2" xfId="4763"/>
    <cellStyle name="Comma 3 2 2 5 3" xfId="7035"/>
    <cellStyle name="Comma 3 2 2 5 4" xfId="9307"/>
    <cellStyle name="Comma 3 2 2 5 5" xfId="3220"/>
    <cellStyle name="Comma 3 2 2 5 6" xfId="2647"/>
    <cellStyle name="Comma 3 2 2 6" xfId="2324"/>
    <cellStyle name="Comma 3 2 2 6 2" xfId="3628"/>
    <cellStyle name="Comma 3 2 2 7" xfId="5900"/>
    <cellStyle name="Comma 3 2 2 8" xfId="8172"/>
    <cellStyle name="Comma 3 2 2 9" xfId="2932"/>
    <cellStyle name="Comma 3 2 3" xfId="141"/>
    <cellStyle name="Comma 3 2 3 10" xfId="2352"/>
    <cellStyle name="Comma 3 2 3 2" xfId="379"/>
    <cellStyle name="Comma 3 2 3 2 2" xfId="833"/>
    <cellStyle name="Comma 3 2 3 2 2 2" xfId="1968"/>
    <cellStyle name="Comma 3 2 3 2 2 2 2" xfId="5388"/>
    <cellStyle name="Comma 3 2 3 2 2 2 3" xfId="7660"/>
    <cellStyle name="Comma 3 2 3 2 2 2 4" xfId="9932"/>
    <cellStyle name="Comma 3 2 3 2 2 2 5" xfId="3377"/>
    <cellStyle name="Comma 3 2 3 2 2 2 6" xfId="2801"/>
    <cellStyle name="Comma 3 2 3 2 2 3" xfId="4253"/>
    <cellStyle name="Comma 3 2 3 2 2 4" xfId="6525"/>
    <cellStyle name="Comma 3 2 3 2 2 5" xfId="8797"/>
    <cellStyle name="Comma 3 2 3 2 2 6" xfId="3092"/>
    <cellStyle name="Comma 3 2 3 2 2 7" xfId="2521"/>
    <cellStyle name="Comma 3 2 3 2 3" xfId="1514"/>
    <cellStyle name="Comma 3 2 3 2 3 2" xfId="4934"/>
    <cellStyle name="Comma 3 2 3 2 3 3" xfId="7206"/>
    <cellStyle name="Comma 3 2 3 2 3 4" xfId="9478"/>
    <cellStyle name="Comma 3 2 3 2 3 5" xfId="3263"/>
    <cellStyle name="Comma 3 2 3 2 3 6" xfId="2689"/>
    <cellStyle name="Comma 3 2 3 2 4" xfId="3799"/>
    <cellStyle name="Comma 3 2 3 2 5" xfId="6071"/>
    <cellStyle name="Comma 3 2 3 2 6" xfId="8343"/>
    <cellStyle name="Comma 3 2 3 2 7" xfId="2978"/>
    <cellStyle name="Comma 3 2 3 2 8" xfId="2409"/>
    <cellStyle name="Comma 3 2 3 3" xfId="1060"/>
    <cellStyle name="Comma 3 2 3 3 2" xfId="2195"/>
    <cellStyle name="Comma 3 2 3 3 2 2" xfId="5615"/>
    <cellStyle name="Comma 3 2 3 3 2 3" xfId="7887"/>
    <cellStyle name="Comma 3 2 3 3 2 4" xfId="10159"/>
    <cellStyle name="Comma 3 2 3 3 2 5" xfId="3434"/>
    <cellStyle name="Comma 3 2 3 3 2 6" xfId="2857"/>
    <cellStyle name="Comma 3 2 3 3 3" xfId="4480"/>
    <cellStyle name="Comma 3 2 3 3 4" xfId="6752"/>
    <cellStyle name="Comma 3 2 3 3 5" xfId="9024"/>
    <cellStyle name="Comma 3 2 3 3 6" xfId="3149"/>
    <cellStyle name="Comma 3 2 3 3 7" xfId="2577"/>
    <cellStyle name="Comma 3 2 3 4" xfId="606"/>
    <cellStyle name="Comma 3 2 3 4 2" xfId="1741"/>
    <cellStyle name="Comma 3 2 3 4 2 2" xfId="5161"/>
    <cellStyle name="Comma 3 2 3 4 2 3" xfId="7433"/>
    <cellStyle name="Comma 3 2 3 4 2 4" xfId="9705"/>
    <cellStyle name="Comma 3 2 3 4 2 5" xfId="3320"/>
    <cellStyle name="Comma 3 2 3 4 2 6" xfId="2745"/>
    <cellStyle name="Comma 3 2 3 4 3" xfId="4026"/>
    <cellStyle name="Comma 3 2 3 4 4" xfId="6298"/>
    <cellStyle name="Comma 3 2 3 4 5" xfId="8570"/>
    <cellStyle name="Comma 3 2 3 4 6" xfId="3035"/>
    <cellStyle name="Comma 3 2 3 4 7" xfId="2465"/>
    <cellStyle name="Comma 3 2 3 5" xfId="1287"/>
    <cellStyle name="Comma 3 2 3 5 2" xfId="4707"/>
    <cellStyle name="Comma 3 2 3 5 3" xfId="6979"/>
    <cellStyle name="Comma 3 2 3 5 4" xfId="9251"/>
    <cellStyle name="Comma 3 2 3 5 5" xfId="3206"/>
    <cellStyle name="Comma 3 2 3 5 6" xfId="2633"/>
    <cellStyle name="Comma 3 2 3 6" xfId="3572"/>
    <cellStyle name="Comma 3 2 3 7" xfId="5844"/>
    <cellStyle name="Comma 3 2 3 8" xfId="8116"/>
    <cellStyle name="Comma 3 2 3 9" xfId="2918"/>
    <cellStyle name="Comma 3 2 4" xfId="267"/>
    <cellStyle name="Comma 3 2 4 10" xfId="2381"/>
    <cellStyle name="Comma 3 2 4 2" xfId="494"/>
    <cellStyle name="Comma 3 2 4 2 2" xfId="948"/>
    <cellStyle name="Comma 3 2 4 2 2 2" xfId="2083"/>
    <cellStyle name="Comma 3 2 4 2 2 2 2" xfId="5503"/>
    <cellStyle name="Comma 3 2 4 2 2 2 3" xfId="7775"/>
    <cellStyle name="Comma 3 2 4 2 2 2 4" xfId="10047"/>
    <cellStyle name="Comma 3 2 4 2 2 2 5" xfId="3406"/>
    <cellStyle name="Comma 3 2 4 2 2 2 6" xfId="2829"/>
    <cellStyle name="Comma 3 2 4 2 2 3" xfId="4368"/>
    <cellStyle name="Comma 3 2 4 2 2 4" xfId="6640"/>
    <cellStyle name="Comma 3 2 4 2 2 5" xfId="8912"/>
    <cellStyle name="Comma 3 2 4 2 2 6" xfId="3121"/>
    <cellStyle name="Comma 3 2 4 2 2 7" xfId="2549"/>
    <cellStyle name="Comma 3 2 4 2 3" xfId="1629"/>
    <cellStyle name="Comma 3 2 4 2 3 2" xfId="5049"/>
    <cellStyle name="Comma 3 2 4 2 3 3" xfId="7321"/>
    <cellStyle name="Comma 3 2 4 2 3 4" xfId="9593"/>
    <cellStyle name="Comma 3 2 4 2 3 5" xfId="3292"/>
    <cellStyle name="Comma 3 2 4 2 3 6" xfId="2717"/>
    <cellStyle name="Comma 3 2 4 2 4" xfId="3914"/>
    <cellStyle name="Comma 3 2 4 2 5" xfId="6186"/>
    <cellStyle name="Comma 3 2 4 2 6" xfId="8458"/>
    <cellStyle name="Comma 3 2 4 2 7" xfId="3007"/>
    <cellStyle name="Comma 3 2 4 2 8" xfId="2437"/>
    <cellStyle name="Comma 3 2 4 3" xfId="1175"/>
    <cellStyle name="Comma 3 2 4 3 2" xfId="2310"/>
    <cellStyle name="Comma 3 2 4 3 2 2" xfId="5730"/>
    <cellStyle name="Comma 3 2 4 3 2 3" xfId="8002"/>
    <cellStyle name="Comma 3 2 4 3 2 4" xfId="10274"/>
    <cellStyle name="Comma 3 2 4 3 2 5" xfId="3463"/>
    <cellStyle name="Comma 3 2 4 3 2 6" xfId="2885"/>
    <cellStyle name="Comma 3 2 4 3 3" xfId="4595"/>
    <cellStyle name="Comma 3 2 4 3 4" xfId="6867"/>
    <cellStyle name="Comma 3 2 4 3 5" xfId="9139"/>
    <cellStyle name="Comma 3 2 4 3 6" xfId="3178"/>
    <cellStyle name="Comma 3 2 4 3 7" xfId="2605"/>
    <cellStyle name="Comma 3 2 4 4" xfId="721"/>
    <cellStyle name="Comma 3 2 4 4 2" xfId="1856"/>
    <cellStyle name="Comma 3 2 4 4 2 2" xfId="5276"/>
    <cellStyle name="Comma 3 2 4 4 2 3" xfId="7548"/>
    <cellStyle name="Comma 3 2 4 4 2 4" xfId="9820"/>
    <cellStyle name="Comma 3 2 4 4 2 5" xfId="3349"/>
    <cellStyle name="Comma 3 2 4 4 2 6" xfId="2773"/>
    <cellStyle name="Comma 3 2 4 4 3" xfId="4141"/>
    <cellStyle name="Comma 3 2 4 4 4" xfId="6413"/>
    <cellStyle name="Comma 3 2 4 4 5" xfId="8685"/>
    <cellStyle name="Comma 3 2 4 4 6" xfId="3064"/>
    <cellStyle name="Comma 3 2 4 4 7" xfId="2493"/>
    <cellStyle name="Comma 3 2 4 5" xfId="1402"/>
    <cellStyle name="Comma 3 2 4 5 2" xfId="4822"/>
    <cellStyle name="Comma 3 2 4 5 3" xfId="7094"/>
    <cellStyle name="Comma 3 2 4 5 4" xfId="9366"/>
    <cellStyle name="Comma 3 2 4 5 5" xfId="3235"/>
    <cellStyle name="Comma 3 2 4 5 6" xfId="2661"/>
    <cellStyle name="Comma 3 2 4 6" xfId="3687"/>
    <cellStyle name="Comma 3 2 4 7" xfId="5959"/>
    <cellStyle name="Comma 3 2 4 8" xfId="8231"/>
    <cellStyle name="Comma 3 2 4 9" xfId="2950"/>
    <cellStyle name="Comma 3 2 5" xfId="323"/>
    <cellStyle name="Comma 3 2 5 2" xfId="777"/>
    <cellStyle name="Comma 3 2 5 2 2" xfId="1912"/>
    <cellStyle name="Comma 3 2 5 2 2 2" xfId="5332"/>
    <cellStyle name="Comma 3 2 5 2 2 3" xfId="7604"/>
    <cellStyle name="Comma 3 2 5 2 2 4" xfId="9876"/>
    <cellStyle name="Comma 3 2 5 2 2 5" xfId="3363"/>
    <cellStyle name="Comma 3 2 5 2 2 6" xfId="2787"/>
    <cellStyle name="Comma 3 2 5 2 3" xfId="4197"/>
    <cellStyle name="Comma 3 2 5 2 4" xfId="6469"/>
    <cellStyle name="Comma 3 2 5 2 5" xfId="8741"/>
    <cellStyle name="Comma 3 2 5 2 6" xfId="3078"/>
    <cellStyle name="Comma 3 2 5 2 7" xfId="2507"/>
    <cellStyle name="Comma 3 2 5 3" xfId="1458"/>
    <cellStyle name="Comma 3 2 5 3 2" xfId="4878"/>
    <cellStyle name="Comma 3 2 5 3 3" xfId="7150"/>
    <cellStyle name="Comma 3 2 5 3 4" xfId="9422"/>
    <cellStyle name="Comma 3 2 5 3 5" xfId="3249"/>
    <cellStyle name="Comma 3 2 5 3 6" xfId="2675"/>
    <cellStyle name="Comma 3 2 5 4" xfId="3743"/>
    <cellStyle name="Comma 3 2 5 5" xfId="6015"/>
    <cellStyle name="Comma 3 2 5 6" xfId="8287"/>
    <cellStyle name="Comma 3 2 5 7" xfId="2964"/>
    <cellStyle name="Comma 3 2 5 8" xfId="2395"/>
    <cellStyle name="Comma 3 2 6" xfId="1004"/>
    <cellStyle name="Comma 3 2 6 2" xfId="2139"/>
    <cellStyle name="Comma 3 2 6 2 2" xfId="5559"/>
    <cellStyle name="Comma 3 2 6 2 3" xfId="7831"/>
    <cellStyle name="Comma 3 2 6 2 4" xfId="10103"/>
    <cellStyle name="Comma 3 2 6 2 5" xfId="3420"/>
    <cellStyle name="Comma 3 2 6 2 6" xfId="2843"/>
    <cellStyle name="Comma 3 2 6 3" xfId="4424"/>
    <cellStyle name="Comma 3 2 6 4" xfId="6696"/>
    <cellStyle name="Comma 3 2 6 5" xfId="8968"/>
    <cellStyle name="Comma 3 2 6 6" xfId="3135"/>
    <cellStyle name="Comma 3 2 6 7" xfId="2563"/>
    <cellStyle name="Comma 3 2 7" xfId="550"/>
    <cellStyle name="Comma 3 2 7 2" xfId="1685"/>
    <cellStyle name="Comma 3 2 7 2 2" xfId="5105"/>
    <cellStyle name="Comma 3 2 7 2 3" xfId="7377"/>
    <cellStyle name="Comma 3 2 7 2 4" xfId="9649"/>
    <cellStyle name="Comma 3 2 7 2 5" xfId="3306"/>
    <cellStyle name="Comma 3 2 7 2 6" xfId="2731"/>
    <cellStyle name="Comma 3 2 7 3" xfId="3970"/>
    <cellStyle name="Comma 3 2 7 4" xfId="6242"/>
    <cellStyle name="Comma 3 2 7 5" xfId="8514"/>
    <cellStyle name="Comma 3 2 7 6" xfId="3021"/>
    <cellStyle name="Comma 3 2 7 7" xfId="2451"/>
    <cellStyle name="Comma 3 2 8" xfId="1231"/>
    <cellStyle name="Comma 3 2 8 2" xfId="4651"/>
    <cellStyle name="Comma 3 2 8 3" xfId="6923"/>
    <cellStyle name="Comma 3 2 8 4" xfId="9195"/>
    <cellStyle name="Comma 3 2 8 5" xfId="3192"/>
    <cellStyle name="Comma 3 2 8 6" xfId="2619"/>
    <cellStyle name="Comma 3 2 9" xfId="85"/>
    <cellStyle name="Comma 3 2 9 2" xfId="3516"/>
    <cellStyle name="Comma 3 3" xfId="169"/>
    <cellStyle name="Comma 3 3 10" xfId="2359"/>
    <cellStyle name="Comma 3 3 2" xfId="407"/>
    <cellStyle name="Comma 3 3 2 2" xfId="861"/>
    <cellStyle name="Comma 3 3 2 2 2" xfId="1996"/>
    <cellStyle name="Comma 3 3 2 2 2 2" xfId="5416"/>
    <cellStyle name="Comma 3 3 2 2 2 3" xfId="7688"/>
    <cellStyle name="Comma 3 3 2 2 2 4" xfId="9960"/>
    <cellStyle name="Comma 3 3 2 2 2 5" xfId="3384"/>
    <cellStyle name="Comma 3 3 2 2 2 6" xfId="2808"/>
    <cellStyle name="Comma 3 3 2 2 3" xfId="4281"/>
    <cellStyle name="Comma 3 3 2 2 4" xfId="6553"/>
    <cellStyle name="Comma 3 3 2 2 5" xfId="8825"/>
    <cellStyle name="Comma 3 3 2 2 6" xfId="3099"/>
    <cellStyle name="Comma 3 3 2 2 7" xfId="2528"/>
    <cellStyle name="Comma 3 3 2 3" xfId="1542"/>
    <cellStyle name="Comma 3 3 2 3 2" xfId="4962"/>
    <cellStyle name="Comma 3 3 2 3 3" xfId="7234"/>
    <cellStyle name="Comma 3 3 2 3 4" xfId="9506"/>
    <cellStyle name="Comma 3 3 2 3 5" xfId="3270"/>
    <cellStyle name="Comma 3 3 2 3 6" xfId="2696"/>
    <cellStyle name="Comma 3 3 2 4" xfId="3827"/>
    <cellStyle name="Comma 3 3 2 5" xfId="6099"/>
    <cellStyle name="Comma 3 3 2 6" xfId="8371"/>
    <cellStyle name="Comma 3 3 2 7" xfId="2985"/>
    <cellStyle name="Comma 3 3 2 8" xfId="2416"/>
    <cellStyle name="Comma 3 3 3" xfId="1088"/>
    <cellStyle name="Comma 3 3 3 2" xfId="2223"/>
    <cellStyle name="Comma 3 3 3 2 2" xfId="5643"/>
    <cellStyle name="Comma 3 3 3 2 3" xfId="7915"/>
    <cellStyle name="Comma 3 3 3 2 4" xfId="10187"/>
    <cellStyle name="Comma 3 3 3 2 5" xfId="3441"/>
    <cellStyle name="Comma 3 3 3 2 6" xfId="2864"/>
    <cellStyle name="Comma 3 3 3 3" xfId="4508"/>
    <cellStyle name="Comma 3 3 3 4" xfId="6780"/>
    <cellStyle name="Comma 3 3 3 5" xfId="9052"/>
    <cellStyle name="Comma 3 3 3 6" xfId="3156"/>
    <cellStyle name="Comma 3 3 3 7" xfId="2584"/>
    <cellStyle name="Comma 3 3 4" xfId="634"/>
    <cellStyle name="Comma 3 3 4 2" xfId="1769"/>
    <cellStyle name="Comma 3 3 4 2 2" xfId="5189"/>
    <cellStyle name="Comma 3 3 4 2 3" xfId="7461"/>
    <cellStyle name="Comma 3 3 4 2 4" xfId="9733"/>
    <cellStyle name="Comma 3 3 4 2 5" xfId="3327"/>
    <cellStyle name="Comma 3 3 4 2 6" xfId="2752"/>
    <cellStyle name="Comma 3 3 4 3" xfId="4054"/>
    <cellStyle name="Comma 3 3 4 4" xfId="6326"/>
    <cellStyle name="Comma 3 3 4 5" xfId="8598"/>
    <cellStyle name="Comma 3 3 4 6" xfId="3042"/>
    <cellStyle name="Comma 3 3 4 7" xfId="2472"/>
    <cellStyle name="Comma 3 3 5" xfId="1315"/>
    <cellStyle name="Comma 3 3 5 2" xfId="4735"/>
    <cellStyle name="Comma 3 3 5 3" xfId="7007"/>
    <cellStyle name="Comma 3 3 5 4" xfId="9279"/>
    <cellStyle name="Comma 3 3 5 5" xfId="3213"/>
    <cellStyle name="Comma 3 3 5 6" xfId="2640"/>
    <cellStyle name="Comma 3 3 6" xfId="3600"/>
    <cellStyle name="Comma 3 3 7" xfId="5872"/>
    <cellStyle name="Comma 3 3 8" xfId="8144"/>
    <cellStyle name="Comma 3 3 9" xfId="2925"/>
    <cellStyle name="Comma 3 4" xfId="113"/>
    <cellStyle name="Comma 3 4 10" xfId="2345"/>
    <cellStyle name="Comma 3 4 2" xfId="351"/>
    <cellStyle name="Comma 3 4 2 2" xfId="805"/>
    <cellStyle name="Comma 3 4 2 2 2" xfId="1940"/>
    <cellStyle name="Comma 3 4 2 2 2 2" xfId="5360"/>
    <cellStyle name="Comma 3 4 2 2 2 3" xfId="7632"/>
    <cellStyle name="Comma 3 4 2 2 2 4" xfId="9904"/>
    <cellStyle name="Comma 3 4 2 2 2 5" xfId="3370"/>
    <cellStyle name="Comma 3 4 2 2 2 6" xfId="2794"/>
    <cellStyle name="Comma 3 4 2 2 3" xfId="4225"/>
    <cellStyle name="Comma 3 4 2 2 4" xfId="6497"/>
    <cellStyle name="Comma 3 4 2 2 5" xfId="8769"/>
    <cellStyle name="Comma 3 4 2 2 6" xfId="3085"/>
    <cellStyle name="Comma 3 4 2 2 7" xfId="2514"/>
    <cellStyle name="Comma 3 4 2 3" xfId="1486"/>
    <cellStyle name="Comma 3 4 2 3 2" xfId="4906"/>
    <cellStyle name="Comma 3 4 2 3 3" xfId="7178"/>
    <cellStyle name="Comma 3 4 2 3 4" xfId="9450"/>
    <cellStyle name="Comma 3 4 2 3 5" xfId="3256"/>
    <cellStyle name="Comma 3 4 2 3 6" xfId="2682"/>
    <cellStyle name="Comma 3 4 2 4" xfId="3771"/>
    <cellStyle name="Comma 3 4 2 5" xfId="6043"/>
    <cellStyle name="Comma 3 4 2 6" xfId="8315"/>
    <cellStyle name="Comma 3 4 2 7" xfId="2971"/>
    <cellStyle name="Comma 3 4 2 8" xfId="2402"/>
    <cellStyle name="Comma 3 4 3" xfId="1032"/>
    <cellStyle name="Comma 3 4 3 2" xfId="2167"/>
    <cellStyle name="Comma 3 4 3 2 2" xfId="5587"/>
    <cellStyle name="Comma 3 4 3 2 3" xfId="7859"/>
    <cellStyle name="Comma 3 4 3 2 4" xfId="10131"/>
    <cellStyle name="Comma 3 4 3 2 5" xfId="3427"/>
    <cellStyle name="Comma 3 4 3 2 6" xfId="2850"/>
    <cellStyle name="Comma 3 4 3 3" xfId="4452"/>
    <cellStyle name="Comma 3 4 3 4" xfId="6724"/>
    <cellStyle name="Comma 3 4 3 5" xfId="8996"/>
    <cellStyle name="Comma 3 4 3 6" xfId="3142"/>
    <cellStyle name="Comma 3 4 3 7" xfId="2570"/>
    <cellStyle name="Comma 3 4 4" xfId="578"/>
    <cellStyle name="Comma 3 4 4 2" xfId="1713"/>
    <cellStyle name="Comma 3 4 4 2 2" xfId="5133"/>
    <cellStyle name="Comma 3 4 4 2 3" xfId="7405"/>
    <cellStyle name="Comma 3 4 4 2 4" xfId="9677"/>
    <cellStyle name="Comma 3 4 4 2 5" xfId="3313"/>
    <cellStyle name="Comma 3 4 4 2 6" xfId="2738"/>
    <cellStyle name="Comma 3 4 4 3" xfId="3998"/>
    <cellStyle name="Comma 3 4 4 4" xfId="6270"/>
    <cellStyle name="Comma 3 4 4 5" xfId="8542"/>
    <cellStyle name="Comma 3 4 4 6" xfId="3028"/>
    <cellStyle name="Comma 3 4 4 7" xfId="2458"/>
    <cellStyle name="Comma 3 4 5" xfId="1259"/>
    <cellStyle name="Comma 3 4 5 2" xfId="4679"/>
    <cellStyle name="Comma 3 4 5 3" xfId="6951"/>
    <cellStyle name="Comma 3 4 5 4" xfId="9223"/>
    <cellStyle name="Comma 3 4 5 5" xfId="3199"/>
    <cellStyle name="Comma 3 4 5 6" xfId="2626"/>
    <cellStyle name="Comma 3 4 6" xfId="3544"/>
    <cellStyle name="Comma 3 4 7" xfId="5816"/>
    <cellStyle name="Comma 3 4 8" xfId="8088"/>
    <cellStyle name="Comma 3 4 9" xfId="2911"/>
    <cellStyle name="Comma 3 5" xfId="239"/>
    <cellStyle name="Comma 3 5 10" xfId="2374"/>
    <cellStyle name="Comma 3 5 2" xfId="466"/>
    <cellStyle name="Comma 3 5 2 2" xfId="920"/>
    <cellStyle name="Comma 3 5 2 2 2" xfId="2055"/>
    <cellStyle name="Comma 3 5 2 2 2 2" xfId="5475"/>
    <cellStyle name="Comma 3 5 2 2 2 3" xfId="7747"/>
    <cellStyle name="Comma 3 5 2 2 2 4" xfId="10019"/>
    <cellStyle name="Comma 3 5 2 2 2 5" xfId="3399"/>
    <cellStyle name="Comma 3 5 2 2 2 6" xfId="2822"/>
    <cellStyle name="Comma 3 5 2 2 3" xfId="4340"/>
    <cellStyle name="Comma 3 5 2 2 4" xfId="6612"/>
    <cellStyle name="Comma 3 5 2 2 5" xfId="8884"/>
    <cellStyle name="Comma 3 5 2 2 6" xfId="3114"/>
    <cellStyle name="Comma 3 5 2 2 7" xfId="2542"/>
    <cellStyle name="Comma 3 5 2 3" xfId="1601"/>
    <cellStyle name="Comma 3 5 2 3 2" xfId="5021"/>
    <cellStyle name="Comma 3 5 2 3 3" xfId="7293"/>
    <cellStyle name="Comma 3 5 2 3 4" xfId="9565"/>
    <cellStyle name="Comma 3 5 2 3 5" xfId="3285"/>
    <cellStyle name="Comma 3 5 2 3 6" xfId="2710"/>
    <cellStyle name="Comma 3 5 2 4" xfId="3886"/>
    <cellStyle name="Comma 3 5 2 5" xfId="6158"/>
    <cellStyle name="Comma 3 5 2 6" xfId="8430"/>
    <cellStyle name="Comma 3 5 2 7" xfId="3000"/>
    <cellStyle name="Comma 3 5 2 8" xfId="2430"/>
    <cellStyle name="Comma 3 5 3" xfId="1147"/>
    <cellStyle name="Comma 3 5 3 2" xfId="2282"/>
    <cellStyle name="Comma 3 5 3 2 2" xfId="5702"/>
    <cellStyle name="Comma 3 5 3 2 3" xfId="7974"/>
    <cellStyle name="Comma 3 5 3 2 4" xfId="10246"/>
    <cellStyle name="Comma 3 5 3 2 5" xfId="3456"/>
    <cellStyle name="Comma 3 5 3 2 6" xfId="2878"/>
    <cellStyle name="Comma 3 5 3 3" xfId="4567"/>
    <cellStyle name="Comma 3 5 3 4" xfId="6839"/>
    <cellStyle name="Comma 3 5 3 5" xfId="9111"/>
    <cellStyle name="Comma 3 5 3 6" xfId="3171"/>
    <cellStyle name="Comma 3 5 3 7" xfId="2598"/>
    <cellStyle name="Comma 3 5 4" xfId="693"/>
    <cellStyle name="Comma 3 5 4 2" xfId="1828"/>
    <cellStyle name="Comma 3 5 4 2 2" xfId="5248"/>
    <cellStyle name="Comma 3 5 4 2 3" xfId="7520"/>
    <cellStyle name="Comma 3 5 4 2 4" xfId="9792"/>
    <cellStyle name="Comma 3 5 4 2 5" xfId="3342"/>
    <cellStyle name="Comma 3 5 4 2 6" xfId="2766"/>
    <cellStyle name="Comma 3 5 4 3" xfId="4113"/>
    <cellStyle name="Comma 3 5 4 4" xfId="6385"/>
    <cellStyle name="Comma 3 5 4 5" xfId="8657"/>
    <cellStyle name="Comma 3 5 4 6" xfId="3057"/>
    <cellStyle name="Comma 3 5 4 7" xfId="2486"/>
    <cellStyle name="Comma 3 5 5" xfId="1374"/>
    <cellStyle name="Comma 3 5 5 2" xfId="4794"/>
    <cellStyle name="Comma 3 5 5 3" xfId="7066"/>
    <cellStyle name="Comma 3 5 5 4" xfId="9338"/>
    <cellStyle name="Comma 3 5 5 5" xfId="3228"/>
    <cellStyle name="Comma 3 5 5 6" xfId="2654"/>
    <cellStyle name="Comma 3 5 6" xfId="3659"/>
    <cellStyle name="Comma 3 5 7" xfId="5931"/>
    <cellStyle name="Comma 3 5 8" xfId="8203"/>
    <cellStyle name="Comma 3 5 9" xfId="2943"/>
    <cellStyle name="Comma 3 6" xfId="295"/>
    <cellStyle name="Comma 3 6 2" xfId="749"/>
    <cellStyle name="Comma 3 6 2 2" xfId="1884"/>
    <cellStyle name="Comma 3 6 2 2 2" xfId="5304"/>
    <cellStyle name="Comma 3 6 2 2 3" xfId="7576"/>
    <cellStyle name="Comma 3 6 2 2 4" xfId="9848"/>
    <cellStyle name="Comma 3 6 2 2 5" xfId="3356"/>
    <cellStyle name="Comma 3 6 2 2 6" xfId="2780"/>
    <cellStyle name="Comma 3 6 2 3" xfId="4169"/>
    <cellStyle name="Comma 3 6 2 4" xfId="6441"/>
    <cellStyle name="Comma 3 6 2 5" xfId="8713"/>
    <cellStyle name="Comma 3 6 2 6" xfId="3071"/>
    <cellStyle name="Comma 3 6 2 7" xfId="2500"/>
    <cellStyle name="Comma 3 6 3" xfId="1430"/>
    <cellStyle name="Comma 3 6 3 2" xfId="4850"/>
    <cellStyle name="Comma 3 6 3 3" xfId="7122"/>
    <cellStyle name="Comma 3 6 3 4" xfId="9394"/>
    <cellStyle name="Comma 3 6 3 5" xfId="3242"/>
    <cellStyle name="Comma 3 6 3 6" xfId="2668"/>
    <cellStyle name="Comma 3 6 4" xfId="3715"/>
    <cellStyle name="Comma 3 6 5" xfId="5987"/>
    <cellStyle name="Comma 3 6 6" xfId="8259"/>
    <cellStyle name="Comma 3 6 7" xfId="2957"/>
    <cellStyle name="Comma 3 6 8" xfId="2388"/>
    <cellStyle name="Comma 3 7" xfId="976"/>
    <cellStyle name="Comma 3 7 2" xfId="2111"/>
    <cellStyle name="Comma 3 7 2 2" xfId="5531"/>
    <cellStyle name="Comma 3 7 2 3" xfId="7803"/>
    <cellStyle name="Comma 3 7 2 4" xfId="10075"/>
    <cellStyle name="Comma 3 7 2 5" xfId="3413"/>
    <cellStyle name="Comma 3 7 2 6" xfId="2836"/>
    <cellStyle name="Comma 3 7 3" xfId="4396"/>
    <cellStyle name="Comma 3 7 4" xfId="6668"/>
    <cellStyle name="Comma 3 7 5" xfId="8940"/>
    <cellStyle name="Comma 3 7 6" xfId="3128"/>
    <cellStyle name="Comma 3 7 7" xfId="2556"/>
    <cellStyle name="Comma 3 8" xfId="522"/>
    <cellStyle name="Comma 3 8 2" xfId="1657"/>
    <cellStyle name="Comma 3 8 2 2" xfId="5077"/>
    <cellStyle name="Comma 3 8 2 3" xfId="7349"/>
    <cellStyle name="Comma 3 8 2 4" xfId="9621"/>
    <cellStyle name="Comma 3 8 2 5" xfId="3299"/>
    <cellStyle name="Comma 3 8 2 6" xfId="2724"/>
    <cellStyle name="Comma 3 8 3" xfId="3942"/>
    <cellStyle name="Comma 3 8 4" xfId="6214"/>
    <cellStyle name="Comma 3 8 5" xfId="8486"/>
    <cellStyle name="Comma 3 8 6" xfId="3014"/>
    <cellStyle name="Comma 3 8 7" xfId="2444"/>
    <cellStyle name="Comma 3 9" xfId="1203"/>
    <cellStyle name="Comma 3 9 2" xfId="4623"/>
    <cellStyle name="Comma 3 9 3" xfId="6895"/>
    <cellStyle name="Comma 3 9 4" xfId="9167"/>
    <cellStyle name="Comma 3 9 5" xfId="3185"/>
    <cellStyle name="Comma 3 9 6" xfId="2612"/>
    <cellStyle name="Comma 4" xfId="57"/>
    <cellStyle name="Comma 4 10" xfId="3490"/>
    <cellStyle name="Comma 4 11" xfId="5762"/>
    <cellStyle name="Comma 4 12" xfId="8034"/>
    <cellStyle name="Comma 4 13" xfId="2896"/>
    <cellStyle name="Comma 4 14" xfId="2331"/>
    <cellStyle name="Comma 4 2" xfId="87"/>
    <cellStyle name="Comma 4 2 10" xfId="5790"/>
    <cellStyle name="Comma 4 2 11" xfId="8062"/>
    <cellStyle name="Comma 4 2 12" xfId="2905"/>
    <cellStyle name="Comma 4 2 13" xfId="2339"/>
    <cellStyle name="Comma 4 2 2" xfId="199"/>
    <cellStyle name="Comma 4 2 2 10" xfId="2367"/>
    <cellStyle name="Comma 4 2 2 2" xfId="437"/>
    <cellStyle name="Comma 4 2 2 2 2" xfId="891"/>
    <cellStyle name="Comma 4 2 2 2 2 2" xfId="2026"/>
    <cellStyle name="Comma 4 2 2 2 2 2 2" xfId="5446"/>
    <cellStyle name="Comma 4 2 2 2 2 2 3" xfId="7718"/>
    <cellStyle name="Comma 4 2 2 2 2 2 4" xfId="9990"/>
    <cellStyle name="Comma 4 2 2 2 2 2 5" xfId="3392"/>
    <cellStyle name="Comma 4 2 2 2 2 2 6" xfId="2816"/>
    <cellStyle name="Comma 4 2 2 2 2 3" xfId="4311"/>
    <cellStyle name="Comma 4 2 2 2 2 4" xfId="6583"/>
    <cellStyle name="Comma 4 2 2 2 2 5" xfId="8855"/>
    <cellStyle name="Comma 4 2 2 2 2 6" xfId="3107"/>
    <cellStyle name="Comma 4 2 2 2 2 7" xfId="2536"/>
    <cellStyle name="Comma 4 2 2 2 3" xfId="1572"/>
    <cellStyle name="Comma 4 2 2 2 3 2" xfId="4992"/>
    <cellStyle name="Comma 4 2 2 2 3 3" xfId="7264"/>
    <cellStyle name="Comma 4 2 2 2 3 4" xfId="9536"/>
    <cellStyle name="Comma 4 2 2 2 3 5" xfId="3278"/>
    <cellStyle name="Comma 4 2 2 2 3 6" xfId="2704"/>
    <cellStyle name="Comma 4 2 2 2 4" xfId="3857"/>
    <cellStyle name="Comma 4 2 2 2 5" xfId="6129"/>
    <cellStyle name="Comma 4 2 2 2 6" xfId="8401"/>
    <cellStyle name="Comma 4 2 2 2 7" xfId="2993"/>
    <cellStyle name="Comma 4 2 2 2 8" xfId="2424"/>
    <cellStyle name="Comma 4 2 2 3" xfId="1118"/>
    <cellStyle name="Comma 4 2 2 3 2" xfId="2253"/>
    <cellStyle name="Comma 4 2 2 3 2 2" xfId="5673"/>
    <cellStyle name="Comma 4 2 2 3 2 3" xfId="7945"/>
    <cellStyle name="Comma 4 2 2 3 2 4" xfId="10217"/>
    <cellStyle name="Comma 4 2 2 3 2 5" xfId="3449"/>
    <cellStyle name="Comma 4 2 2 3 2 6" xfId="2872"/>
    <cellStyle name="Comma 4 2 2 3 3" xfId="4538"/>
    <cellStyle name="Comma 4 2 2 3 4" xfId="6810"/>
    <cellStyle name="Comma 4 2 2 3 5" xfId="9082"/>
    <cellStyle name="Comma 4 2 2 3 6" xfId="3164"/>
    <cellStyle name="Comma 4 2 2 3 7" xfId="2592"/>
    <cellStyle name="Comma 4 2 2 4" xfId="664"/>
    <cellStyle name="Comma 4 2 2 4 2" xfId="1799"/>
    <cellStyle name="Comma 4 2 2 4 2 2" xfId="5219"/>
    <cellStyle name="Comma 4 2 2 4 2 3" xfId="7491"/>
    <cellStyle name="Comma 4 2 2 4 2 4" xfId="9763"/>
    <cellStyle name="Comma 4 2 2 4 2 5" xfId="3335"/>
    <cellStyle name="Comma 4 2 2 4 2 6" xfId="2760"/>
    <cellStyle name="Comma 4 2 2 4 3" xfId="4084"/>
    <cellStyle name="Comma 4 2 2 4 4" xfId="6356"/>
    <cellStyle name="Comma 4 2 2 4 5" xfId="8628"/>
    <cellStyle name="Comma 4 2 2 4 6" xfId="3050"/>
    <cellStyle name="Comma 4 2 2 4 7" xfId="2480"/>
    <cellStyle name="Comma 4 2 2 5" xfId="1345"/>
    <cellStyle name="Comma 4 2 2 5 2" xfId="4765"/>
    <cellStyle name="Comma 4 2 2 5 3" xfId="7037"/>
    <cellStyle name="Comma 4 2 2 5 4" xfId="9309"/>
    <cellStyle name="Comma 4 2 2 5 5" xfId="3221"/>
    <cellStyle name="Comma 4 2 2 5 6" xfId="2648"/>
    <cellStyle name="Comma 4 2 2 6" xfId="3630"/>
    <cellStyle name="Comma 4 2 2 7" xfId="5902"/>
    <cellStyle name="Comma 4 2 2 8" xfId="8174"/>
    <cellStyle name="Comma 4 2 2 9" xfId="2933"/>
    <cellStyle name="Comma 4 2 3" xfId="143"/>
    <cellStyle name="Comma 4 2 3 10" xfId="2353"/>
    <cellStyle name="Comma 4 2 3 2" xfId="381"/>
    <cellStyle name="Comma 4 2 3 2 2" xfId="835"/>
    <cellStyle name="Comma 4 2 3 2 2 2" xfId="1970"/>
    <cellStyle name="Comma 4 2 3 2 2 2 2" xfId="5390"/>
    <cellStyle name="Comma 4 2 3 2 2 2 3" xfId="7662"/>
    <cellStyle name="Comma 4 2 3 2 2 2 4" xfId="9934"/>
    <cellStyle name="Comma 4 2 3 2 2 2 5" xfId="3378"/>
    <cellStyle name="Comma 4 2 3 2 2 2 6" xfId="2802"/>
    <cellStyle name="Comma 4 2 3 2 2 3" xfId="4255"/>
    <cellStyle name="Comma 4 2 3 2 2 4" xfId="6527"/>
    <cellStyle name="Comma 4 2 3 2 2 5" xfId="8799"/>
    <cellStyle name="Comma 4 2 3 2 2 6" xfId="3093"/>
    <cellStyle name="Comma 4 2 3 2 2 7" xfId="2522"/>
    <cellStyle name="Comma 4 2 3 2 3" xfId="1516"/>
    <cellStyle name="Comma 4 2 3 2 3 2" xfId="4936"/>
    <cellStyle name="Comma 4 2 3 2 3 3" xfId="7208"/>
    <cellStyle name="Comma 4 2 3 2 3 4" xfId="9480"/>
    <cellStyle name="Comma 4 2 3 2 3 5" xfId="3264"/>
    <cellStyle name="Comma 4 2 3 2 3 6" xfId="2690"/>
    <cellStyle name="Comma 4 2 3 2 4" xfId="3801"/>
    <cellStyle name="Comma 4 2 3 2 5" xfId="6073"/>
    <cellStyle name="Comma 4 2 3 2 6" xfId="8345"/>
    <cellStyle name="Comma 4 2 3 2 7" xfId="2979"/>
    <cellStyle name="Comma 4 2 3 2 8" xfId="2410"/>
    <cellStyle name="Comma 4 2 3 3" xfId="1062"/>
    <cellStyle name="Comma 4 2 3 3 2" xfId="2197"/>
    <cellStyle name="Comma 4 2 3 3 2 2" xfId="5617"/>
    <cellStyle name="Comma 4 2 3 3 2 3" xfId="7889"/>
    <cellStyle name="Comma 4 2 3 3 2 4" xfId="10161"/>
    <cellStyle name="Comma 4 2 3 3 2 5" xfId="3435"/>
    <cellStyle name="Comma 4 2 3 3 2 6" xfId="2858"/>
    <cellStyle name="Comma 4 2 3 3 3" xfId="4482"/>
    <cellStyle name="Comma 4 2 3 3 4" xfId="6754"/>
    <cellStyle name="Comma 4 2 3 3 5" xfId="9026"/>
    <cellStyle name="Comma 4 2 3 3 6" xfId="3150"/>
    <cellStyle name="Comma 4 2 3 3 7" xfId="2578"/>
    <cellStyle name="Comma 4 2 3 4" xfId="608"/>
    <cellStyle name="Comma 4 2 3 4 2" xfId="1743"/>
    <cellStyle name="Comma 4 2 3 4 2 2" xfId="5163"/>
    <cellStyle name="Comma 4 2 3 4 2 3" xfId="7435"/>
    <cellStyle name="Comma 4 2 3 4 2 4" xfId="9707"/>
    <cellStyle name="Comma 4 2 3 4 2 5" xfId="3321"/>
    <cellStyle name="Comma 4 2 3 4 2 6" xfId="2746"/>
    <cellStyle name="Comma 4 2 3 4 3" xfId="4028"/>
    <cellStyle name="Comma 4 2 3 4 4" xfId="6300"/>
    <cellStyle name="Comma 4 2 3 4 5" xfId="8572"/>
    <cellStyle name="Comma 4 2 3 4 6" xfId="3036"/>
    <cellStyle name="Comma 4 2 3 4 7" xfId="2466"/>
    <cellStyle name="Comma 4 2 3 5" xfId="1289"/>
    <cellStyle name="Comma 4 2 3 5 2" xfId="4709"/>
    <cellStyle name="Comma 4 2 3 5 3" xfId="6981"/>
    <cellStyle name="Comma 4 2 3 5 4" xfId="9253"/>
    <cellStyle name="Comma 4 2 3 5 5" xfId="3207"/>
    <cellStyle name="Comma 4 2 3 5 6" xfId="2634"/>
    <cellStyle name="Comma 4 2 3 6" xfId="3574"/>
    <cellStyle name="Comma 4 2 3 7" xfId="5846"/>
    <cellStyle name="Comma 4 2 3 8" xfId="8118"/>
    <cellStyle name="Comma 4 2 3 9" xfId="2919"/>
    <cellStyle name="Comma 4 2 4" xfId="269"/>
    <cellStyle name="Comma 4 2 4 10" xfId="2382"/>
    <cellStyle name="Comma 4 2 4 2" xfId="496"/>
    <cellStyle name="Comma 4 2 4 2 2" xfId="950"/>
    <cellStyle name="Comma 4 2 4 2 2 2" xfId="2085"/>
    <cellStyle name="Comma 4 2 4 2 2 2 2" xfId="5505"/>
    <cellStyle name="Comma 4 2 4 2 2 2 3" xfId="7777"/>
    <cellStyle name="Comma 4 2 4 2 2 2 4" xfId="10049"/>
    <cellStyle name="Comma 4 2 4 2 2 2 5" xfId="3407"/>
    <cellStyle name="Comma 4 2 4 2 2 2 6" xfId="2830"/>
    <cellStyle name="Comma 4 2 4 2 2 3" xfId="4370"/>
    <cellStyle name="Comma 4 2 4 2 2 4" xfId="6642"/>
    <cellStyle name="Comma 4 2 4 2 2 5" xfId="8914"/>
    <cellStyle name="Comma 4 2 4 2 2 6" xfId="3122"/>
    <cellStyle name="Comma 4 2 4 2 2 7" xfId="2550"/>
    <cellStyle name="Comma 4 2 4 2 3" xfId="1631"/>
    <cellStyle name="Comma 4 2 4 2 3 2" xfId="5051"/>
    <cellStyle name="Comma 4 2 4 2 3 3" xfId="7323"/>
    <cellStyle name="Comma 4 2 4 2 3 4" xfId="9595"/>
    <cellStyle name="Comma 4 2 4 2 3 5" xfId="3293"/>
    <cellStyle name="Comma 4 2 4 2 3 6" xfId="2718"/>
    <cellStyle name="Comma 4 2 4 2 4" xfId="3916"/>
    <cellStyle name="Comma 4 2 4 2 5" xfId="6188"/>
    <cellStyle name="Comma 4 2 4 2 6" xfId="8460"/>
    <cellStyle name="Comma 4 2 4 2 7" xfId="3008"/>
    <cellStyle name="Comma 4 2 4 2 8" xfId="2438"/>
    <cellStyle name="Comma 4 2 4 3" xfId="1177"/>
    <cellStyle name="Comma 4 2 4 3 2" xfId="2312"/>
    <cellStyle name="Comma 4 2 4 3 2 2" xfId="5732"/>
    <cellStyle name="Comma 4 2 4 3 2 3" xfId="8004"/>
    <cellStyle name="Comma 4 2 4 3 2 4" xfId="10276"/>
    <cellStyle name="Comma 4 2 4 3 2 5" xfId="3464"/>
    <cellStyle name="Comma 4 2 4 3 2 6" xfId="2886"/>
    <cellStyle name="Comma 4 2 4 3 3" xfId="4597"/>
    <cellStyle name="Comma 4 2 4 3 4" xfId="6869"/>
    <cellStyle name="Comma 4 2 4 3 5" xfId="9141"/>
    <cellStyle name="Comma 4 2 4 3 6" xfId="3179"/>
    <cellStyle name="Comma 4 2 4 3 7" xfId="2606"/>
    <cellStyle name="Comma 4 2 4 4" xfId="723"/>
    <cellStyle name="Comma 4 2 4 4 2" xfId="1858"/>
    <cellStyle name="Comma 4 2 4 4 2 2" xfId="5278"/>
    <cellStyle name="Comma 4 2 4 4 2 3" xfId="7550"/>
    <cellStyle name="Comma 4 2 4 4 2 4" xfId="9822"/>
    <cellStyle name="Comma 4 2 4 4 2 5" xfId="3350"/>
    <cellStyle name="Comma 4 2 4 4 2 6" xfId="2774"/>
    <cellStyle name="Comma 4 2 4 4 3" xfId="4143"/>
    <cellStyle name="Comma 4 2 4 4 4" xfId="6415"/>
    <cellStyle name="Comma 4 2 4 4 5" xfId="8687"/>
    <cellStyle name="Comma 4 2 4 4 6" xfId="3065"/>
    <cellStyle name="Comma 4 2 4 4 7" xfId="2494"/>
    <cellStyle name="Comma 4 2 4 5" xfId="1404"/>
    <cellStyle name="Comma 4 2 4 5 2" xfId="4824"/>
    <cellStyle name="Comma 4 2 4 5 3" xfId="7096"/>
    <cellStyle name="Comma 4 2 4 5 4" xfId="9368"/>
    <cellStyle name="Comma 4 2 4 5 5" xfId="3236"/>
    <cellStyle name="Comma 4 2 4 5 6" xfId="2662"/>
    <cellStyle name="Comma 4 2 4 6" xfId="3689"/>
    <cellStyle name="Comma 4 2 4 7" xfId="5961"/>
    <cellStyle name="Comma 4 2 4 8" xfId="8233"/>
    <cellStyle name="Comma 4 2 4 9" xfId="2951"/>
    <cellStyle name="Comma 4 2 5" xfId="325"/>
    <cellStyle name="Comma 4 2 5 2" xfId="779"/>
    <cellStyle name="Comma 4 2 5 2 2" xfId="1914"/>
    <cellStyle name="Comma 4 2 5 2 2 2" xfId="5334"/>
    <cellStyle name="Comma 4 2 5 2 2 3" xfId="7606"/>
    <cellStyle name="Comma 4 2 5 2 2 4" xfId="9878"/>
    <cellStyle name="Comma 4 2 5 2 2 5" xfId="3364"/>
    <cellStyle name="Comma 4 2 5 2 2 6" xfId="2788"/>
    <cellStyle name="Comma 4 2 5 2 3" xfId="4199"/>
    <cellStyle name="Comma 4 2 5 2 4" xfId="6471"/>
    <cellStyle name="Comma 4 2 5 2 5" xfId="8743"/>
    <cellStyle name="Comma 4 2 5 2 6" xfId="3079"/>
    <cellStyle name="Comma 4 2 5 2 7" xfId="2508"/>
    <cellStyle name="Comma 4 2 5 3" xfId="1460"/>
    <cellStyle name="Comma 4 2 5 3 2" xfId="4880"/>
    <cellStyle name="Comma 4 2 5 3 3" xfId="7152"/>
    <cellStyle name="Comma 4 2 5 3 4" xfId="9424"/>
    <cellStyle name="Comma 4 2 5 3 5" xfId="3250"/>
    <cellStyle name="Comma 4 2 5 3 6" xfId="2676"/>
    <cellStyle name="Comma 4 2 5 4" xfId="3745"/>
    <cellStyle name="Comma 4 2 5 5" xfId="6017"/>
    <cellStyle name="Comma 4 2 5 6" xfId="8289"/>
    <cellStyle name="Comma 4 2 5 7" xfId="2965"/>
    <cellStyle name="Comma 4 2 5 8" xfId="2396"/>
    <cellStyle name="Comma 4 2 6" xfId="1006"/>
    <cellStyle name="Comma 4 2 6 2" xfId="2141"/>
    <cellStyle name="Comma 4 2 6 2 2" xfId="5561"/>
    <cellStyle name="Comma 4 2 6 2 3" xfId="7833"/>
    <cellStyle name="Comma 4 2 6 2 4" xfId="10105"/>
    <cellStyle name="Comma 4 2 6 2 5" xfId="3421"/>
    <cellStyle name="Comma 4 2 6 2 6" xfId="2844"/>
    <cellStyle name="Comma 4 2 6 3" xfId="4426"/>
    <cellStyle name="Comma 4 2 6 4" xfId="6698"/>
    <cellStyle name="Comma 4 2 6 5" xfId="8970"/>
    <cellStyle name="Comma 4 2 6 6" xfId="3136"/>
    <cellStyle name="Comma 4 2 6 7" xfId="2564"/>
    <cellStyle name="Comma 4 2 7" xfId="552"/>
    <cellStyle name="Comma 4 2 7 2" xfId="1687"/>
    <cellStyle name="Comma 4 2 7 2 2" xfId="5107"/>
    <cellStyle name="Comma 4 2 7 2 3" xfId="7379"/>
    <cellStyle name="Comma 4 2 7 2 4" xfId="9651"/>
    <cellStyle name="Comma 4 2 7 2 5" xfId="3307"/>
    <cellStyle name="Comma 4 2 7 2 6" xfId="2732"/>
    <cellStyle name="Comma 4 2 7 3" xfId="3972"/>
    <cellStyle name="Comma 4 2 7 4" xfId="6244"/>
    <cellStyle name="Comma 4 2 7 5" xfId="8516"/>
    <cellStyle name="Comma 4 2 7 6" xfId="3022"/>
    <cellStyle name="Comma 4 2 7 7" xfId="2452"/>
    <cellStyle name="Comma 4 2 8" xfId="1233"/>
    <cellStyle name="Comma 4 2 8 2" xfId="4653"/>
    <cellStyle name="Comma 4 2 8 3" xfId="6925"/>
    <cellStyle name="Comma 4 2 8 4" xfId="9197"/>
    <cellStyle name="Comma 4 2 8 5" xfId="3193"/>
    <cellStyle name="Comma 4 2 8 6" xfId="2620"/>
    <cellStyle name="Comma 4 2 9" xfId="3518"/>
    <cellStyle name="Comma 4 3" xfId="171"/>
    <cellStyle name="Comma 4 3 10" xfId="2360"/>
    <cellStyle name="Comma 4 3 2" xfId="409"/>
    <cellStyle name="Comma 4 3 2 2" xfId="863"/>
    <cellStyle name="Comma 4 3 2 2 2" xfId="1998"/>
    <cellStyle name="Comma 4 3 2 2 2 2" xfId="5418"/>
    <cellStyle name="Comma 4 3 2 2 2 3" xfId="7690"/>
    <cellStyle name="Comma 4 3 2 2 2 4" xfId="9962"/>
    <cellStyle name="Comma 4 3 2 2 2 5" xfId="3385"/>
    <cellStyle name="Comma 4 3 2 2 2 6" xfId="2809"/>
    <cellStyle name="Comma 4 3 2 2 3" xfId="4283"/>
    <cellStyle name="Comma 4 3 2 2 4" xfId="6555"/>
    <cellStyle name="Comma 4 3 2 2 5" xfId="8827"/>
    <cellStyle name="Comma 4 3 2 2 6" xfId="3100"/>
    <cellStyle name="Comma 4 3 2 2 7" xfId="2529"/>
    <cellStyle name="Comma 4 3 2 3" xfId="1544"/>
    <cellStyle name="Comma 4 3 2 3 2" xfId="4964"/>
    <cellStyle name="Comma 4 3 2 3 3" xfId="7236"/>
    <cellStyle name="Comma 4 3 2 3 4" xfId="9508"/>
    <cellStyle name="Comma 4 3 2 3 5" xfId="3271"/>
    <cellStyle name="Comma 4 3 2 3 6" xfId="2697"/>
    <cellStyle name="Comma 4 3 2 4" xfId="3829"/>
    <cellStyle name="Comma 4 3 2 5" xfId="6101"/>
    <cellStyle name="Comma 4 3 2 6" xfId="8373"/>
    <cellStyle name="Comma 4 3 2 7" xfId="2986"/>
    <cellStyle name="Comma 4 3 2 8" xfId="2417"/>
    <cellStyle name="Comma 4 3 3" xfId="1090"/>
    <cellStyle name="Comma 4 3 3 2" xfId="2225"/>
    <cellStyle name="Comma 4 3 3 2 2" xfId="5645"/>
    <cellStyle name="Comma 4 3 3 2 3" xfId="7917"/>
    <cellStyle name="Comma 4 3 3 2 4" xfId="10189"/>
    <cellStyle name="Comma 4 3 3 2 5" xfId="3442"/>
    <cellStyle name="Comma 4 3 3 2 6" xfId="2865"/>
    <cellStyle name="Comma 4 3 3 3" xfId="4510"/>
    <cellStyle name="Comma 4 3 3 4" xfId="6782"/>
    <cellStyle name="Comma 4 3 3 5" xfId="9054"/>
    <cellStyle name="Comma 4 3 3 6" xfId="3157"/>
    <cellStyle name="Comma 4 3 3 7" xfId="2585"/>
    <cellStyle name="Comma 4 3 4" xfId="636"/>
    <cellStyle name="Comma 4 3 4 2" xfId="1771"/>
    <cellStyle name="Comma 4 3 4 2 2" xfId="5191"/>
    <cellStyle name="Comma 4 3 4 2 3" xfId="7463"/>
    <cellStyle name="Comma 4 3 4 2 4" xfId="9735"/>
    <cellStyle name="Comma 4 3 4 2 5" xfId="3328"/>
    <cellStyle name="Comma 4 3 4 2 6" xfId="2753"/>
    <cellStyle name="Comma 4 3 4 3" xfId="4056"/>
    <cellStyle name="Comma 4 3 4 4" xfId="6328"/>
    <cellStyle name="Comma 4 3 4 5" xfId="8600"/>
    <cellStyle name="Comma 4 3 4 6" xfId="3043"/>
    <cellStyle name="Comma 4 3 4 7" xfId="2473"/>
    <cellStyle name="Comma 4 3 5" xfId="1317"/>
    <cellStyle name="Comma 4 3 5 2" xfId="4737"/>
    <cellStyle name="Comma 4 3 5 3" xfId="7009"/>
    <cellStyle name="Comma 4 3 5 4" xfId="9281"/>
    <cellStyle name="Comma 4 3 5 5" xfId="3214"/>
    <cellStyle name="Comma 4 3 5 6" xfId="2641"/>
    <cellStyle name="Comma 4 3 6" xfId="3602"/>
    <cellStyle name="Comma 4 3 7" xfId="5874"/>
    <cellStyle name="Comma 4 3 8" xfId="8146"/>
    <cellStyle name="Comma 4 3 9" xfId="2926"/>
    <cellStyle name="Comma 4 4" xfId="115"/>
    <cellStyle name="Comma 4 4 10" xfId="2346"/>
    <cellStyle name="Comma 4 4 2" xfId="353"/>
    <cellStyle name="Comma 4 4 2 2" xfId="807"/>
    <cellStyle name="Comma 4 4 2 2 2" xfId="1942"/>
    <cellStyle name="Comma 4 4 2 2 2 2" xfId="5362"/>
    <cellStyle name="Comma 4 4 2 2 2 3" xfId="7634"/>
    <cellStyle name="Comma 4 4 2 2 2 4" xfId="9906"/>
    <cellStyle name="Comma 4 4 2 2 2 5" xfId="3371"/>
    <cellStyle name="Comma 4 4 2 2 2 6" xfId="2795"/>
    <cellStyle name="Comma 4 4 2 2 3" xfId="4227"/>
    <cellStyle name="Comma 4 4 2 2 4" xfId="6499"/>
    <cellStyle name="Comma 4 4 2 2 5" xfId="8771"/>
    <cellStyle name="Comma 4 4 2 2 6" xfId="3086"/>
    <cellStyle name="Comma 4 4 2 2 7" xfId="2515"/>
    <cellStyle name="Comma 4 4 2 3" xfId="1488"/>
    <cellStyle name="Comma 4 4 2 3 2" xfId="4908"/>
    <cellStyle name="Comma 4 4 2 3 3" xfId="7180"/>
    <cellStyle name="Comma 4 4 2 3 4" xfId="9452"/>
    <cellStyle name="Comma 4 4 2 3 5" xfId="3257"/>
    <cellStyle name="Comma 4 4 2 3 6" xfId="2683"/>
    <cellStyle name="Comma 4 4 2 4" xfId="3773"/>
    <cellStyle name="Comma 4 4 2 5" xfId="6045"/>
    <cellStyle name="Comma 4 4 2 6" xfId="8317"/>
    <cellStyle name="Comma 4 4 2 7" xfId="2972"/>
    <cellStyle name="Comma 4 4 2 8" xfId="2403"/>
    <cellStyle name="Comma 4 4 3" xfId="1034"/>
    <cellStyle name="Comma 4 4 3 2" xfId="2169"/>
    <cellStyle name="Comma 4 4 3 2 2" xfId="5589"/>
    <cellStyle name="Comma 4 4 3 2 3" xfId="7861"/>
    <cellStyle name="Comma 4 4 3 2 4" xfId="10133"/>
    <cellStyle name="Comma 4 4 3 2 5" xfId="3428"/>
    <cellStyle name="Comma 4 4 3 2 6" xfId="2851"/>
    <cellStyle name="Comma 4 4 3 3" xfId="4454"/>
    <cellStyle name="Comma 4 4 3 4" xfId="6726"/>
    <cellStyle name="Comma 4 4 3 5" xfId="8998"/>
    <cellStyle name="Comma 4 4 3 6" xfId="3143"/>
    <cellStyle name="Comma 4 4 3 7" xfId="2571"/>
    <cellStyle name="Comma 4 4 4" xfId="580"/>
    <cellStyle name="Comma 4 4 4 2" xfId="1715"/>
    <cellStyle name="Comma 4 4 4 2 2" xfId="5135"/>
    <cellStyle name="Comma 4 4 4 2 3" xfId="7407"/>
    <cellStyle name="Comma 4 4 4 2 4" xfId="9679"/>
    <cellStyle name="Comma 4 4 4 2 5" xfId="3314"/>
    <cellStyle name="Comma 4 4 4 2 6" xfId="2739"/>
    <cellStyle name="Comma 4 4 4 3" xfId="4000"/>
    <cellStyle name="Comma 4 4 4 4" xfId="6272"/>
    <cellStyle name="Comma 4 4 4 5" xfId="8544"/>
    <cellStyle name="Comma 4 4 4 6" xfId="3029"/>
    <cellStyle name="Comma 4 4 4 7" xfId="2459"/>
    <cellStyle name="Comma 4 4 5" xfId="1261"/>
    <cellStyle name="Comma 4 4 5 2" xfId="4681"/>
    <cellStyle name="Comma 4 4 5 3" xfId="6953"/>
    <cellStyle name="Comma 4 4 5 4" xfId="9225"/>
    <cellStyle name="Comma 4 4 5 5" xfId="3200"/>
    <cellStyle name="Comma 4 4 5 6" xfId="2627"/>
    <cellStyle name="Comma 4 4 6" xfId="3546"/>
    <cellStyle name="Comma 4 4 7" xfId="5818"/>
    <cellStyle name="Comma 4 4 8" xfId="8090"/>
    <cellStyle name="Comma 4 4 9" xfId="2912"/>
    <cellStyle name="Comma 4 5" xfId="241"/>
    <cellStyle name="Comma 4 5 10" xfId="2375"/>
    <cellStyle name="Comma 4 5 2" xfId="468"/>
    <cellStyle name="Comma 4 5 2 2" xfId="922"/>
    <cellStyle name="Comma 4 5 2 2 2" xfId="2057"/>
    <cellStyle name="Comma 4 5 2 2 2 2" xfId="5477"/>
    <cellStyle name="Comma 4 5 2 2 2 3" xfId="7749"/>
    <cellStyle name="Comma 4 5 2 2 2 4" xfId="10021"/>
    <cellStyle name="Comma 4 5 2 2 2 5" xfId="3400"/>
    <cellStyle name="Comma 4 5 2 2 2 6" xfId="2823"/>
    <cellStyle name="Comma 4 5 2 2 3" xfId="4342"/>
    <cellStyle name="Comma 4 5 2 2 4" xfId="6614"/>
    <cellStyle name="Comma 4 5 2 2 5" xfId="8886"/>
    <cellStyle name="Comma 4 5 2 2 6" xfId="3115"/>
    <cellStyle name="Comma 4 5 2 2 7" xfId="2543"/>
    <cellStyle name="Comma 4 5 2 3" xfId="1603"/>
    <cellStyle name="Comma 4 5 2 3 2" xfId="5023"/>
    <cellStyle name="Comma 4 5 2 3 3" xfId="7295"/>
    <cellStyle name="Comma 4 5 2 3 4" xfId="9567"/>
    <cellStyle name="Comma 4 5 2 3 5" xfId="3286"/>
    <cellStyle name="Comma 4 5 2 3 6" xfId="2711"/>
    <cellStyle name="Comma 4 5 2 4" xfId="3888"/>
    <cellStyle name="Comma 4 5 2 5" xfId="6160"/>
    <cellStyle name="Comma 4 5 2 6" xfId="8432"/>
    <cellStyle name="Comma 4 5 2 7" xfId="3001"/>
    <cellStyle name="Comma 4 5 2 8" xfId="2431"/>
    <cellStyle name="Comma 4 5 3" xfId="1149"/>
    <cellStyle name="Comma 4 5 3 2" xfId="2284"/>
    <cellStyle name="Comma 4 5 3 2 2" xfId="5704"/>
    <cellStyle name="Comma 4 5 3 2 3" xfId="7976"/>
    <cellStyle name="Comma 4 5 3 2 4" xfId="10248"/>
    <cellStyle name="Comma 4 5 3 2 5" xfId="3457"/>
    <cellStyle name="Comma 4 5 3 2 6" xfId="2879"/>
    <cellStyle name="Comma 4 5 3 3" xfId="4569"/>
    <cellStyle name="Comma 4 5 3 4" xfId="6841"/>
    <cellStyle name="Comma 4 5 3 5" xfId="9113"/>
    <cellStyle name="Comma 4 5 3 6" xfId="3172"/>
    <cellStyle name="Comma 4 5 3 7" xfId="2599"/>
    <cellStyle name="Comma 4 5 4" xfId="695"/>
    <cellStyle name="Comma 4 5 4 2" xfId="1830"/>
    <cellStyle name="Comma 4 5 4 2 2" xfId="5250"/>
    <cellStyle name="Comma 4 5 4 2 3" xfId="7522"/>
    <cellStyle name="Comma 4 5 4 2 4" xfId="9794"/>
    <cellStyle name="Comma 4 5 4 2 5" xfId="3343"/>
    <cellStyle name="Comma 4 5 4 2 6" xfId="2767"/>
    <cellStyle name="Comma 4 5 4 3" xfId="4115"/>
    <cellStyle name="Comma 4 5 4 4" xfId="6387"/>
    <cellStyle name="Comma 4 5 4 5" xfId="8659"/>
    <cellStyle name="Comma 4 5 4 6" xfId="3058"/>
    <cellStyle name="Comma 4 5 4 7" xfId="2487"/>
    <cellStyle name="Comma 4 5 5" xfId="1376"/>
    <cellStyle name="Comma 4 5 5 2" xfId="4796"/>
    <cellStyle name="Comma 4 5 5 3" xfId="7068"/>
    <cellStyle name="Comma 4 5 5 4" xfId="9340"/>
    <cellStyle name="Comma 4 5 5 5" xfId="3229"/>
    <cellStyle name="Comma 4 5 5 6" xfId="2655"/>
    <cellStyle name="Comma 4 5 6" xfId="3661"/>
    <cellStyle name="Comma 4 5 7" xfId="5933"/>
    <cellStyle name="Comma 4 5 8" xfId="8205"/>
    <cellStyle name="Comma 4 5 9" xfId="2944"/>
    <cellStyle name="Comma 4 6" xfId="297"/>
    <cellStyle name="Comma 4 6 2" xfId="751"/>
    <cellStyle name="Comma 4 6 2 2" xfId="1886"/>
    <cellStyle name="Comma 4 6 2 2 2" xfId="5306"/>
    <cellStyle name="Comma 4 6 2 2 3" xfId="7578"/>
    <cellStyle name="Comma 4 6 2 2 4" xfId="9850"/>
    <cellStyle name="Comma 4 6 2 2 5" xfId="3357"/>
    <cellStyle name="Comma 4 6 2 2 6" xfId="2781"/>
    <cellStyle name="Comma 4 6 2 3" xfId="4171"/>
    <cellStyle name="Comma 4 6 2 4" xfId="6443"/>
    <cellStyle name="Comma 4 6 2 5" xfId="8715"/>
    <cellStyle name="Comma 4 6 2 6" xfId="3072"/>
    <cellStyle name="Comma 4 6 2 7" xfId="2501"/>
    <cellStyle name="Comma 4 6 3" xfId="1432"/>
    <cellStyle name="Comma 4 6 3 2" xfId="4852"/>
    <cellStyle name="Comma 4 6 3 3" xfId="7124"/>
    <cellStyle name="Comma 4 6 3 4" xfId="9396"/>
    <cellStyle name="Comma 4 6 3 5" xfId="3243"/>
    <cellStyle name="Comma 4 6 3 6" xfId="2669"/>
    <cellStyle name="Comma 4 6 4" xfId="3717"/>
    <cellStyle name="Comma 4 6 5" xfId="5989"/>
    <cellStyle name="Comma 4 6 6" xfId="8261"/>
    <cellStyle name="Comma 4 6 7" xfId="2958"/>
    <cellStyle name="Comma 4 6 8" xfId="2389"/>
    <cellStyle name="Comma 4 7" xfId="978"/>
    <cellStyle name="Comma 4 7 2" xfId="2113"/>
    <cellStyle name="Comma 4 7 2 2" xfId="5533"/>
    <cellStyle name="Comma 4 7 2 3" xfId="7805"/>
    <cellStyle name="Comma 4 7 2 4" xfId="10077"/>
    <cellStyle name="Comma 4 7 2 5" xfId="3414"/>
    <cellStyle name="Comma 4 7 2 6" xfId="2837"/>
    <cellStyle name="Comma 4 7 3" xfId="4398"/>
    <cellStyle name="Comma 4 7 4" xfId="6670"/>
    <cellStyle name="Comma 4 7 5" xfId="8942"/>
    <cellStyle name="Comma 4 7 6" xfId="3129"/>
    <cellStyle name="Comma 4 7 7" xfId="2557"/>
    <cellStyle name="Comma 4 8" xfId="524"/>
    <cellStyle name="Comma 4 8 2" xfId="1659"/>
    <cellStyle name="Comma 4 8 2 2" xfId="5079"/>
    <cellStyle name="Comma 4 8 2 3" xfId="7351"/>
    <cellStyle name="Comma 4 8 2 4" xfId="9623"/>
    <cellStyle name="Comma 4 8 2 5" xfId="3300"/>
    <cellStyle name="Comma 4 8 2 6" xfId="2725"/>
    <cellStyle name="Comma 4 8 3" xfId="3944"/>
    <cellStyle name="Comma 4 8 4" xfId="6216"/>
    <cellStyle name="Comma 4 8 5" xfId="8488"/>
    <cellStyle name="Comma 4 8 6" xfId="3015"/>
    <cellStyle name="Comma 4 8 7" xfId="2445"/>
    <cellStyle name="Comma 4 9" xfId="1205"/>
    <cellStyle name="Comma 4 9 2" xfId="4625"/>
    <cellStyle name="Comma 4 9 3" xfId="6897"/>
    <cellStyle name="Comma 4 9 4" xfId="9169"/>
    <cellStyle name="Comma 4 9 5" xfId="3186"/>
    <cellStyle name="Comma 4 9 6" xfId="2613"/>
    <cellStyle name="Comma 5" xfId="59"/>
    <cellStyle name="Comma 5 10" xfId="3492"/>
    <cellStyle name="Comma 5 11" xfId="5764"/>
    <cellStyle name="Comma 5 12" xfId="8036"/>
    <cellStyle name="Comma 5 13" xfId="2897"/>
    <cellStyle name="Comma 5 14" xfId="2332"/>
    <cellStyle name="Comma 5 2" xfId="89"/>
    <cellStyle name="Comma 5 2 10" xfId="5792"/>
    <cellStyle name="Comma 5 2 11" xfId="8064"/>
    <cellStyle name="Comma 5 2 12" xfId="2906"/>
    <cellStyle name="Comma 5 2 13" xfId="2340"/>
    <cellStyle name="Comma 5 2 2" xfId="201"/>
    <cellStyle name="Comma 5 2 2 10" xfId="2368"/>
    <cellStyle name="Comma 5 2 2 2" xfId="439"/>
    <cellStyle name="Comma 5 2 2 2 2" xfId="893"/>
    <cellStyle name="Comma 5 2 2 2 2 2" xfId="2028"/>
    <cellStyle name="Comma 5 2 2 2 2 2 2" xfId="5448"/>
    <cellStyle name="Comma 5 2 2 2 2 2 3" xfId="7720"/>
    <cellStyle name="Comma 5 2 2 2 2 2 4" xfId="9992"/>
    <cellStyle name="Comma 5 2 2 2 2 2 5" xfId="3393"/>
    <cellStyle name="Comma 5 2 2 2 2 2 6" xfId="2817"/>
    <cellStyle name="Comma 5 2 2 2 2 3" xfId="4313"/>
    <cellStyle name="Comma 5 2 2 2 2 4" xfId="6585"/>
    <cellStyle name="Comma 5 2 2 2 2 5" xfId="8857"/>
    <cellStyle name="Comma 5 2 2 2 2 6" xfId="3108"/>
    <cellStyle name="Comma 5 2 2 2 2 7" xfId="2537"/>
    <cellStyle name="Comma 5 2 2 2 3" xfId="1574"/>
    <cellStyle name="Comma 5 2 2 2 3 2" xfId="4994"/>
    <cellStyle name="Comma 5 2 2 2 3 3" xfId="7266"/>
    <cellStyle name="Comma 5 2 2 2 3 4" xfId="9538"/>
    <cellStyle name="Comma 5 2 2 2 3 5" xfId="3279"/>
    <cellStyle name="Comma 5 2 2 2 3 6" xfId="2705"/>
    <cellStyle name="Comma 5 2 2 2 4" xfId="3859"/>
    <cellStyle name="Comma 5 2 2 2 5" xfId="6131"/>
    <cellStyle name="Comma 5 2 2 2 6" xfId="8403"/>
    <cellStyle name="Comma 5 2 2 2 7" xfId="2994"/>
    <cellStyle name="Comma 5 2 2 2 8" xfId="2425"/>
    <cellStyle name="Comma 5 2 2 3" xfId="1120"/>
    <cellStyle name="Comma 5 2 2 3 2" xfId="2255"/>
    <cellStyle name="Comma 5 2 2 3 2 2" xfId="5675"/>
    <cellStyle name="Comma 5 2 2 3 2 3" xfId="7947"/>
    <cellStyle name="Comma 5 2 2 3 2 4" xfId="10219"/>
    <cellStyle name="Comma 5 2 2 3 2 5" xfId="3450"/>
    <cellStyle name="Comma 5 2 2 3 2 6" xfId="2873"/>
    <cellStyle name="Comma 5 2 2 3 3" xfId="4540"/>
    <cellStyle name="Comma 5 2 2 3 4" xfId="6812"/>
    <cellStyle name="Comma 5 2 2 3 5" xfId="9084"/>
    <cellStyle name="Comma 5 2 2 3 6" xfId="3165"/>
    <cellStyle name="Comma 5 2 2 3 7" xfId="2593"/>
    <cellStyle name="Comma 5 2 2 4" xfId="666"/>
    <cellStyle name="Comma 5 2 2 4 2" xfId="1801"/>
    <cellStyle name="Comma 5 2 2 4 2 2" xfId="5221"/>
    <cellStyle name="Comma 5 2 2 4 2 3" xfId="7493"/>
    <cellStyle name="Comma 5 2 2 4 2 4" xfId="9765"/>
    <cellStyle name="Comma 5 2 2 4 2 5" xfId="3336"/>
    <cellStyle name="Comma 5 2 2 4 2 6" xfId="2761"/>
    <cellStyle name="Comma 5 2 2 4 3" xfId="4086"/>
    <cellStyle name="Comma 5 2 2 4 4" xfId="6358"/>
    <cellStyle name="Comma 5 2 2 4 5" xfId="8630"/>
    <cellStyle name="Comma 5 2 2 4 6" xfId="3051"/>
    <cellStyle name="Comma 5 2 2 4 7" xfId="2481"/>
    <cellStyle name="Comma 5 2 2 5" xfId="1347"/>
    <cellStyle name="Comma 5 2 2 5 2" xfId="4767"/>
    <cellStyle name="Comma 5 2 2 5 3" xfId="7039"/>
    <cellStyle name="Comma 5 2 2 5 4" xfId="9311"/>
    <cellStyle name="Comma 5 2 2 5 5" xfId="3222"/>
    <cellStyle name="Comma 5 2 2 5 6" xfId="2649"/>
    <cellStyle name="Comma 5 2 2 6" xfId="3632"/>
    <cellStyle name="Comma 5 2 2 7" xfId="5904"/>
    <cellStyle name="Comma 5 2 2 8" xfId="8176"/>
    <cellStyle name="Comma 5 2 2 9" xfId="2934"/>
    <cellStyle name="Comma 5 2 3" xfId="145"/>
    <cellStyle name="Comma 5 2 3 10" xfId="2354"/>
    <cellStyle name="Comma 5 2 3 2" xfId="383"/>
    <cellStyle name="Comma 5 2 3 2 2" xfId="837"/>
    <cellStyle name="Comma 5 2 3 2 2 2" xfId="1972"/>
    <cellStyle name="Comma 5 2 3 2 2 2 2" xfId="5392"/>
    <cellStyle name="Comma 5 2 3 2 2 2 3" xfId="7664"/>
    <cellStyle name="Comma 5 2 3 2 2 2 4" xfId="9936"/>
    <cellStyle name="Comma 5 2 3 2 2 2 5" xfId="3379"/>
    <cellStyle name="Comma 5 2 3 2 2 2 6" xfId="2803"/>
    <cellStyle name="Comma 5 2 3 2 2 3" xfId="4257"/>
    <cellStyle name="Comma 5 2 3 2 2 4" xfId="6529"/>
    <cellStyle name="Comma 5 2 3 2 2 5" xfId="8801"/>
    <cellStyle name="Comma 5 2 3 2 2 6" xfId="3094"/>
    <cellStyle name="Comma 5 2 3 2 2 7" xfId="2523"/>
    <cellStyle name="Comma 5 2 3 2 3" xfId="1518"/>
    <cellStyle name="Comma 5 2 3 2 3 2" xfId="4938"/>
    <cellStyle name="Comma 5 2 3 2 3 3" xfId="7210"/>
    <cellStyle name="Comma 5 2 3 2 3 4" xfId="9482"/>
    <cellStyle name="Comma 5 2 3 2 3 5" xfId="3265"/>
    <cellStyle name="Comma 5 2 3 2 3 6" xfId="2691"/>
    <cellStyle name="Comma 5 2 3 2 4" xfId="3803"/>
    <cellStyle name="Comma 5 2 3 2 5" xfId="6075"/>
    <cellStyle name="Comma 5 2 3 2 6" xfId="8347"/>
    <cellStyle name="Comma 5 2 3 2 7" xfId="2980"/>
    <cellStyle name="Comma 5 2 3 2 8" xfId="2411"/>
    <cellStyle name="Comma 5 2 3 3" xfId="1064"/>
    <cellStyle name="Comma 5 2 3 3 2" xfId="2199"/>
    <cellStyle name="Comma 5 2 3 3 2 2" xfId="5619"/>
    <cellStyle name="Comma 5 2 3 3 2 3" xfId="7891"/>
    <cellStyle name="Comma 5 2 3 3 2 4" xfId="10163"/>
    <cellStyle name="Comma 5 2 3 3 2 5" xfId="3436"/>
    <cellStyle name="Comma 5 2 3 3 2 6" xfId="2859"/>
    <cellStyle name="Comma 5 2 3 3 3" xfId="4484"/>
    <cellStyle name="Comma 5 2 3 3 4" xfId="6756"/>
    <cellStyle name="Comma 5 2 3 3 5" xfId="9028"/>
    <cellStyle name="Comma 5 2 3 3 6" xfId="3151"/>
    <cellStyle name="Comma 5 2 3 3 7" xfId="2579"/>
    <cellStyle name="Comma 5 2 3 4" xfId="610"/>
    <cellStyle name="Comma 5 2 3 4 2" xfId="1745"/>
    <cellStyle name="Comma 5 2 3 4 2 2" xfId="5165"/>
    <cellStyle name="Comma 5 2 3 4 2 3" xfId="7437"/>
    <cellStyle name="Comma 5 2 3 4 2 4" xfId="9709"/>
    <cellStyle name="Comma 5 2 3 4 2 5" xfId="3322"/>
    <cellStyle name="Comma 5 2 3 4 2 6" xfId="2747"/>
    <cellStyle name="Comma 5 2 3 4 3" xfId="4030"/>
    <cellStyle name="Comma 5 2 3 4 4" xfId="6302"/>
    <cellStyle name="Comma 5 2 3 4 5" xfId="8574"/>
    <cellStyle name="Comma 5 2 3 4 6" xfId="3037"/>
    <cellStyle name="Comma 5 2 3 4 7" xfId="2467"/>
    <cellStyle name="Comma 5 2 3 5" xfId="1291"/>
    <cellStyle name="Comma 5 2 3 5 2" xfId="4711"/>
    <cellStyle name="Comma 5 2 3 5 3" xfId="6983"/>
    <cellStyle name="Comma 5 2 3 5 4" xfId="9255"/>
    <cellStyle name="Comma 5 2 3 5 5" xfId="3208"/>
    <cellStyle name="Comma 5 2 3 5 6" xfId="2635"/>
    <cellStyle name="Comma 5 2 3 6" xfId="3576"/>
    <cellStyle name="Comma 5 2 3 7" xfId="5848"/>
    <cellStyle name="Comma 5 2 3 8" xfId="8120"/>
    <cellStyle name="Comma 5 2 3 9" xfId="2920"/>
    <cellStyle name="Comma 5 2 4" xfId="271"/>
    <cellStyle name="Comma 5 2 4 10" xfId="2383"/>
    <cellStyle name="Comma 5 2 4 2" xfId="498"/>
    <cellStyle name="Comma 5 2 4 2 2" xfId="952"/>
    <cellStyle name="Comma 5 2 4 2 2 2" xfId="2087"/>
    <cellStyle name="Comma 5 2 4 2 2 2 2" xfId="5507"/>
    <cellStyle name="Comma 5 2 4 2 2 2 3" xfId="7779"/>
    <cellStyle name="Comma 5 2 4 2 2 2 4" xfId="10051"/>
    <cellStyle name="Comma 5 2 4 2 2 2 5" xfId="3408"/>
    <cellStyle name="Comma 5 2 4 2 2 2 6" xfId="2831"/>
    <cellStyle name="Comma 5 2 4 2 2 3" xfId="4372"/>
    <cellStyle name="Comma 5 2 4 2 2 4" xfId="6644"/>
    <cellStyle name="Comma 5 2 4 2 2 5" xfId="8916"/>
    <cellStyle name="Comma 5 2 4 2 2 6" xfId="3123"/>
    <cellStyle name="Comma 5 2 4 2 2 7" xfId="2551"/>
    <cellStyle name="Comma 5 2 4 2 3" xfId="1633"/>
    <cellStyle name="Comma 5 2 4 2 3 2" xfId="5053"/>
    <cellStyle name="Comma 5 2 4 2 3 3" xfId="7325"/>
    <cellStyle name="Comma 5 2 4 2 3 4" xfId="9597"/>
    <cellStyle name="Comma 5 2 4 2 3 5" xfId="3294"/>
    <cellStyle name="Comma 5 2 4 2 3 6" xfId="2719"/>
    <cellStyle name="Comma 5 2 4 2 4" xfId="3918"/>
    <cellStyle name="Comma 5 2 4 2 5" xfId="6190"/>
    <cellStyle name="Comma 5 2 4 2 6" xfId="8462"/>
    <cellStyle name="Comma 5 2 4 2 7" xfId="3009"/>
    <cellStyle name="Comma 5 2 4 2 8" xfId="2439"/>
    <cellStyle name="Comma 5 2 4 3" xfId="1179"/>
    <cellStyle name="Comma 5 2 4 3 2" xfId="2314"/>
    <cellStyle name="Comma 5 2 4 3 2 2" xfId="5734"/>
    <cellStyle name="Comma 5 2 4 3 2 3" xfId="8006"/>
    <cellStyle name="Comma 5 2 4 3 2 4" xfId="10278"/>
    <cellStyle name="Comma 5 2 4 3 2 5" xfId="3465"/>
    <cellStyle name="Comma 5 2 4 3 2 6" xfId="2887"/>
    <cellStyle name="Comma 5 2 4 3 3" xfId="4599"/>
    <cellStyle name="Comma 5 2 4 3 4" xfId="6871"/>
    <cellStyle name="Comma 5 2 4 3 5" xfId="9143"/>
    <cellStyle name="Comma 5 2 4 3 6" xfId="3180"/>
    <cellStyle name="Comma 5 2 4 3 7" xfId="2607"/>
    <cellStyle name="Comma 5 2 4 4" xfId="725"/>
    <cellStyle name="Comma 5 2 4 4 2" xfId="1860"/>
    <cellStyle name="Comma 5 2 4 4 2 2" xfId="5280"/>
    <cellStyle name="Comma 5 2 4 4 2 3" xfId="7552"/>
    <cellStyle name="Comma 5 2 4 4 2 4" xfId="9824"/>
    <cellStyle name="Comma 5 2 4 4 2 5" xfId="3351"/>
    <cellStyle name="Comma 5 2 4 4 2 6" xfId="2775"/>
    <cellStyle name="Comma 5 2 4 4 3" xfId="4145"/>
    <cellStyle name="Comma 5 2 4 4 4" xfId="6417"/>
    <cellStyle name="Comma 5 2 4 4 5" xfId="8689"/>
    <cellStyle name="Comma 5 2 4 4 6" xfId="3066"/>
    <cellStyle name="Comma 5 2 4 4 7" xfId="2495"/>
    <cellStyle name="Comma 5 2 4 5" xfId="1406"/>
    <cellStyle name="Comma 5 2 4 5 2" xfId="4826"/>
    <cellStyle name="Comma 5 2 4 5 3" xfId="7098"/>
    <cellStyle name="Comma 5 2 4 5 4" xfId="9370"/>
    <cellStyle name="Comma 5 2 4 5 5" xfId="3237"/>
    <cellStyle name="Comma 5 2 4 5 6" xfId="2663"/>
    <cellStyle name="Comma 5 2 4 6" xfId="3691"/>
    <cellStyle name="Comma 5 2 4 7" xfId="5963"/>
    <cellStyle name="Comma 5 2 4 8" xfId="8235"/>
    <cellStyle name="Comma 5 2 4 9" xfId="2952"/>
    <cellStyle name="Comma 5 2 5" xfId="327"/>
    <cellStyle name="Comma 5 2 5 2" xfId="781"/>
    <cellStyle name="Comma 5 2 5 2 2" xfId="1916"/>
    <cellStyle name="Comma 5 2 5 2 2 2" xfId="5336"/>
    <cellStyle name="Comma 5 2 5 2 2 3" xfId="7608"/>
    <cellStyle name="Comma 5 2 5 2 2 4" xfId="9880"/>
    <cellStyle name="Comma 5 2 5 2 2 5" xfId="3365"/>
    <cellStyle name="Comma 5 2 5 2 2 6" xfId="2789"/>
    <cellStyle name="Comma 5 2 5 2 3" xfId="4201"/>
    <cellStyle name="Comma 5 2 5 2 4" xfId="6473"/>
    <cellStyle name="Comma 5 2 5 2 5" xfId="8745"/>
    <cellStyle name="Comma 5 2 5 2 6" xfId="3080"/>
    <cellStyle name="Comma 5 2 5 2 7" xfId="2509"/>
    <cellStyle name="Comma 5 2 5 3" xfId="1462"/>
    <cellStyle name="Comma 5 2 5 3 2" xfId="4882"/>
    <cellStyle name="Comma 5 2 5 3 3" xfId="7154"/>
    <cellStyle name="Comma 5 2 5 3 4" xfId="9426"/>
    <cellStyle name="Comma 5 2 5 3 5" xfId="3251"/>
    <cellStyle name="Comma 5 2 5 3 6" xfId="2677"/>
    <cellStyle name="Comma 5 2 5 4" xfId="3747"/>
    <cellStyle name="Comma 5 2 5 5" xfId="6019"/>
    <cellStyle name="Comma 5 2 5 6" xfId="8291"/>
    <cellStyle name="Comma 5 2 5 7" xfId="2966"/>
    <cellStyle name="Comma 5 2 5 8" xfId="2397"/>
    <cellStyle name="Comma 5 2 6" xfId="1008"/>
    <cellStyle name="Comma 5 2 6 2" xfId="2143"/>
    <cellStyle name="Comma 5 2 6 2 2" xfId="5563"/>
    <cellStyle name="Comma 5 2 6 2 3" xfId="7835"/>
    <cellStyle name="Comma 5 2 6 2 4" xfId="10107"/>
    <cellStyle name="Comma 5 2 6 2 5" xfId="3422"/>
    <cellStyle name="Comma 5 2 6 2 6" xfId="2845"/>
    <cellStyle name="Comma 5 2 6 3" xfId="4428"/>
    <cellStyle name="Comma 5 2 6 4" xfId="6700"/>
    <cellStyle name="Comma 5 2 6 5" xfId="8972"/>
    <cellStyle name="Comma 5 2 6 6" xfId="3137"/>
    <cellStyle name="Comma 5 2 6 7" xfId="2565"/>
    <cellStyle name="Comma 5 2 7" xfId="554"/>
    <cellStyle name="Comma 5 2 7 2" xfId="1689"/>
    <cellStyle name="Comma 5 2 7 2 2" xfId="5109"/>
    <cellStyle name="Comma 5 2 7 2 3" xfId="7381"/>
    <cellStyle name="Comma 5 2 7 2 4" xfId="9653"/>
    <cellStyle name="Comma 5 2 7 2 5" xfId="3308"/>
    <cellStyle name="Comma 5 2 7 2 6" xfId="2733"/>
    <cellStyle name="Comma 5 2 7 3" xfId="3974"/>
    <cellStyle name="Comma 5 2 7 4" xfId="6246"/>
    <cellStyle name="Comma 5 2 7 5" xfId="8518"/>
    <cellStyle name="Comma 5 2 7 6" xfId="3023"/>
    <cellStyle name="Comma 5 2 7 7" xfId="2453"/>
    <cellStyle name="Comma 5 2 8" xfId="1235"/>
    <cellStyle name="Comma 5 2 8 2" xfId="4655"/>
    <cellStyle name="Comma 5 2 8 3" xfId="6927"/>
    <cellStyle name="Comma 5 2 8 4" xfId="9199"/>
    <cellStyle name="Comma 5 2 8 5" xfId="3194"/>
    <cellStyle name="Comma 5 2 8 6" xfId="2621"/>
    <cellStyle name="Comma 5 2 9" xfId="3520"/>
    <cellStyle name="Comma 5 3" xfId="173"/>
    <cellStyle name="Comma 5 3 10" xfId="2361"/>
    <cellStyle name="Comma 5 3 2" xfId="411"/>
    <cellStyle name="Comma 5 3 2 2" xfId="865"/>
    <cellStyle name="Comma 5 3 2 2 2" xfId="2000"/>
    <cellStyle name="Comma 5 3 2 2 2 2" xfId="5420"/>
    <cellStyle name="Comma 5 3 2 2 2 3" xfId="7692"/>
    <cellStyle name="Comma 5 3 2 2 2 4" xfId="9964"/>
    <cellStyle name="Comma 5 3 2 2 2 5" xfId="3386"/>
    <cellStyle name="Comma 5 3 2 2 2 6" xfId="2810"/>
    <cellStyle name="Comma 5 3 2 2 3" xfId="4285"/>
    <cellStyle name="Comma 5 3 2 2 4" xfId="6557"/>
    <cellStyle name="Comma 5 3 2 2 5" xfId="8829"/>
    <cellStyle name="Comma 5 3 2 2 6" xfId="3101"/>
    <cellStyle name="Comma 5 3 2 2 7" xfId="2530"/>
    <cellStyle name="Comma 5 3 2 3" xfId="1546"/>
    <cellStyle name="Comma 5 3 2 3 2" xfId="4966"/>
    <cellStyle name="Comma 5 3 2 3 3" xfId="7238"/>
    <cellStyle name="Comma 5 3 2 3 4" xfId="9510"/>
    <cellStyle name="Comma 5 3 2 3 5" xfId="3272"/>
    <cellStyle name="Comma 5 3 2 3 6" xfId="2698"/>
    <cellStyle name="Comma 5 3 2 4" xfId="3831"/>
    <cellStyle name="Comma 5 3 2 5" xfId="6103"/>
    <cellStyle name="Comma 5 3 2 6" xfId="8375"/>
    <cellStyle name="Comma 5 3 2 7" xfId="2987"/>
    <cellStyle name="Comma 5 3 2 8" xfId="2418"/>
    <cellStyle name="Comma 5 3 3" xfId="1092"/>
    <cellStyle name="Comma 5 3 3 2" xfId="2227"/>
    <cellStyle name="Comma 5 3 3 2 2" xfId="5647"/>
    <cellStyle name="Comma 5 3 3 2 3" xfId="7919"/>
    <cellStyle name="Comma 5 3 3 2 4" xfId="10191"/>
    <cellStyle name="Comma 5 3 3 2 5" xfId="3443"/>
    <cellStyle name="Comma 5 3 3 2 6" xfId="2866"/>
    <cellStyle name="Comma 5 3 3 3" xfId="4512"/>
    <cellStyle name="Comma 5 3 3 4" xfId="6784"/>
    <cellStyle name="Comma 5 3 3 5" xfId="9056"/>
    <cellStyle name="Comma 5 3 3 6" xfId="3158"/>
    <cellStyle name="Comma 5 3 3 7" xfId="2586"/>
    <cellStyle name="Comma 5 3 4" xfId="638"/>
    <cellStyle name="Comma 5 3 4 2" xfId="1773"/>
    <cellStyle name="Comma 5 3 4 2 2" xfId="5193"/>
    <cellStyle name="Comma 5 3 4 2 3" xfId="7465"/>
    <cellStyle name="Comma 5 3 4 2 4" xfId="9737"/>
    <cellStyle name="Comma 5 3 4 2 5" xfId="3329"/>
    <cellStyle name="Comma 5 3 4 2 6" xfId="2754"/>
    <cellStyle name="Comma 5 3 4 3" xfId="4058"/>
    <cellStyle name="Comma 5 3 4 4" xfId="6330"/>
    <cellStyle name="Comma 5 3 4 5" xfId="8602"/>
    <cellStyle name="Comma 5 3 4 6" xfId="3044"/>
    <cellStyle name="Comma 5 3 4 7" xfId="2474"/>
    <cellStyle name="Comma 5 3 5" xfId="1319"/>
    <cellStyle name="Comma 5 3 5 2" xfId="4739"/>
    <cellStyle name="Comma 5 3 5 3" xfId="7011"/>
    <cellStyle name="Comma 5 3 5 4" xfId="9283"/>
    <cellStyle name="Comma 5 3 5 5" xfId="3215"/>
    <cellStyle name="Comma 5 3 5 6" xfId="2642"/>
    <cellStyle name="Comma 5 3 6" xfId="3604"/>
    <cellStyle name="Comma 5 3 7" xfId="5876"/>
    <cellStyle name="Comma 5 3 8" xfId="8148"/>
    <cellStyle name="Comma 5 3 9" xfId="2927"/>
    <cellStyle name="Comma 5 4" xfId="117"/>
    <cellStyle name="Comma 5 4 10" xfId="2347"/>
    <cellStyle name="Comma 5 4 2" xfId="355"/>
    <cellStyle name="Comma 5 4 2 2" xfId="809"/>
    <cellStyle name="Comma 5 4 2 2 2" xfId="1944"/>
    <cellStyle name="Comma 5 4 2 2 2 2" xfId="5364"/>
    <cellStyle name="Comma 5 4 2 2 2 3" xfId="7636"/>
    <cellStyle name="Comma 5 4 2 2 2 4" xfId="9908"/>
    <cellStyle name="Comma 5 4 2 2 2 5" xfId="3372"/>
    <cellStyle name="Comma 5 4 2 2 2 6" xfId="2796"/>
    <cellStyle name="Comma 5 4 2 2 3" xfId="4229"/>
    <cellStyle name="Comma 5 4 2 2 4" xfId="6501"/>
    <cellStyle name="Comma 5 4 2 2 5" xfId="8773"/>
    <cellStyle name="Comma 5 4 2 2 6" xfId="3087"/>
    <cellStyle name="Comma 5 4 2 2 7" xfId="2516"/>
    <cellStyle name="Comma 5 4 2 3" xfId="1490"/>
    <cellStyle name="Comma 5 4 2 3 2" xfId="4910"/>
    <cellStyle name="Comma 5 4 2 3 3" xfId="7182"/>
    <cellStyle name="Comma 5 4 2 3 4" xfId="9454"/>
    <cellStyle name="Comma 5 4 2 3 5" xfId="3258"/>
    <cellStyle name="Comma 5 4 2 3 6" xfId="2684"/>
    <cellStyle name="Comma 5 4 2 4" xfId="3775"/>
    <cellStyle name="Comma 5 4 2 5" xfId="6047"/>
    <cellStyle name="Comma 5 4 2 6" xfId="8319"/>
    <cellStyle name="Comma 5 4 2 7" xfId="2973"/>
    <cellStyle name="Comma 5 4 2 8" xfId="2404"/>
    <cellStyle name="Comma 5 4 3" xfId="1036"/>
    <cellStyle name="Comma 5 4 3 2" xfId="2171"/>
    <cellStyle name="Comma 5 4 3 2 2" xfId="5591"/>
    <cellStyle name="Comma 5 4 3 2 3" xfId="7863"/>
    <cellStyle name="Comma 5 4 3 2 4" xfId="10135"/>
    <cellStyle name="Comma 5 4 3 2 5" xfId="3429"/>
    <cellStyle name="Comma 5 4 3 2 6" xfId="2852"/>
    <cellStyle name="Comma 5 4 3 3" xfId="4456"/>
    <cellStyle name="Comma 5 4 3 4" xfId="6728"/>
    <cellStyle name="Comma 5 4 3 5" xfId="9000"/>
    <cellStyle name="Comma 5 4 3 6" xfId="3144"/>
    <cellStyle name="Comma 5 4 3 7" xfId="2572"/>
    <cellStyle name="Comma 5 4 4" xfId="582"/>
    <cellStyle name="Comma 5 4 4 2" xfId="1717"/>
    <cellStyle name="Comma 5 4 4 2 2" xfId="5137"/>
    <cellStyle name="Comma 5 4 4 2 3" xfId="7409"/>
    <cellStyle name="Comma 5 4 4 2 4" xfId="9681"/>
    <cellStyle name="Comma 5 4 4 2 5" xfId="3315"/>
    <cellStyle name="Comma 5 4 4 2 6" xfId="2740"/>
    <cellStyle name="Comma 5 4 4 3" xfId="4002"/>
    <cellStyle name="Comma 5 4 4 4" xfId="6274"/>
    <cellStyle name="Comma 5 4 4 5" xfId="8546"/>
    <cellStyle name="Comma 5 4 4 6" xfId="3030"/>
    <cellStyle name="Comma 5 4 4 7" xfId="2460"/>
    <cellStyle name="Comma 5 4 5" xfId="1263"/>
    <cellStyle name="Comma 5 4 5 2" xfId="4683"/>
    <cellStyle name="Comma 5 4 5 3" xfId="6955"/>
    <cellStyle name="Comma 5 4 5 4" xfId="9227"/>
    <cellStyle name="Comma 5 4 5 5" xfId="3201"/>
    <cellStyle name="Comma 5 4 5 6" xfId="2628"/>
    <cellStyle name="Comma 5 4 6" xfId="3548"/>
    <cellStyle name="Comma 5 4 7" xfId="5820"/>
    <cellStyle name="Comma 5 4 8" xfId="8092"/>
    <cellStyle name="Comma 5 4 9" xfId="2913"/>
    <cellStyle name="Comma 5 5" xfId="243"/>
    <cellStyle name="Comma 5 5 10" xfId="2376"/>
    <cellStyle name="Comma 5 5 2" xfId="470"/>
    <cellStyle name="Comma 5 5 2 2" xfId="924"/>
    <cellStyle name="Comma 5 5 2 2 2" xfId="2059"/>
    <cellStyle name="Comma 5 5 2 2 2 2" xfId="5479"/>
    <cellStyle name="Comma 5 5 2 2 2 3" xfId="7751"/>
    <cellStyle name="Comma 5 5 2 2 2 4" xfId="10023"/>
    <cellStyle name="Comma 5 5 2 2 2 5" xfId="3401"/>
    <cellStyle name="Comma 5 5 2 2 2 6" xfId="2824"/>
    <cellStyle name="Comma 5 5 2 2 3" xfId="4344"/>
    <cellStyle name="Comma 5 5 2 2 4" xfId="6616"/>
    <cellStyle name="Comma 5 5 2 2 5" xfId="8888"/>
    <cellStyle name="Comma 5 5 2 2 6" xfId="3116"/>
    <cellStyle name="Comma 5 5 2 2 7" xfId="2544"/>
    <cellStyle name="Comma 5 5 2 3" xfId="1605"/>
    <cellStyle name="Comma 5 5 2 3 2" xfId="5025"/>
    <cellStyle name="Comma 5 5 2 3 3" xfId="7297"/>
    <cellStyle name="Comma 5 5 2 3 4" xfId="9569"/>
    <cellStyle name="Comma 5 5 2 3 5" xfId="3287"/>
    <cellStyle name="Comma 5 5 2 3 6" xfId="2712"/>
    <cellStyle name="Comma 5 5 2 4" xfId="3890"/>
    <cellStyle name="Comma 5 5 2 5" xfId="6162"/>
    <cellStyle name="Comma 5 5 2 6" xfId="8434"/>
    <cellStyle name="Comma 5 5 2 7" xfId="3002"/>
    <cellStyle name="Comma 5 5 2 8" xfId="2432"/>
    <cellStyle name="Comma 5 5 3" xfId="1151"/>
    <cellStyle name="Comma 5 5 3 2" xfId="2286"/>
    <cellStyle name="Comma 5 5 3 2 2" xfId="5706"/>
    <cellStyle name="Comma 5 5 3 2 3" xfId="7978"/>
    <cellStyle name="Comma 5 5 3 2 4" xfId="10250"/>
    <cellStyle name="Comma 5 5 3 2 5" xfId="3458"/>
    <cellStyle name="Comma 5 5 3 2 6" xfId="2880"/>
    <cellStyle name="Comma 5 5 3 3" xfId="4571"/>
    <cellStyle name="Comma 5 5 3 4" xfId="6843"/>
    <cellStyle name="Comma 5 5 3 5" xfId="9115"/>
    <cellStyle name="Comma 5 5 3 6" xfId="3173"/>
    <cellStyle name="Comma 5 5 3 7" xfId="2600"/>
    <cellStyle name="Comma 5 5 4" xfId="697"/>
    <cellStyle name="Comma 5 5 4 2" xfId="1832"/>
    <cellStyle name="Comma 5 5 4 2 2" xfId="5252"/>
    <cellStyle name="Comma 5 5 4 2 3" xfId="7524"/>
    <cellStyle name="Comma 5 5 4 2 4" xfId="9796"/>
    <cellStyle name="Comma 5 5 4 2 5" xfId="3344"/>
    <cellStyle name="Comma 5 5 4 2 6" xfId="2768"/>
    <cellStyle name="Comma 5 5 4 3" xfId="4117"/>
    <cellStyle name="Comma 5 5 4 4" xfId="6389"/>
    <cellStyle name="Comma 5 5 4 5" xfId="8661"/>
    <cellStyle name="Comma 5 5 4 6" xfId="3059"/>
    <cellStyle name="Comma 5 5 4 7" xfId="2488"/>
    <cellStyle name="Comma 5 5 5" xfId="1378"/>
    <cellStyle name="Comma 5 5 5 2" xfId="4798"/>
    <cellStyle name="Comma 5 5 5 3" xfId="7070"/>
    <cellStyle name="Comma 5 5 5 4" xfId="9342"/>
    <cellStyle name="Comma 5 5 5 5" xfId="3230"/>
    <cellStyle name="Comma 5 5 5 6" xfId="2656"/>
    <cellStyle name="Comma 5 5 6" xfId="3663"/>
    <cellStyle name="Comma 5 5 7" xfId="5935"/>
    <cellStyle name="Comma 5 5 8" xfId="8207"/>
    <cellStyle name="Comma 5 5 9" xfId="2945"/>
    <cellStyle name="Comma 5 6" xfId="299"/>
    <cellStyle name="Comma 5 6 2" xfId="753"/>
    <cellStyle name="Comma 5 6 2 2" xfId="1888"/>
    <cellStyle name="Comma 5 6 2 2 2" xfId="5308"/>
    <cellStyle name="Comma 5 6 2 2 3" xfId="7580"/>
    <cellStyle name="Comma 5 6 2 2 4" xfId="9852"/>
    <cellStyle name="Comma 5 6 2 2 5" xfId="3358"/>
    <cellStyle name="Comma 5 6 2 2 6" xfId="2782"/>
    <cellStyle name="Comma 5 6 2 3" xfId="4173"/>
    <cellStyle name="Comma 5 6 2 4" xfId="6445"/>
    <cellStyle name="Comma 5 6 2 5" xfId="8717"/>
    <cellStyle name="Comma 5 6 2 6" xfId="3073"/>
    <cellStyle name="Comma 5 6 2 7" xfId="2502"/>
    <cellStyle name="Comma 5 6 3" xfId="1434"/>
    <cellStyle name="Comma 5 6 3 2" xfId="4854"/>
    <cellStyle name="Comma 5 6 3 3" xfId="7126"/>
    <cellStyle name="Comma 5 6 3 4" xfId="9398"/>
    <cellStyle name="Comma 5 6 3 5" xfId="3244"/>
    <cellStyle name="Comma 5 6 3 6" xfId="2670"/>
    <cellStyle name="Comma 5 6 4" xfId="3719"/>
    <cellStyle name="Comma 5 6 5" xfId="5991"/>
    <cellStyle name="Comma 5 6 6" xfId="8263"/>
    <cellStyle name="Comma 5 6 7" xfId="2959"/>
    <cellStyle name="Comma 5 6 8" xfId="2390"/>
    <cellStyle name="Comma 5 7" xfId="980"/>
    <cellStyle name="Comma 5 7 2" xfId="2115"/>
    <cellStyle name="Comma 5 7 2 2" xfId="5535"/>
    <cellStyle name="Comma 5 7 2 3" xfId="7807"/>
    <cellStyle name="Comma 5 7 2 4" xfId="10079"/>
    <cellStyle name="Comma 5 7 2 5" xfId="3415"/>
    <cellStyle name="Comma 5 7 2 6" xfId="2838"/>
    <cellStyle name="Comma 5 7 3" xfId="4400"/>
    <cellStyle name="Comma 5 7 4" xfId="6672"/>
    <cellStyle name="Comma 5 7 5" xfId="8944"/>
    <cellStyle name="Comma 5 7 6" xfId="3130"/>
    <cellStyle name="Comma 5 7 7" xfId="2558"/>
    <cellStyle name="Comma 5 8" xfId="526"/>
    <cellStyle name="Comma 5 8 2" xfId="1661"/>
    <cellStyle name="Comma 5 8 2 2" xfId="5081"/>
    <cellStyle name="Comma 5 8 2 3" xfId="7353"/>
    <cellStyle name="Comma 5 8 2 4" xfId="9625"/>
    <cellStyle name="Comma 5 8 2 5" xfId="3301"/>
    <cellStyle name="Comma 5 8 2 6" xfId="2726"/>
    <cellStyle name="Comma 5 8 3" xfId="3946"/>
    <cellStyle name="Comma 5 8 4" xfId="6218"/>
    <cellStyle name="Comma 5 8 5" xfId="8490"/>
    <cellStyle name="Comma 5 8 6" xfId="3016"/>
    <cellStyle name="Comma 5 8 7" xfId="2446"/>
    <cellStyle name="Comma 5 9" xfId="1207"/>
    <cellStyle name="Comma 5 9 2" xfId="4627"/>
    <cellStyle name="Comma 5 9 3" xfId="6899"/>
    <cellStyle name="Comma 5 9 4" xfId="9171"/>
    <cellStyle name="Comma 5 9 5" xfId="3187"/>
    <cellStyle name="Comma 5 9 6" xfId="2614"/>
    <cellStyle name="Comma 6" xfId="61"/>
    <cellStyle name="Comma 6 10" xfId="3494"/>
    <cellStyle name="Comma 6 11" xfId="5766"/>
    <cellStyle name="Comma 6 12" xfId="8038"/>
    <cellStyle name="Comma 6 13" xfId="2898"/>
    <cellStyle name="Comma 6 14" xfId="2333"/>
    <cellStyle name="Comma 6 2" xfId="91"/>
    <cellStyle name="Comma 6 2 10" xfId="5794"/>
    <cellStyle name="Comma 6 2 11" xfId="8066"/>
    <cellStyle name="Comma 6 2 12" xfId="2907"/>
    <cellStyle name="Comma 6 2 13" xfId="2341"/>
    <cellStyle name="Comma 6 2 2" xfId="203"/>
    <cellStyle name="Comma 6 2 2 10" xfId="2369"/>
    <cellStyle name="Comma 6 2 2 2" xfId="441"/>
    <cellStyle name="Comma 6 2 2 2 2" xfId="895"/>
    <cellStyle name="Comma 6 2 2 2 2 2" xfId="2030"/>
    <cellStyle name="Comma 6 2 2 2 2 2 2" xfId="5450"/>
    <cellStyle name="Comma 6 2 2 2 2 2 3" xfId="7722"/>
    <cellStyle name="Comma 6 2 2 2 2 2 4" xfId="9994"/>
    <cellStyle name="Comma 6 2 2 2 2 2 5" xfId="3394"/>
    <cellStyle name="Comma 6 2 2 2 2 2 6" xfId="2818"/>
    <cellStyle name="Comma 6 2 2 2 2 3" xfId="4315"/>
    <cellStyle name="Comma 6 2 2 2 2 4" xfId="6587"/>
    <cellStyle name="Comma 6 2 2 2 2 5" xfId="8859"/>
    <cellStyle name="Comma 6 2 2 2 2 6" xfId="3109"/>
    <cellStyle name="Comma 6 2 2 2 2 7" xfId="2538"/>
    <cellStyle name="Comma 6 2 2 2 3" xfId="1576"/>
    <cellStyle name="Comma 6 2 2 2 3 2" xfId="4996"/>
    <cellStyle name="Comma 6 2 2 2 3 3" xfId="7268"/>
    <cellStyle name="Comma 6 2 2 2 3 4" xfId="9540"/>
    <cellStyle name="Comma 6 2 2 2 3 5" xfId="3280"/>
    <cellStyle name="Comma 6 2 2 2 3 6" xfId="2706"/>
    <cellStyle name="Comma 6 2 2 2 4" xfId="3861"/>
    <cellStyle name="Comma 6 2 2 2 5" xfId="6133"/>
    <cellStyle name="Comma 6 2 2 2 6" xfId="8405"/>
    <cellStyle name="Comma 6 2 2 2 7" xfId="2995"/>
    <cellStyle name="Comma 6 2 2 2 8" xfId="2426"/>
    <cellStyle name="Comma 6 2 2 3" xfId="1122"/>
    <cellStyle name="Comma 6 2 2 3 2" xfId="2257"/>
    <cellStyle name="Comma 6 2 2 3 2 2" xfId="5677"/>
    <cellStyle name="Comma 6 2 2 3 2 3" xfId="7949"/>
    <cellStyle name="Comma 6 2 2 3 2 4" xfId="10221"/>
    <cellStyle name="Comma 6 2 2 3 2 5" xfId="3451"/>
    <cellStyle name="Comma 6 2 2 3 2 6" xfId="2874"/>
    <cellStyle name="Comma 6 2 2 3 3" xfId="4542"/>
    <cellStyle name="Comma 6 2 2 3 4" xfId="6814"/>
    <cellStyle name="Comma 6 2 2 3 5" xfId="9086"/>
    <cellStyle name="Comma 6 2 2 3 6" xfId="3166"/>
    <cellStyle name="Comma 6 2 2 3 7" xfId="2594"/>
    <cellStyle name="Comma 6 2 2 4" xfId="668"/>
    <cellStyle name="Comma 6 2 2 4 2" xfId="1803"/>
    <cellStyle name="Comma 6 2 2 4 2 2" xfId="5223"/>
    <cellStyle name="Comma 6 2 2 4 2 3" xfId="7495"/>
    <cellStyle name="Comma 6 2 2 4 2 4" xfId="9767"/>
    <cellStyle name="Comma 6 2 2 4 2 5" xfId="3337"/>
    <cellStyle name="Comma 6 2 2 4 2 6" xfId="2762"/>
    <cellStyle name="Comma 6 2 2 4 3" xfId="4088"/>
    <cellStyle name="Comma 6 2 2 4 4" xfId="6360"/>
    <cellStyle name="Comma 6 2 2 4 5" xfId="8632"/>
    <cellStyle name="Comma 6 2 2 4 6" xfId="3052"/>
    <cellStyle name="Comma 6 2 2 4 7" xfId="2482"/>
    <cellStyle name="Comma 6 2 2 5" xfId="1349"/>
    <cellStyle name="Comma 6 2 2 5 2" xfId="4769"/>
    <cellStyle name="Comma 6 2 2 5 3" xfId="7041"/>
    <cellStyle name="Comma 6 2 2 5 4" xfId="9313"/>
    <cellStyle name="Comma 6 2 2 5 5" xfId="3223"/>
    <cellStyle name="Comma 6 2 2 5 6" xfId="2650"/>
    <cellStyle name="Comma 6 2 2 6" xfId="3634"/>
    <cellStyle name="Comma 6 2 2 7" xfId="5906"/>
    <cellStyle name="Comma 6 2 2 8" xfId="8178"/>
    <cellStyle name="Comma 6 2 2 9" xfId="2935"/>
    <cellStyle name="Comma 6 2 3" xfId="147"/>
    <cellStyle name="Comma 6 2 3 10" xfId="2355"/>
    <cellStyle name="Comma 6 2 3 2" xfId="385"/>
    <cellStyle name="Comma 6 2 3 2 2" xfId="839"/>
    <cellStyle name="Comma 6 2 3 2 2 2" xfId="1974"/>
    <cellStyle name="Comma 6 2 3 2 2 2 2" xfId="5394"/>
    <cellStyle name="Comma 6 2 3 2 2 2 3" xfId="7666"/>
    <cellStyle name="Comma 6 2 3 2 2 2 4" xfId="9938"/>
    <cellStyle name="Comma 6 2 3 2 2 2 5" xfId="3380"/>
    <cellStyle name="Comma 6 2 3 2 2 2 6" xfId="2804"/>
    <cellStyle name="Comma 6 2 3 2 2 3" xfId="4259"/>
    <cellStyle name="Comma 6 2 3 2 2 4" xfId="6531"/>
    <cellStyle name="Comma 6 2 3 2 2 5" xfId="8803"/>
    <cellStyle name="Comma 6 2 3 2 2 6" xfId="3095"/>
    <cellStyle name="Comma 6 2 3 2 2 7" xfId="2524"/>
    <cellStyle name="Comma 6 2 3 2 3" xfId="1520"/>
    <cellStyle name="Comma 6 2 3 2 3 2" xfId="4940"/>
    <cellStyle name="Comma 6 2 3 2 3 3" xfId="7212"/>
    <cellStyle name="Comma 6 2 3 2 3 4" xfId="9484"/>
    <cellStyle name="Comma 6 2 3 2 3 5" xfId="3266"/>
    <cellStyle name="Comma 6 2 3 2 3 6" xfId="2692"/>
    <cellStyle name="Comma 6 2 3 2 4" xfId="3805"/>
    <cellStyle name="Comma 6 2 3 2 5" xfId="6077"/>
    <cellStyle name="Comma 6 2 3 2 6" xfId="8349"/>
    <cellStyle name="Comma 6 2 3 2 7" xfId="2981"/>
    <cellStyle name="Comma 6 2 3 2 8" xfId="2412"/>
    <cellStyle name="Comma 6 2 3 3" xfId="1066"/>
    <cellStyle name="Comma 6 2 3 3 2" xfId="2201"/>
    <cellStyle name="Comma 6 2 3 3 2 2" xfId="5621"/>
    <cellStyle name="Comma 6 2 3 3 2 3" xfId="7893"/>
    <cellStyle name="Comma 6 2 3 3 2 4" xfId="10165"/>
    <cellStyle name="Comma 6 2 3 3 2 5" xfId="3437"/>
    <cellStyle name="Comma 6 2 3 3 2 6" xfId="2860"/>
    <cellStyle name="Comma 6 2 3 3 3" xfId="4486"/>
    <cellStyle name="Comma 6 2 3 3 4" xfId="6758"/>
    <cellStyle name="Comma 6 2 3 3 5" xfId="9030"/>
    <cellStyle name="Comma 6 2 3 3 6" xfId="3152"/>
    <cellStyle name="Comma 6 2 3 3 7" xfId="2580"/>
    <cellStyle name="Comma 6 2 3 4" xfId="612"/>
    <cellStyle name="Comma 6 2 3 4 2" xfId="1747"/>
    <cellStyle name="Comma 6 2 3 4 2 2" xfId="5167"/>
    <cellStyle name="Comma 6 2 3 4 2 3" xfId="7439"/>
    <cellStyle name="Comma 6 2 3 4 2 4" xfId="9711"/>
    <cellStyle name="Comma 6 2 3 4 2 5" xfId="3323"/>
    <cellStyle name="Comma 6 2 3 4 2 6" xfId="2748"/>
    <cellStyle name="Comma 6 2 3 4 3" xfId="4032"/>
    <cellStyle name="Comma 6 2 3 4 4" xfId="6304"/>
    <cellStyle name="Comma 6 2 3 4 5" xfId="8576"/>
    <cellStyle name="Comma 6 2 3 4 6" xfId="3038"/>
    <cellStyle name="Comma 6 2 3 4 7" xfId="2468"/>
    <cellStyle name="Comma 6 2 3 5" xfId="1293"/>
    <cellStyle name="Comma 6 2 3 5 2" xfId="4713"/>
    <cellStyle name="Comma 6 2 3 5 3" xfId="6985"/>
    <cellStyle name="Comma 6 2 3 5 4" xfId="9257"/>
    <cellStyle name="Comma 6 2 3 5 5" xfId="3209"/>
    <cellStyle name="Comma 6 2 3 5 6" xfId="2636"/>
    <cellStyle name="Comma 6 2 3 6" xfId="3578"/>
    <cellStyle name="Comma 6 2 3 7" xfId="5850"/>
    <cellStyle name="Comma 6 2 3 8" xfId="8122"/>
    <cellStyle name="Comma 6 2 3 9" xfId="2921"/>
    <cellStyle name="Comma 6 2 4" xfId="273"/>
    <cellStyle name="Comma 6 2 4 10" xfId="2384"/>
    <cellStyle name="Comma 6 2 4 2" xfId="500"/>
    <cellStyle name="Comma 6 2 4 2 2" xfId="954"/>
    <cellStyle name="Comma 6 2 4 2 2 2" xfId="2089"/>
    <cellStyle name="Comma 6 2 4 2 2 2 2" xfId="5509"/>
    <cellStyle name="Comma 6 2 4 2 2 2 3" xfId="7781"/>
    <cellStyle name="Comma 6 2 4 2 2 2 4" xfId="10053"/>
    <cellStyle name="Comma 6 2 4 2 2 2 5" xfId="3409"/>
    <cellStyle name="Comma 6 2 4 2 2 2 6" xfId="2832"/>
    <cellStyle name="Comma 6 2 4 2 2 3" xfId="4374"/>
    <cellStyle name="Comma 6 2 4 2 2 4" xfId="6646"/>
    <cellStyle name="Comma 6 2 4 2 2 5" xfId="8918"/>
    <cellStyle name="Comma 6 2 4 2 2 6" xfId="3124"/>
    <cellStyle name="Comma 6 2 4 2 2 7" xfId="2552"/>
    <cellStyle name="Comma 6 2 4 2 3" xfId="1635"/>
    <cellStyle name="Comma 6 2 4 2 3 2" xfId="5055"/>
    <cellStyle name="Comma 6 2 4 2 3 3" xfId="7327"/>
    <cellStyle name="Comma 6 2 4 2 3 4" xfId="9599"/>
    <cellStyle name="Comma 6 2 4 2 3 5" xfId="3295"/>
    <cellStyle name="Comma 6 2 4 2 3 6" xfId="2720"/>
    <cellStyle name="Comma 6 2 4 2 4" xfId="3920"/>
    <cellStyle name="Comma 6 2 4 2 5" xfId="6192"/>
    <cellStyle name="Comma 6 2 4 2 6" xfId="8464"/>
    <cellStyle name="Comma 6 2 4 2 7" xfId="3010"/>
    <cellStyle name="Comma 6 2 4 2 8" xfId="2440"/>
    <cellStyle name="Comma 6 2 4 3" xfId="1181"/>
    <cellStyle name="Comma 6 2 4 3 2" xfId="2316"/>
    <cellStyle name="Comma 6 2 4 3 2 2" xfId="5736"/>
    <cellStyle name="Comma 6 2 4 3 2 3" xfId="8008"/>
    <cellStyle name="Comma 6 2 4 3 2 4" xfId="10280"/>
    <cellStyle name="Comma 6 2 4 3 2 5" xfId="3466"/>
    <cellStyle name="Comma 6 2 4 3 2 6" xfId="2888"/>
    <cellStyle name="Comma 6 2 4 3 3" xfId="4601"/>
    <cellStyle name="Comma 6 2 4 3 4" xfId="6873"/>
    <cellStyle name="Comma 6 2 4 3 5" xfId="9145"/>
    <cellStyle name="Comma 6 2 4 3 6" xfId="3181"/>
    <cellStyle name="Comma 6 2 4 3 7" xfId="2608"/>
    <cellStyle name="Comma 6 2 4 4" xfId="727"/>
    <cellStyle name="Comma 6 2 4 4 2" xfId="1862"/>
    <cellStyle name="Comma 6 2 4 4 2 2" xfId="5282"/>
    <cellStyle name="Comma 6 2 4 4 2 3" xfId="7554"/>
    <cellStyle name="Comma 6 2 4 4 2 4" xfId="9826"/>
    <cellStyle name="Comma 6 2 4 4 2 5" xfId="3352"/>
    <cellStyle name="Comma 6 2 4 4 2 6" xfId="2776"/>
    <cellStyle name="Comma 6 2 4 4 3" xfId="4147"/>
    <cellStyle name="Comma 6 2 4 4 4" xfId="6419"/>
    <cellStyle name="Comma 6 2 4 4 5" xfId="8691"/>
    <cellStyle name="Comma 6 2 4 4 6" xfId="3067"/>
    <cellStyle name="Comma 6 2 4 4 7" xfId="2496"/>
    <cellStyle name="Comma 6 2 4 5" xfId="1408"/>
    <cellStyle name="Comma 6 2 4 5 2" xfId="4828"/>
    <cellStyle name="Comma 6 2 4 5 3" xfId="7100"/>
    <cellStyle name="Comma 6 2 4 5 4" xfId="9372"/>
    <cellStyle name="Comma 6 2 4 5 5" xfId="3238"/>
    <cellStyle name="Comma 6 2 4 5 6" xfId="2664"/>
    <cellStyle name="Comma 6 2 4 6" xfId="3693"/>
    <cellStyle name="Comma 6 2 4 7" xfId="5965"/>
    <cellStyle name="Comma 6 2 4 8" xfId="8237"/>
    <cellStyle name="Comma 6 2 4 9" xfId="2953"/>
    <cellStyle name="Comma 6 2 5" xfId="329"/>
    <cellStyle name="Comma 6 2 5 2" xfId="783"/>
    <cellStyle name="Comma 6 2 5 2 2" xfId="1918"/>
    <cellStyle name="Comma 6 2 5 2 2 2" xfId="5338"/>
    <cellStyle name="Comma 6 2 5 2 2 3" xfId="7610"/>
    <cellStyle name="Comma 6 2 5 2 2 4" xfId="9882"/>
    <cellStyle name="Comma 6 2 5 2 2 5" xfId="3366"/>
    <cellStyle name="Comma 6 2 5 2 2 6" xfId="2790"/>
    <cellStyle name="Comma 6 2 5 2 3" xfId="4203"/>
    <cellStyle name="Comma 6 2 5 2 4" xfId="6475"/>
    <cellStyle name="Comma 6 2 5 2 5" xfId="8747"/>
    <cellStyle name="Comma 6 2 5 2 6" xfId="3081"/>
    <cellStyle name="Comma 6 2 5 2 7" xfId="2510"/>
    <cellStyle name="Comma 6 2 5 3" xfId="1464"/>
    <cellStyle name="Comma 6 2 5 3 2" xfId="4884"/>
    <cellStyle name="Comma 6 2 5 3 3" xfId="7156"/>
    <cellStyle name="Comma 6 2 5 3 4" xfId="9428"/>
    <cellStyle name="Comma 6 2 5 3 5" xfId="3252"/>
    <cellStyle name="Comma 6 2 5 3 6" xfId="2678"/>
    <cellStyle name="Comma 6 2 5 4" xfId="3749"/>
    <cellStyle name="Comma 6 2 5 5" xfId="6021"/>
    <cellStyle name="Comma 6 2 5 6" xfId="8293"/>
    <cellStyle name="Comma 6 2 5 7" xfId="2967"/>
    <cellStyle name="Comma 6 2 5 8" xfId="2398"/>
    <cellStyle name="Comma 6 2 6" xfId="1010"/>
    <cellStyle name="Comma 6 2 6 2" xfId="2145"/>
    <cellStyle name="Comma 6 2 6 2 2" xfId="5565"/>
    <cellStyle name="Comma 6 2 6 2 3" xfId="7837"/>
    <cellStyle name="Comma 6 2 6 2 4" xfId="10109"/>
    <cellStyle name="Comma 6 2 6 2 5" xfId="3423"/>
    <cellStyle name="Comma 6 2 6 2 6" xfId="2846"/>
    <cellStyle name="Comma 6 2 6 3" xfId="4430"/>
    <cellStyle name="Comma 6 2 6 4" xfId="6702"/>
    <cellStyle name="Comma 6 2 6 5" xfId="8974"/>
    <cellStyle name="Comma 6 2 6 6" xfId="3138"/>
    <cellStyle name="Comma 6 2 6 7" xfId="2566"/>
    <cellStyle name="Comma 6 2 7" xfId="556"/>
    <cellStyle name="Comma 6 2 7 2" xfId="1691"/>
    <cellStyle name="Comma 6 2 7 2 2" xfId="5111"/>
    <cellStyle name="Comma 6 2 7 2 3" xfId="7383"/>
    <cellStyle name="Comma 6 2 7 2 4" xfId="9655"/>
    <cellStyle name="Comma 6 2 7 2 5" xfId="3309"/>
    <cellStyle name="Comma 6 2 7 2 6" xfId="2734"/>
    <cellStyle name="Comma 6 2 7 3" xfId="3976"/>
    <cellStyle name="Comma 6 2 7 4" xfId="6248"/>
    <cellStyle name="Comma 6 2 7 5" xfId="8520"/>
    <cellStyle name="Comma 6 2 7 6" xfId="3024"/>
    <cellStyle name="Comma 6 2 7 7" xfId="2454"/>
    <cellStyle name="Comma 6 2 8" xfId="1237"/>
    <cellStyle name="Comma 6 2 8 2" xfId="4657"/>
    <cellStyle name="Comma 6 2 8 3" xfId="6929"/>
    <cellStyle name="Comma 6 2 8 4" xfId="9201"/>
    <cellStyle name="Comma 6 2 8 5" xfId="3195"/>
    <cellStyle name="Comma 6 2 8 6" xfId="2622"/>
    <cellStyle name="Comma 6 2 9" xfId="3522"/>
    <cellStyle name="Comma 6 3" xfId="175"/>
    <cellStyle name="Comma 6 3 10" xfId="2362"/>
    <cellStyle name="Comma 6 3 2" xfId="413"/>
    <cellStyle name="Comma 6 3 2 2" xfId="867"/>
    <cellStyle name="Comma 6 3 2 2 2" xfId="2002"/>
    <cellStyle name="Comma 6 3 2 2 2 2" xfId="5422"/>
    <cellStyle name="Comma 6 3 2 2 2 3" xfId="7694"/>
    <cellStyle name="Comma 6 3 2 2 2 4" xfId="9966"/>
    <cellStyle name="Comma 6 3 2 2 2 5" xfId="3387"/>
    <cellStyle name="Comma 6 3 2 2 2 6" xfId="2811"/>
    <cellStyle name="Comma 6 3 2 2 3" xfId="4287"/>
    <cellStyle name="Comma 6 3 2 2 4" xfId="6559"/>
    <cellStyle name="Comma 6 3 2 2 5" xfId="8831"/>
    <cellStyle name="Comma 6 3 2 2 6" xfId="3102"/>
    <cellStyle name="Comma 6 3 2 2 7" xfId="2531"/>
    <cellStyle name="Comma 6 3 2 3" xfId="1548"/>
    <cellStyle name="Comma 6 3 2 3 2" xfId="4968"/>
    <cellStyle name="Comma 6 3 2 3 3" xfId="7240"/>
    <cellStyle name="Comma 6 3 2 3 4" xfId="9512"/>
    <cellStyle name="Comma 6 3 2 3 5" xfId="3273"/>
    <cellStyle name="Comma 6 3 2 3 6" xfId="2699"/>
    <cellStyle name="Comma 6 3 2 4" xfId="3833"/>
    <cellStyle name="Comma 6 3 2 5" xfId="6105"/>
    <cellStyle name="Comma 6 3 2 6" xfId="8377"/>
    <cellStyle name="Comma 6 3 2 7" xfId="2988"/>
    <cellStyle name="Comma 6 3 2 8" xfId="2419"/>
    <cellStyle name="Comma 6 3 3" xfId="1094"/>
    <cellStyle name="Comma 6 3 3 2" xfId="2229"/>
    <cellStyle name="Comma 6 3 3 2 2" xfId="5649"/>
    <cellStyle name="Comma 6 3 3 2 3" xfId="7921"/>
    <cellStyle name="Comma 6 3 3 2 4" xfId="10193"/>
    <cellStyle name="Comma 6 3 3 2 5" xfId="3444"/>
    <cellStyle name="Comma 6 3 3 2 6" xfId="2867"/>
    <cellStyle name="Comma 6 3 3 3" xfId="4514"/>
    <cellStyle name="Comma 6 3 3 4" xfId="6786"/>
    <cellStyle name="Comma 6 3 3 5" xfId="9058"/>
    <cellStyle name="Comma 6 3 3 6" xfId="3159"/>
    <cellStyle name="Comma 6 3 3 7" xfId="2587"/>
    <cellStyle name="Comma 6 3 4" xfId="640"/>
    <cellStyle name="Comma 6 3 4 2" xfId="1775"/>
    <cellStyle name="Comma 6 3 4 2 2" xfId="5195"/>
    <cellStyle name="Comma 6 3 4 2 3" xfId="7467"/>
    <cellStyle name="Comma 6 3 4 2 4" xfId="9739"/>
    <cellStyle name="Comma 6 3 4 2 5" xfId="3330"/>
    <cellStyle name="Comma 6 3 4 2 6" xfId="2755"/>
    <cellStyle name="Comma 6 3 4 3" xfId="4060"/>
    <cellStyle name="Comma 6 3 4 4" xfId="6332"/>
    <cellStyle name="Comma 6 3 4 5" xfId="8604"/>
    <cellStyle name="Comma 6 3 4 6" xfId="3045"/>
    <cellStyle name="Comma 6 3 4 7" xfId="2475"/>
    <cellStyle name="Comma 6 3 5" xfId="1321"/>
    <cellStyle name="Comma 6 3 5 2" xfId="4741"/>
    <cellStyle name="Comma 6 3 5 3" xfId="7013"/>
    <cellStyle name="Comma 6 3 5 4" xfId="9285"/>
    <cellStyle name="Comma 6 3 5 5" xfId="3216"/>
    <cellStyle name="Comma 6 3 5 6" xfId="2643"/>
    <cellStyle name="Comma 6 3 6" xfId="3606"/>
    <cellStyle name="Comma 6 3 7" xfId="5878"/>
    <cellStyle name="Comma 6 3 8" xfId="8150"/>
    <cellStyle name="Comma 6 3 9" xfId="2928"/>
    <cellStyle name="Comma 6 4" xfId="119"/>
    <cellStyle name="Comma 6 4 10" xfId="2348"/>
    <cellStyle name="Comma 6 4 2" xfId="357"/>
    <cellStyle name="Comma 6 4 2 2" xfId="811"/>
    <cellStyle name="Comma 6 4 2 2 2" xfId="1946"/>
    <cellStyle name="Comma 6 4 2 2 2 2" xfId="5366"/>
    <cellStyle name="Comma 6 4 2 2 2 3" xfId="7638"/>
    <cellStyle name="Comma 6 4 2 2 2 4" xfId="9910"/>
    <cellStyle name="Comma 6 4 2 2 2 5" xfId="3373"/>
    <cellStyle name="Comma 6 4 2 2 2 6" xfId="2797"/>
    <cellStyle name="Comma 6 4 2 2 3" xfId="4231"/>
    <cellStyle name="Comma 6 4 2 2 4" xfId="6503"/>
    <cellStyle name="Comma 6 4 2 2 5" xfId="8775"/>
    <cellStyle name="Comma 6 4 2 2 6" xfId="3088"/>
    <cellStyle name="Comma 6 4 2 2 7" xfId="2517"/>
    <cellStyle name="Comma 6 4 2 3" xfId="1492"/>
    <cellStyle name="Comma 6 4 2 3 2" xfId="4912"/>
    <cellStyle name="Comma 6 4 2 3 3" xfId="7184"/>
    <cellStyle name="Comma 6 4 2 3 4" xfId="9456"/>
    <cellStyle name="Comma 6 4 2 3 5" xfId="3259"/>
    <cellStyle name="Comma 6 4 2 3 6" xfId="2685"/>
    <cellStyle name="Comma 6 4 2 4" xfId="3777"/>
    <cellStyle name="Comma 6 4 2 5" xfId="6049"/>
    <cellStyle name="Comma 6 4 2 6" xfId="8321"/>
    <cellStyle name="Comma 6 4 2 7" xfId="2974"/>
    <cellStyle name="Comma 6 4 2 8" xfId="2405"/>
    <cellStyle name="Comma 6 4 3" xfId="1038"/>
    <cellStyle name="Comma 6 4 3 2" xfId="2173"/>
    <cellStyle name="Comma 6 4 3 2 2" xfId="5593"/>
    <cellStyle name="Comma 6 4 3 2 3" xfId="7865"/>
    <cellStyle name="Comma 6 4 3 2 4" xfId="10137"/>
    <cellStyle name="Comma 6 4 3 2 5" xfId="3430"/>
    <cellStyle name="Comma 6 4 3 2 6" xfId="2853"/>
    <cellStyle name="Comma 6 4 3 3" xfId="4458"/>
    <cellStyle name="Comma 6 4 3 4" xfId="6730"/>
    <cellStyle name="Comma 6 4 3 5" xfId="9002"/>
    <cellStyle name="Comma 6 4 3 6" xfId="3145"/>
    <cellStyle name="Comma 6 4 3 7" xfId="2573"/>
    <cellStyle name="Comma 6 4 4" xfId="584"/>
    <cellStyle name="Comma 6 4 4 2" xfId="1719"/>
    <cellStyle name="Comma 6 4 4 2 2" xfId="5139"/>
    <cellStyle name="Comma 6 4 4 2 3" xfId="7411"/>
    <cellStyle name="Comma 6 4 4 2 4" xfId="9683"/>
    <cellStyle name="Comma 6 4 4 2 5" xfId="3316"/>
    <cellStyle name="Comma 6 4 4 2 6" xfId="2741"/>
    <cellStyle name="Comma 6 4 4 3" xfId="4004"/>
    <cellStyle name="Comma 6 4 4 4" xfId="6276"/>
    <cellStyle name="Comma 6 4 4 5" xfId="8548"/>
    <cellStyle name="Comma 6 4 4 6" xfId="3031"/>
    <cellStyle name="Comma 6 4 4 7" xfId="2461"/>
    <cellStyle name="Comma 6 4 5" xfId="1265"/>
    <cellStyle name="Comma 6 4 5 2" xfId="4685"/>
    <cellStyle name="Comma 6 4 5 3" xfId="6957"/>
    <cellStyle name="Comma 6 4 5 4" xfId="9229"/>
    <cellStyle name="Comma 6 4 5 5" xfId="3202"/>
    <cellStyle name="Comma 6 4 5 6" xfId="2629"/>
    <cellStyle name="Comma 6 4 6" xfId="3550"/>
    <cellStyle name="Comma 6 4 7" xfId="5822"/>
    <cellStyle name="Comma 6 4 8" xfId="8094"/>
    <cellStyle name="Comma 6 4 9" xfId="2914"/>
    <cellStyle name="Comma 6 5" xfId="245"/>
    <cellStyle name="Comma 6 5 10" xfId="2377"/>
    <cellStyle name="Comma 6 5 2" xfId="472"/>
    <cellStyle name="Comma 6 5 2 2" xfId="926"/>
    <cellStyle name="Comma 6 5 2 2 2" xfId="2061"/>
    <cellStyle name="Comma 6 5 2 2 2 2" xfId="5481"/>
    <cellStyle name="Comma 6 5 2 2 2 3" xfId="7753"/>
    <cellStyle name="Comma 6 5 2 2 2 4" xfId="10025"/>
    <cellStyle name="Comma 6 5 2 2 2 5" xfId="3402"/>
    <cellStyle name="Comma 6 5 2 2 2 6" xfId="2825"/>
    <cellStyle name="Comma 6 5 2 2 3" xfId="4346"/>
    <cellStyle name="Comma 6 5 2 2 4" xfId="6618"/>
    <cellStyle name="Comma 6 5 2 2 5" xfId="8890"/>
    <cellStyle name="Comma 6 5 2 2 6" xfId="3117"/>
    <cellStyle name="Comma 6 5 2 2 7" xfId="2545"/>
    <cellStyle name="Comma 6 5 2 3" xfId="1607"/>
    <cellStyle name="Comma 6 5 2 3 2" xfId="5027"/>
    <cellStyle name="Comma 6 5 2 3 3" xfId="7299"/>
    <cellStyle name="Comma 6 5 2 3 4" xfId="9571"/>
    <cellStyle name="Comma 6 5 2 3 5" xfId="3288"/>
    <cellStyle name="Comma 6 5 2 3 6" xfId="2713"/>
    <cellStyle name="Comma 6 5 2 4" xfId="3892"/>
    <cellStyle name="Comma 6 5 2 5" xfId="6164"/>
    <cellStyle name="Comma 6 5 2 6" xfId="8436"/>
    <cellStyle name="Comma 6 5 2 7" xfId="3003"/>
    <cellStyle name="Comma 6 5 2 8" xfId="2433"/>
    <cellStyle name="Comma 6 5 3" xfId="1153"/>
    <cellStyle name="Comma 6 5 3 2" xfId="2288"/>
    <cellStyle name="Comma 6 5 3 2 2" xfId="5708"/>
    <cellStyle name="Comma 6 5 3 2 3" xfId="7980"/>
    <cellStyle name="Comma 6 5 3 2 4" xfId="10252"/>
    <cellStyle name="Comma 6 5 3 2 5" xfId="3459"/>
    <cellStyle name="Comma 6 5 3 2 6" xfId="2881"/>
    <cellStyle name="Comma 6 5 3 3" xfId="4573"/>
    <cellStyle name="Comma 6 5 3 4" xfId="6845"/>
    <cellStyle name="Comma 6 5 3 5" xfId="9117"/>
    <cellStyle name="Comma 6 5 3 6" xfId="3174"/>
    <cellStyle name="Comma 6 5 3 7" xfId="2601"/>
    <cellStyle name="Comma 6 5 4" xfId="699"/>
    <cellStyle name="Comma 6 5 4 2" xfId="1834"/>
    <cellStyle name="Comma 6 5 4 2 2" xfId="5254"/>
    <cellStyle name="Comma 6 5 4 2 3" xfId="7526"/>
    <cellStyle name="Comma 6 5 4 2 4" xfId="9798"/>
    <cellStyle name="Comma 6 5 4 2 5" xfId="3345"/>
    <cellStyle name="Comma 6 5 4 2 6" xfId="2769"/>
    <cellStyle name="Comma 6 5 4 3" xfId="4119"/>
    <cellStyle name="Comma 6 5 4 4" xfId="6391"/>
    <cellStyle name="Comma 6 5 4 5" xfId="8663"/>
    <cellStyle name="Comma 6 5 4 6" xfId="3060"/>
    <cellStyle name="Comma 6 5 4 7" xfId="2489"/>
    <cellStyle name="Comma 6 5 5" xfId="1380"/>
    <cellStyle name="Comma 6 5 5 2" xfId="4800"/>
    <cellStyle name="Comma 6 5 5 3" xfId="7072"/>
    <cellStyle name="Comma 6 5 5 4" xfId="9344"/>
    <cellStyle name="Comma 6 5 5 5" xfId="3231"/>
    <cellStyle name="Comma 6 5 5 6" xfId="2657"/>
    <cellStyle name="Comma 6 5 6" xfId="3665"/>
    <cellStyle name="Comma 6 5 7" xfId="5937"/>
    <cellStyle name="Comma 6 5 8" xfId="8209"/>
    <cellStyle name="Comma 6 5 9" xfId="2946"/>
    <cellStyle name="Comma 6 6" xfId="301"/>
    <cellStyle name="Comma 6 6 2" xfId="755"/>
    <cellStyle name="Comma 6 6 2 2" xfId="1890"/>
    <cellStyle name="Comma 6 6 2 2 2" xfId="5310"/>
    <cellStyle name="Comma 6 6 2 2 3" xfId="7582"/>
    <cellStyle name="Comma 6 6 2 2 4" xfId="9854"/>
    <cellStyle name="Comma 6 6 2 2 5" xfId="3359"/>
    <cellStyle name="Comma 6 6 2 2 6" xfId="2783"/>
    <cellStyle name="Comma 6 6 2 3" xfId="4175"/>
    <cellStyle name="Comma 6 6 2 4" xfId="6447"/>
    <cellStyle name="Comma 6 6 2 5" xfId="8719"/>
    <cellStyle name="Comma 6 6 2 6" xfId="3074"/>
    <cellStyle name="Comma 6 6 2 7" xfId="2503"/>
    <cellStyle name="Comma 6 6 3" xfId="1436"/>
    <cellStyle name="Comma 6 6 3 2" xfId="4856"/>
    <cellStyle name="Comma 6 6 3 3" xfId="7128"/>
    <cellStyle name="Comma 6 6 3 4" xfId="9400"/>
    <cellStyle name="Comma 6 6 3 5" xfId="3245"/>
    <cellStyle name="Comma 6 6 3 6" xfId="2671"/>
    <cellStyle name="Comma 6 6 4" xfId="3721"/>
    <cellStyle name="Comma 6 6 5" xfId="5993"/>
    <cellStyle name="Comma 6 6 6" xfId="8265"/>
    <cellStyle name="Comma 6 6 7" xfId="2960"/>
    <cellStyle name="Comma 6 6 8" xfId="2391"/>
    <cellStyle name="Comma 6 7" xfId="982"/>
    <cellStyle name="Comma 6 7 2" xfId="2117"/>
    <cellStyle name="Comma 6 7 2 2" xfId="5537"/>
    <cellStyle name="Comma 6 7 2 3" xfId="7809"/>
    <cellStyle name="Comma 6 7 2 4" xfId="10081"/>
    <cellStyle name="Comma 6 7 2 5" xfId="3416"/>
    <cellStyle name="Comma 6 7 2 6" xfId="2839"/>
    <cellStyle name="Comma 6 7 3" xfId="4402"/>
    <cellStyle name="Comma 6 7 4" xfId="6674"/>
    <cellStyle name="Comma 6 7 5" xfId="8946"/>
    <cellStyle name="Comma 6 7 6" xfId="3131"/>
    <cellStyle name="Comma 6 7 7" xfId="2559"/>
    <cellStyle name="Comma 6 8" xfId="528"/>
    <cellStyle name="Comma 6 8 2" xfId="1663"/>
    <cellStyle name="Comma 6 8 2 2" xfId="5083"/>
    <cellStyle name="Comma 6 8 2 3" xfId="7355"/>
    <cellStyle name="Comma 6 8 2 4" xfId="9627"/>
    <cellStyle name="Comma 6 8 2 5" xfId="3302"/>
    <cellStyle name="Comma 6 8 2 6" xfId="2727"/>
    <cellStyle name="Comma 6 8 3" xfId="3948"/>
    <cellStyle name="Comma 6 8 4" xfId="6220"/>
    <cellStyle name="Comma 6 8 5" xfId="8492"/>
    <cellStyle name="Comma 6 8 6" xfId="3017"/>
    <cellStyle name="Comma 6 8 7" xfId="2447"/>
    <cellStyle name="Comma 6 9" xfId="1209"/>
    <cellStyle name="Comma 6 9 2" xfId="4629"/>
    <cellStyle name="Comma 6 9 3" xfId="6901"/>
    <cellStyle name="Comma 6 9 4" xfId="9173"/>
    <cellStyle name="Comma 6 9 5" xfId="3188"/>
    <cellStyle name="Comma 6 9 6" xfId="2615"/>
    <cellStyle name="Comma 7" xfId="63"/>
    <cellStyle name="Comma 7 10" xfId="3496"/>
    <cellStyle name="Comma 7 11" xfId="5768"/>
    <cellStyle name="Comma 7 12" xfId="8040"/>
    <cellStyle name="Comma 7 13" xfId="2899"/>
    <cellStyle name="Comma 7 14" xfId="2334"/>
    <cellStyle name="Comma 7 2" xfId="93"/>
    <cellStyle name="Comma 7 2 10" xfId="5796"/>
    <cellStyle name="Comma 7 2 11" xfId="8068"/>
    <cellStyle name="Comma 7 2 12" xfId="2908"/>
    <cellStyle name="Comma 7 2 13" xfId="2342"/>
    <cellStyle name="Comma 7 2 2" xfId="205"/>
    <cellStyle name="Comma 7 2 2 10" xfId="2370"/>
    <cellStyle name="Comma 7 2 2 2" xfId="443"/>
    <cellStyle name="Comma 7 2 2 2 2" xfId="897"/>
    <cellStyle name="Comma 7 2 2 2 2 2" xfId="2032"/>
    <cellStyle name="Comma 7 2 2 2 2 2 2" xfId="5452"/>
    <cellStyle name="Comma 7 2 2 2 2 2 3" xfId="7724"/>
    <cellStyle name="Comma 7 2 2 2 2 2 4" xfId="9996"/>
    <cellStyle name="Comma 7 2 2 2 2 2 5" xfId="3395"/>
    <cellStyle name="Comma 7 2 2 2 2 2 6" xfId="2819"/>
    <cellStyle name="Comma 7 2 2 2 2 3" xfId="4317"/>
    <cellStyle name="Comma 7 2 2 2 2 4" xfId="6589"/>
    <cellStyle name="Comma 7 2 2 2 2 5" xfId="8861"/>
    <cellStyle name="Comma 7 2 2 2 2 6" xfId="3110"/>
    <cellStyle name="Comma 7 2 2 2 2 7" xfId="2539"/>
    <cellStyle name="Comma 7 2 2 2 3" xfId="1578"/>
    <cellStyle name="Comma 7 2 2 2 3 2" xfId="4998"/>
    <cellStyle name="Comma 7 2 2 2 3 3" xfId="7270"/>
    <cellStyle name="Comma 7 2 2 2 3 4" xfId="9542"/>
    <cellStyle name="Comma 7 2 2 2 3 5" xfId="3281"/>
    <cellStyle name="Comma 7 2 2 2 3 6" xfId="2707"/>
    <cellStyle name="Comma 7 2 2 2 4" xfId="3863"/>
    <cellStyle name="Comma 7 2 2 2 5" xfId="6135"/>
    <cellStyle name="Comma 7 2 2 2 6" xfId="8407"/>
    <cellStyle name="Comma 7 2 2 2 7" xfId="2996"/>
    <cellStyle name="Comma 7 2 2 2 8" xfId="2427"/>
    <cellStyle name="Comma 7 2 2 3" xfId="1124"/>
    <cellStyle name="Comma 7 2 2 3 2" xfId="2259"/>
    <cellStyle name="Comma 7 2 2 3 2 2" xfId="5679"/>
    <cellStyle name="Comma 7 2 2 3 2 3" xfId="7951"/>
    <cellStyle name="Comma 7 2 2 3 2 4" xfId="10223"/>
    <cellStyle name="Comma 7 2 2 3 2 5" xfId="3452"/>
    <cellStyle name="Comma 7 2 2 3 2 6" xfId="2875"/>
    <cellStyle name="Comma 7 2 2 3 3" xfId="4544"/>
    <cellStyle name="Comma 7 2 2 3 4" xfId="6816"/>
    <cellStyle name="Comma 7 2 2 3 5" xfId="9088"/>
    <cellStyle name="Comma 7 2 2 3 6" xfId="3167"/>
    <cellStyle name="Comma 7 2 2 3 7" xfId="2595"/>
    <cellStyle name="Comma 7 2 2 4" xfId="670"/>
    <cellStyle name="Comma 7 2 2 4 2" xfId="1805"/>
    <cellStyle name="Comma 7 2 2 4 2 2" xfId="5225"/>
    <cellStyle name="Comma 7 2 2 4 2 3" xfId="7497"/>
    <cellStyle name="Comma 7 2 2 4 2 4" xfId="9769"/>
    <cellStyle name="Comma 7 2 2 4 2 5" xfId="3338"/>
    <cellStyle name="Comma 7 2 2 4 2 6" xfId="2763"/>
    <cellStyle name="Comma 7 2 2 4 3" xfId="4090"/>
    <cellStyle name="Comma 7 2 2 4 4" xfId="6362"/>
    <cellStyle name="Comma 7 2 2 4 5" xfId="8634"/>
    <cellStyle name="Comma 7 2 2 4 6" xfId="3053"/>
    <cellStyle name="Comma 7 2 2 4 7" xfId="2483"/>
    <cellStyle name="Comma 7 2 2 5" xfId="1351"/>
    <cellStyle name="Comma 7 2 2 5 2" xfId="4771"/>
    <cellStyle name="Comma 7 2 2 5 3" xfId="7043"/>
    <cellStyle name="Comma 7 2 2 5 4" xfId="9315"/>
    <cellStyle name="Comma 7 2 2 5 5" xfId="3224"/>
    <cellStyle name="Comma 7 2 2 5 6" xfId="2651"/>
    <cellStyle name="Comma 7 2 2 6" xfId="3636"/>
    <cellStyle name="Comma 7 2 2 7" xfId="5908"/>
    <cellStyle name="Comma 7 2 2 8" xfId="8180"/>
    <cellStyle name="Comma 7 2 2 9" xfId="2936"/>
    <cellStyle name="Comma 7 2 3" xfId="149"/>
    <cellStyle name="Comma 7 2 3 10" xfId="2356"/>
    <cellStyle name="Comma 7 2 3 2" xfId="387"/>
    <cellStyle name="Comma 7 2 3 2 2" xfId="841"/>
    <cellStyle name="Comma 7 2 3 2 2 2" xfId="1976"/>
    <cellStyle name="Comma 7 2 3 2 2 2 2" xfId="5396"/>
    <cellStyle name="Comma 7 2 3 2 2 2 3" xfId="7668"/>
    <cellStyle name="Comma 7 2 3 2 2 2 4" xfId="9940"/>
    <cellStyle name="Comma 7 2 3 2 2 2 5" xfId="3381"/>
    <cellStyle name="Comma 7 2 3 2 2 2 6" xfId="2805"/>
    <cellStyle name="Comma 7 2 3 2 2 3" xfId="4261"/>
    <cellStyle name="Comma 7 2 3 2 2 4" xfId="6533"/>
    <cellStyle name="Comma 7 2 3 2 2 5" xfId="8805"/>
    <cellStyle name="Comma 7 2 3 2 2 6" xfId="3096"/>
    <cellStyle name="Comma 7 2 3 2 2 7" xfId="2525"/>
    <cellStyle name="Comma 7 2 3 2 3" xfId="1522"/>
    <cellStyle name="Comma 7 2 3 2 3 2" xfId="4942"/>
    <cellStyle name="Comma 7 2 3 2 3 3" xfId="7214"/>
    <cellStyle name="Comma 7 2 3 2 3 4" xfId="9486"/>
    <cellStyle name="Comma 7 2 3 2 3 5" xfId="3267"/>
    <cellStyle name="Comma 7 2 3 2 3 6" xfId="2693"/>
    <cellStyle name="Comma 7 2 3 2 4" xfId="3807"/>
    <cellStyle name="Comma 7 2 3 2 5" xfId="6079"/>
    <cellStyle name="Comma 7 2 3 2 6" xfId="8351"/>
    <cellStyle name="Comma 7 2 3 2 7" xfId="2982"/>
    <cellStyle name="Comma 7 2 3 2 8" xfId="2413"/>
    <cellStyle name="Comma 7 2 3 3" xfId="1068"/>
    <cellStyle name="Comma 7 2 3 3 2" xfId="2203"/>
    <cellStyle name="Comma 7 2 3 3 2 2" xfId="5623"/>
    <cellStyle name="Comma 7 2 3 3 2 3" xfId="7895"/>
    <cellStyle name="Comma 7 2 3 3 2 4" xfId="10167"/>
    <cellStyle name="Comma 7 2 3 3 2 5" xfId="3438"/>
    <cellStyle name="Comma 7 2 3 3 2 6" xfId="2861"/>
    <cellStyle name="Comma 7 2 3 3 3" xfId="4488"/>
    <cellStyle name="Comma 7 2 3 3 4" xfId="6760"/>
    <cellStyle name="Comma 7 2 3 3 5" xfId="9032"/>
    <cellStyle name="Comma 7 2 3 3 6" xfId="3153"/>
    <cellStyle name="Comma 7 2 3 3 7" xfId="2581"/>
    <cellStyle name="Comma 7 2 3 4" xfId="614"/>
    <cellStyle name="Comma 7 2 3 4 2" xfId="1749"/>
    <cellStyle name="Comma 7 2 3 4 2 2" xfId="5169"/>
    <cellStyle name="Comma 7 2 3 4 2 3" xfId="7441"/>
    <cellStyle name="Comma 7 2 3 4 2 4" xfId="9713"/>
    <cellStyle name="Comma 7 2 3 4 2 5" xfId="3324"/>
    <cellStyle name="Comma 7 2 3 4 2 6" xfId="2749"/>
    <cellStyle name="Comma 7 2 3 4 3" xfId="4034"/>
    <cellStyle name="Comma 7 2 3 4 4" xfId="6306"/>
    <cellStyle name="Comma 7 2 3 4 5" xfId="8578"/>
    <cellStyle name="Comma 7 2 3 4 6" xfId="3039"/>
    <cellStyle name="Comma 7 2 3 4 7" xfId="2469"/>
    <cellStyle name="Comma 7 2 3 5" xfId="1295"/>
    <cellStyle name="Comma 7 2 3 5 2" xfId="4715"/>
    <cellStyle name="Comma 7 2 3 5 3" xfId="6987"/>
    <cellStyle name="Comma 7 2 3 5 4" xfId="9259"/>
    <cellStyle name="Comma 7 2 3 5 5" xfId="3210"/>
    <cellStyle name="Comma 7 2 3 5 6" xfId="2637"/>
    <cellStyle name="Comma 7 2 3 6" xfId="3580"/>
    <cellStyle name="Comma 7 2 3 7" xfId="5852"/>
    <cellStyle name="Comma 7 2 3 8" xfId="8124"/>
    <cellStyle name="Comma 7 2 3 9" xfId="2922"/>
    <cellStyle name="Comma 7 2 4" xfId="275"/>
    <cellStyle name="Comma 7 2 4 10" xfId="2385"/>
    <cellStyle name="Comma 7 2 4 2" xfId="502"/>
    <cellStyle name="Comma 7 2 4 2 2" xfId="956"/>
    <cellStyle name="Comma 7 2 4 2 2 2" xfId="2091"/>
    <cellStyle name="Comma 7 2 4 2 2 2 2" xfId="5511"/>
    <cellStyle name="Comma 7 2 4 2 2 2 3" xfId="7783"/>
    <cellStyle name="Comma 7 2 4 2 2 2 4" xfId="10055"/>
    <cellStyle name="Comma 7 2 4 2 2 2 5" xfId="3410"/>
    <cellStyle name="Comma 7 2 4 2 2 2 6" xfId="2833"/>
    <cellStyle name="Comma 7 2 4 2 2 3" xfId="4376"/>
    <cellStyle name="Comma 7 2 4 2 2 4" xfId="6648"/>
    <cellStyle name="Comma 7 2 4 2 2 5" xfId="8920"/>
    <cellStyle name="Comma 7 2 4 2 2 6" xfId="3125"/>
    <cellStyle name="Comma 7 2 4 2 2 7" xfId="2553"/>
    <cellStyle name="Comma 7 2 4 2 3" xfId="1637"/>
    <cellStyle name="Comma 7 2 4 2 3 2" xfId="5057"/>
    <cellStyle name="Comma 7 2 4 2 3 3" xfId="7329"/>
    <cellStyle name="Comma 7 2 4 2 3 4" xfId="9601"/>
    <cellStyle name="Comma 7 2 4 2 3 5" xfId="3296"/>
    <cellStyle name="Comma 7 2 4 2 3 6" xfId="2721"/>
    <cellStyle name="Comma 7 2 4 2 4" xfId="3922"/>
    <cellStyle name="Comma 7 2 4 2 5" xfId="6194"/>
    <cellStyle name="Comma 7 2 4 2 6" xfId="8466"/>
    <cellStyle name="Comma 7 2 4 2 7" xfId="3011"/>
    <cellStyle name="Comma 7 2 4 2 8" xfId="2441"/>
    <cellStyle name="Comma 7 2 4 3" xfId="1183"/>
    <cellStyle name="Comma 7 2 4 3 2" xfId="2318"/>
    <cellStyle name="Comma 7 2 4 3 2 2" xfId="5738"/>
    <cellStyle name="Comma 7 2 4 3 2 3" xfId="8010"/>
    <cellStyle name="Comma 7 2 4 3 2 4" xfId="10282"/>
    <cellStyle name="Comma 7 2 4 3 2 5" xfId="3467"/>
    <cellStyle name="Comma 7 2 4 3 2 6" xfId="2889"/>
    <cellStyle name="Comma 7 2 4 3 3" xfId="4603"/>
    <cellStyle name="Comma 7 2 4 3 4" xfId="6875"/>
    <cellStyle name="Comma 7 2 4 3 5" xfId="9147"/>
    <cellStyle name="Comma 7 2 4 3 6" xfId="3182"/>
    <cellStyle name="Comma 7 2 4 3 7" xfId="2609"/>
    <cellStyle name="Comma 7 2 4 4" xfId="729"/>
    <cellStyle name="Comma 7 2 4 4 2" xfId="1864"/>
    <cellStyle name="Comma 7 2 4 4 2 2" xfId="5284"/>
    <cellStyle name="Comma 7 2 4 4 2 3" xfId="7556"/>
    <cellStyle name="Comma 7 2 4 4 2 4" xfId="9828"/>
    <cellStyle name="Comma 7 2 4 4 2 5" xfId="3353"/>
    <cellStyle name="Comma 7 2 4 4 2 6" xfId="2777"/>
    <cellStyle name="Comma 7 2 4 4 3" xfId="4149"/>
    <cellStyle name="Comma 7 2 4 4 4" xfId="6421"/>
    <cellStyle name="Comma 7 2 4 4 5" xfId="8693"/>
    <cellStyle name="Comma 7 2 4 4 6" xfId="3068"/>
    <cellStyle name="Comma 7 2 4 4 7" xfId="2497"/>
    <cellStyle name="Comma 7 2 4 5" xfId="1410"/>
    <cellStyle name="Comma 7 2 4 5 2" xfId="4830"/>
    <cellStyle name="Comma 7 2 4 5 3" xfId="7102"/>
    <cellStyle name="Comma 7 2 4 5 4" xfId="9374"/>
    <cellStyle name="Comma 7 2 4 5 5" xfId="3239"/>
    <cellStyle name="Comma 7 2 4 5 6" xfId="2665"/>
    <cellStyle name="Comma 7 2 4 6" xfId="3695"/>
    <cellStyle name="Comma 7 2 4 7" xfId="5967"/>
    <cellStyle name="Comma 7 2 4 8" xfId="8239"/>
    <cellStyle name="Comma 7 2 4 9" xfId="2954"/>
    <cellStyle name="Comma 7 2 5" xfId="331"/>
    <cellStyle name="Comma 7 2 5 2" xfId="785"/>
    <cellStyle name="Comma 7 2 5 2 2" xfId="1920"/>
    <cellStyle name="Comma 7 2 5 2 2 2" xfId="5340"/>
    <cellStyle name="Comma 7 2 5 2 2 3" xfId="7612"/>
    <cellStyle name="Comma 7 2 5 2 2 4" xfId="9884"/>
    <cellStyle name="Comma 7 2 5 2 2 5" xfId="3367"/>
    <cellStyle name="Comma 7 2 5 2 2 6" xfId="2791"/>
    <cellStyle name="Comma 7 2 5 2 3" xfId="4205"/>
    <cellStyle name="Comma 7 2 5 2 4" xfId="6477"/>
    <cellStyle name="Comma 7 2 5 2 5" xfId="8749"/>
    <cellStyle name="Comma 7 2 5 2 6" xfId="3082"/>
    <cellStyle name="Comma 7 2 5 2 7" xfId="2511"/>
    <cellStyle name="Comma 7 2 5 3" xfId="1466"/>
    <cellStyle name="Comma 7 2 5 3 2" xfId="4886"/>
    <cellStyle name="Comma 7 2 5 3 3" xfId="7158"/>
    <cellStyle name="Comma 7 2 5 3 4" xfId="9430"/>
    <cellStyle name="Comma 7 2 5 3 5" xfId="3253"/>
    <cellStyle name="Comma 7 2 5 3 6" xfId="2679"/>
    <cellStyle name="Comma 7 2 5 4" xfId="3751"/>
    <cellStyle name="Comma 7 2 5 5" xfId="6023"/>
    <cellStyle name="Comma 7 2 5 6" xfId="8295"/>
    <cellStyle name="Comma 7 2 5 7" xfId="2968"/>
    <cellStyle name="Comma 7 2 5 8" xfId="2399"/>
    <cellStyle name="Comma 7 2 6" xfId="1012"/>
    <cellStyle name="Comma 7 2 6 2" xfId="2147"/>
    <cellStyle name="Comma 7 2 6 2 2" xfId="5567"/>
    <cellStyle name="Comma 7 2 6 2 3" xfId="7839"/>
    <cellStyle name="Comma 7 2 6 2 4" xfId="10111"/>
    <cellStyle name="Comma 7 2 6 2 5" xfId="3424"/>
    <cellStyle name="Comma 7 2 6 2 6" xfId="2847"/>
    <cellStyle name="Comma 7 2 6 3" xfId="4432"/>
    <cellStyle name="Comma 7 2 6 4" xfId="6704"/>
    <cellStyle name="Comma 7 2 6 5" xfId="8976"/>
    <cellStyle name="Comma 7 2 6 6" xfId="3139"/>
    <cellStyle name="Comma 7 2 6 7" xfId="2567"/>
    <cellStyle name="Comma 7 2 7" xfId="558"/>
    <cellStyle name="Comma 7 2 7 2" xfId="1693"/>
    <cellStyle name="Comma 7 2 7 2 2" xfId="5113"/>
    <cellStyle name="Comma 7 2 7 2 3" xfId="7385"/>
    <cellStyle name="Comma 7 2 7 2 4" xfId="9657"/>
    <cellStyle name="Comma 7 2 7 2 5" xfId="3310"/>
    <cellStyle name="Comma 7 2 7 2 6" xfId="2735"/>
    <cellStyle name="Comma 7 2 7 3" xfId="3978"/>
    <cellStyle name="Comma 7 2 7 4" xfId="6250"/>
    <cellStyle name="Comma 7 2 7 5" xfId="8522"/>
    <cellStyle name="Comma 7 2 7 6" xfId="3025"/>
    <cellStyle name="Comma 7 2 7 7" xfId="2455"/>
    <cellStyle name="Comma 7 2 8" xfId="1239"/>
    <cellStyle name="Comma 7 2 8 2" xfId="4659"/>
    <cellStyle name="Comma 7 2 8 3" xfId="6931"/>
    <cellStyle name="Comma 7 2 8 4" xfId="9203"/>
    <cellStyle name="Comma 7 2 8 5" xfId="3196"/>
    <cellStyle name="Comma 7 2 8 6" xfId="2623"/>
    <cellStyle name="Comma 7 2 9" xfId="3524"/>
    <cellStyle name="Comma 7 3" xfId="177"/>
    <cellStyle name="Comma 7 3 10" xfId="2363"/>
    <cellStyle name="Comma 7 3 2" xfId="415"/>
    <cellStyle name="Comma 7 3 2 2" xfId="869"/>
    <cellStyle name="Comma 7 3 2 2 2" xfId="2004"/>
    <cellStyle name="Comma 7 3 2 2 2 2" xfId="5424"/>
    <cellStyle name="Comma 7 3 2 2 2 3" xfId="7696"/>
    <cellStyle name="Comma 7 3 2 2 2 4" xfId="9968"/>
    <cellStyle name="Comma 7 3 2 2 2 5" xfId="3388"/>
    <cellStyle name="Comma 7 3 2 2 2 6" xfId="2812"/>
    <cellStyle name="Comma 7 3 2 2 3" xfId="4289"/>
    <cellStyle name="Comma 7 3 2 2 4" xfId="6561"/>
    <cellStyle name="Comma 7 3 2 2 5" xfId="8833"/>
    <cellStyle name="Comma 7 3 2 2 6" xfId="3103"/>
    <cellStyle name="Comma 7 3 2 2 7" xfId="2532"/>
    <cellStyle name="Comma 7 3 2 3" xfId="1550"/>
    <cellStyle name="Comma 7 3 2 3 2" xfId="4970"/>
    <cellStyle name="Comma 7 3 2 3 3" xfId="7242"/>
    <cellStyle name="Comma 7 3 2 3 4" xfId="9514"/>
    <cellStyle name="Comma 7 3 2 3 5" xfId="3274"/>
    <cellStyle name="Comma 7 3 2 3 6" xfId="2700"/>
    <cellStyle name="Comma 7 3 2 4" xfId="3835"/>
    <cellStyle name="Comma 7 3 2 5" xfId="6107"/>
    <cellStyle name="Comma 7 3 2 6" xfId="8379"/>
    <cellStyle name="Comma 7 3 2 7" xfId="2989"/>
    <cellStyle name="Comma 7 3 2 8" xfId="2420"/>
    <cellStyle name="Comma 7 3 3" xfId="1096"/>
    <cellStyle name="Comma 7 3 3 2" xfId="2231"/>
    <cellStyle name="Comma 7 3 3 2 2" xfId="5651"/>
    <cellStyle name="Comma 7 3 3 2 3" xfId="7923"/>
    <cellStyle name="Comma 7 3 3 2 4" xfId="10195"/>
    <cellStyle name="Comma 7 3 3 2 5" xfId="3445"/>
    <cellStyle name="Comma 7 3 3 2 6" xfId="2868"/>
    <cellStyle name="Comma 7 3 3 3" xfId="4516"/>
    <cellStyle name="Comma 7 3 3 4" xfId="6788"/>
    <cellStyle name="Comma 7 3 3 5" xfId="9060"/>
    <cellStyle name="Comma 7 3 3 6" xfId="3160"/>
    <cellStyle name="Comma 7 3 3 7" xfId="2588"/>
    <cellStyle name="Comma 7 3 4" xfId="642"/>
    <cellStyle name="Comma 7 3 4 2" xfId="1777"/>
    <cellStyle name="Comma 7 3 4 2 2" xfId="5197"/>
    <cellStyle name="Comma 7 3 4 2 3" xfId="7469"/>
    <cellStyle name="Comma 7 3 4 2 4" xfId="9741"/>
    <cellStyle name="Comma 7 3 4 2 5" xfId="3331"/>
    <cellStyle name="Comma 7 3 4 2 6" xfId="2756"/>
    <cellStyle name="Comma 7 3 4 3" xfId="4062"/>
    <cellStyle name="Comma 7 3 4 4" xfId="6334"/>
    <cellStyle name="Comma 7 3 4 5" xfId="8606"/>
    <cellStyle name="Comma 7 3 4 6" xfId="3046"/>
    <cellStyle name="Comma 7 3 4 7" xfId="2476"/>
    <cellStyle name="Comma 7 3 5" xfId="1323"/>
    <cellStyle name="Comma 7 3 5 2" xfId="4743"/>
    <cellStyle name="Comma 7 3 5 3" xfId="7015"/>
    <cellStyle name="Comma 7 3 5 4" xfId="9287"/>
    <cellStyle name="Comma 7 3 5 5" xfId="3217"/>
    <cellStyle name="Comma 7 3 5 6" xfId="2644"/>
    <cellStyle name="Comma 7 3 6" xfId="3608"/>
    <cellStyle name="Comma 7 3 7" xfId="5880"/>
    <cellStyle name="Comma 7 3 8" xfId="8152"/>
    <cellStyle name="Comma 7 3 9" xfId="2929"/>
    <cellStyle name="Comma 7 4" xfId="121"/>
    <cellStyle name="Comma 7 4 10" xfId="2349"/>
    <cellStyle name="Comma 7 4 2" xfId="359"/>
    <cellStyle name="Comma 7 4 2 2" xfId="813"/>
    <cellStyle name="Comma 7 4 2 2 2" xfId="1948"/>
    <cellStyle name="Comma 7 4 2 2 2 2" xfId="5368"/>
    <cellStyle name="Comma 7 4 2 2 2 3" xfId="7640"/>
    <cellStyle name="Comma 7 4 2 2 2 4" xfId="9912"/>
    <cellStyle name="Comma 7 4 2 2 2 5" xfId="3374"/>
    <cellStyle name="Comma 7 4 2 2 2 6" xfId="2798"/>
    <cellStyle name="Comma 7 4 2 2 3" xfId="4233"/>
    <cellStyle name="Comma 7 4 2 2 4" xfId="6505"/>
    <cellStyle name="Comma 7 4 2 2 5" xfId="8777"/>
    <cellStyle name="Comma 7 4 2 2 6" xfId="3089"/>
    <cellStyle name="Comma 7 4 2 2 7" xfId="2518"/>
    <cellStyle name="Comma 7 4 2 3" xfId="1494"/>
    <cellStyle name="Comma 7 4 2 3 2" xfId="4914"/>
    <cellStyle name="Comma 7 4 2 3 3" xfId="7186"/>
    <cellStyle name="Comma 7 4 2 3 4" xfId="9458"/>
    <cellStyle name="Comma 7 4 2 3 5" xfId="3260"/>
    <cellStyle name="Comma 7 4 2 3 6" xfId="2686"/>
    <cellStyle name="Comma 7 4 2 4" xfId="3779"/>
    <cellStyle name="Comma 7 4 2 5" xfId="6051"/>
    <cellStyle name="Comma 7 4 2 6" xfId="8323"/>
    <cellStyle name="Comma 7 4 2 7" xfId="2975"/>
    <cellStyle name="Comma 7 4 2 8" xfId="2406"/>
    <cellStyle name="Comma 7 4 3" xfId="1040"/>
    <cellStyle name="Comma 7 4 3 2" xfId="2175"/>
    <cellStyle name="Comma 7 4 3 2 2" xfId="5595"/>
    <cellStyle name="Comma 7 4 3 2 3" xfId="7867"/>
    <cellStyle name="Comma 7 4 3 2 4" xfId="10139"/>
    <cellStyle name="Comma 7 4 3 2 5" xfId="3431"/>
    <cellStyle name="Comma 7 4 3 2 6" xfId="2854"/>
    <cellStyle name="Comma 7 4 3 3" xfId="4460"/>
    <cellStyle name="Comma 7 4 3 4" xfId="6732"/>
    <cellStyle name="Comma 7 4 3 5" xfId="9004"/>
    <cellStyle name="Comma 7 4 3 6" xfId="3146"/>
    <cellStyle name="Comma 7 4 3 7" xfId="2574"/>
    <cellStyle name="Comma 7 4 4" xfId="586"/>
    <cellStyle name="Comma 7 4 4 2" xfId="1721"/>
    <cellStyle name="Comma 7 4 4 2 2" xfId="5141"/>
    <cellStyle name="Comma 7 4 4 2 3" xfId="7413"/>
    <cellStyle name="Comma 7 4 4 2 4" xfId="9685"/>
    <cellStyle name="Comma 7 4 4 2 5" xfId="3317"/>
    <cellStyle name="Comma 7 4 4 2 6" xfId="2742"/>
    <cellStyle name="Comma 7 4 4 3" xfId="4006"/>
    <cellStyle name="Comma 7 4 4 4" xfId="6278"/>
    <cellStyle name="Comma 7 4 4 5" xfId="8550"/>
    <cellStyle name="Comma 7 4 4 6" xfId="3032"/>
    <cellStyle name="Comma 7 4 4 7" xfId="2462"/>
    <cellStyle name="Comma 7 4 5" xfId="1267"/>
    <cellStyle name="Comma 7 4 5 2" xfId="4687"/>
    <cellStyle name="Comma 7 4 5 3" xfId="6959"/>
    <cellStyle name="Comma 7 4 5 4" xfId="9231"/>
    <cellStyle name="Comma 7 4 5 5" xfId="3203"/>
    <cellStyle name="Comma 7 4 5 6" xfId="2630"/>
    <cellStyle name="Comma 7 4 6" xfId="3552"/>
    <cellStyle name="Comma 7 4 7" xfId="5824"/>
    <cellStyle name="Comma 7 4 8" xfId="8096"/>
    <cellStyle name="Comma 7 4 9" xfId="2915"/>
    <cellStyle name="Comma 7 5" xfId="247"/>
    <cellStyle name="Comma 7 5 10" xfId="2378"/>
    <cellStyle name="Comma 7 5 2" xfId="474"/>
    <cellStyle name="Comma 7 5 2 2" xfId="928"/>
    <cellStyle name="Comma 7 5 2 2 2" xfId="2063"/>
    <cellStyle name="Comma 7 5 2 2 2 2" xfId="5483"/>
    <cellStyle name="Comma 7 5 2 2 2 3" xfId="7755"/>
    <cellStyle name="Comma 7 5 2 2 2 4" xfId="10027"/>
    <cellStyle name="Comma 7 5 2 2 2 5" xfId="3403"/>
    <cellStyle name="Comma 7 5 2 2 2 6" xfId="2826"/>
    <cellStyle name="Comma 7 5 2 2 3" xfId="4348"/>
    <cellStyle name="Comma 7 5 2 2 4" xfId="6620"/>
    <cellStyle name="Comma 7 5 2 2 5" xfId="8892"/>
    <cellStyle name="Comma 7 5 2 2 6" xfId="3118"/>
    <cellStyle name="Comma 7 5 2 2 7" xfId="2546"/>
    <cellStyle name="Comma 7 5 2 3" xfId="1609"/>
    <cellStyle name="Comma 7 5 2 3 2" xfId="5029"/>
    <cellStyle name="Comma 7 5 2 3 3" xfId="7301"/>
    <cellStyle name="Comma 7 5 2 3 4" xfId="9573"/>
    <cellStyle name="Comma 7 5 2 3 5" xfId="3289"/>
    <cellStyle name="Comma 7 5 2 3 6" xfId="2714"/>
    <cellStyle name="Comma 7 5 2 4" xfId="3894"/>
    <cellStyle name="Comma 7 5 2 5" xfId="6166"/>
    <cellStyle name="Comma 7 5 2 6" xfId="8438"/>
    <cellStyle name="Comma 7 5 2 7" xfId="3004"/>
    <cellStyle name="Comma 7 5 2 8" xfId="2434"/>
    <cellStyle name="Comma 7 5 3" xfId="1155"/>
    <cellStyle name="Comma 7 5 3 2" xfId="2290"/>
    <cellStyle name="Comma 7 5 3 2 2" xfId="5710"/>
    <cellStyle name="Comma 7 5 3 2 3" xfId="7982"/>
    <cellStyle name="Comma 7 5 3 2 4" xfId="10254"/>
    <cellStyle name="Comma 7 5 3 2 5" xfId="3460"/>
    <cellStyle name="Comma 7 5 3 2 6" xfId="2882"/>
    <cellStyle name="Comma 7 5 3 3" xfId="4575"/>
    <cellStyle name="Comma 7 5 3 4" xfId="6847"/>
    <cellStyle name="Comma 7 5 3 5" xfId="9119"/>
    <cellStyle name="Comma 7 5 3 6" xfId="3175"/>
    <cellStyle name="Comma 7 5 3 7" xfId="2602"/>
    <cellStyle name="Comma 7 5 4" xfId="701"/>
    <cellStyle name="Comma 7 5 4 2" xfId="1836"/>
    <cellStyle name="Comma 7 5 4 2 2" xfId="5256"/>
    <cellStyle name="Comma 7 5 4 2 3" xfId="7528"/>
    <cellStyle name="Comma 7 5 4 2 4" xfId="9800"/>
    <cellStyle name="Comma 7 5 4 2 5" xfId="3346"/>
    <cellStyle name="Comma 7 5 4 2 6" xfId="2770"/>
    <cellStyle name="Comma 7 5 4 3" xfId="4121"/>
    <cellStyle name="Comma 7 5 4 4" xfId="6393"/>
    <cellStyle name="Comma 7 5 4 5" xfId="8665"/>
    <cellStyle name="Comma 7 5 4 6" xfId="3061"/>
    <cellStyle name="Comma 7 5 4 7" xfId="2490"/>
    <cellStyle name="Comma 7 5 5" xfId="1382"/>
    <cellStyle name="Comma 7 5 5 2" xfId="4802"/>
    <cellStyle name="Comma 7 5 5 3" xfId="7074"/>
    <cellStyle name="Comma 7 5 5 4" xfId="9346"/>
    <cellStyle name="Comma 7 5 5 5" xfId="3232"/>
    <cellStyle name="Comma 7 5 5 6" xfId="2658"/>
    <cellStyle name="Comma 7 5 6" xfId="3667"/>
    <cellStyle name="Comma 7 5 7" xfId="5939"/>
    <cellStyle name="Comma 7 5 8" xfId="8211"/>
    <cellStyle name="Comma 7 5 9" xfId="2947"/>
    <cellStyle name="Comma 7 6" xfId="303"/>
    <cellStyle name="Comma 7 6 2" xfId="757"/>
    <cellStyle name="Comma 7 6 2 2" xfId="1892"/>
    <cellStyle name="Comma 7 6 2 2 2" xfId="5312"/>
    <cellStyle name="Comma 7 6 2 2 3" xfId="7584"/>
    <cellStyle name="Comma 7 6 2 2 4" xfId="9856"/>
    <cellStyle name="Comma 7 6 2 2 5" xfId="3360"/>
    <cellStyle name="Comma 7 6 2 2 6" xfId="2784"/>
    <cellStyle name="Comma 7 6 2 3" xfId="4177"/>
    <cellStyle name="Comma 7 6 2 4" xfId="6449"/>
    <cellStyle name="Comma 7 6 2 5" xfId="8721"/>
    <cellStyle name="Comma 7 6 2 6" xfId="3075"/>
    <cellStyle name="Comma 7 6 2 7" xfId="2504"/>
    <cellStyle name="Comma 7 6 3" xfId="1438"/>
    <cellStyle name="Comma 7 6 3 2" xfId="4858"/>
    <cellStyle name="Comma 7 6 3 3" xfId="7130"/>
    <cellStyle name="Comma 7 6 3 4" xfId="9402"/>
    <cellStyle name="Comma 7 6 3 5" xfId="3246"/>
    <cellStyle name="Comma 7 6 3 6" xfId="2672"/>
    <cellStyle name="Comma 7 6 4" xfId="3723"/>
    <cellStyle name="Comma 7 6 5" xfId="5995"/>
    <cellStyle name="Comma 7 6 6" xfId="8267"/>
    <cellStyle name="Comma 7 6 7" xfId="2961"/>
    <cellStyle name="Comma 7 6 8" xfId="2392"/>
    <cellStyle name="Comma 7 7" xfId="984"/>
    <cellStyle name="Comma 7 7 2" xfId="2119"/>
    <cellStyle name="Comma 7 7 2 2" xfId="5539"/>
    <cellStyle name="Comma 7 7 2 3" xfId="7811"/>
    <cellStyle name="Comma 7 7 2 4" xfId="10083"/>
    <cellStyle name="Comma 7 7 2 5" xfId="3417"/>
    <cellStyle name="Comma 7 7 2 6" xfId="2840"/>
    <cellStyle name="Comma 7 7 3" xfId="4404"/>
    <cellStyle name="Comma 7 7 4" xfId="6676"/>
    <cellStyle name="Comma 7 7 5" xfId="8948"/>
    <cellStyle name="Comma 7 7 6" xfId="3132"/>
    <cellStyle name="Comma 7 7 7" xfId="2560"/>
    <cellStyle name="Comma 7 8" xfId="530"/>
    <cellStyle name="Comma 7 8 2" xfId="1665"/>
    <cellStyle name="Comma 7 8 2 2" xfId="5085"/>
    <cellStyle name="Comma 7 8 2 3" xfId="7357"/>
    <cellStyle name="Comma 7 8 2 4" xfId="9629"/>
    <cellStyle name="Comma 7 8 2 5" xfId="3303"/>
    <cellStyle name="Comma 7 8 2 6" xfId="2728"/>
    <cellStyle name="Comma 7 8 3" xfId="3950"/>
    <cellStyle name="Comma 7 8 4" xfId="6222"/>
    <cellStyle name="Comma 7 8 5" xfId="8494"/>
    <cellStyle name="Comma 7 8 6" xfId="3018"/>
    <cellStyle name="Comma 7 8 7" xfId="2448"/>
    <cellStyle name="Comma 7 9" xfId="1211"/>
    <cellStyle name="Comma 7 9 2" xfId="4631"/>
    <cellStyle name="Comma 7 9 3" xfId="6903"/>
    <cellStyle name="Comma 7 9 4" xfId="9175"/>
    <cellStyle name="Comma 7 9 5" xfId="3189"/>
    <cellStyle name="Comma 7 9 6" xfId="2616"/>
    <cellStyle name="Comma 8" xfId="65"/>
    <cellStyle name="Comma 8 10" xfId="3498"/>
    <cellStyle name="Comma 8 11" xfId="5770"/>
    <cellStyle name="Comma 8 12" xfId="8042"/>
    <cellStyle name="Comma 8 13" xfId="2900"/>
    <cellStyle name="Comma 8 14" xfId="2335"/>
    <cellStyle name="Comma 8 2" xfId="95"/>
    <cellStyle name="Comma 8 2 10" xfId="5798"/>
    <cellStyle name="Comma 8 2 11" xfId="8070"/>
    <cellStyle name="Comma 8 2 12" xfId="2909"/>
    <cellStyle name="Comma 8 2 13" xfId="2343"/>
    <cellStyle name="Comma 8 2 2" xfId="207"/>
    <cellStyle name="Comma 8 2 2 10" xfId="2371"/>
    <cellStyle name="Comma 8 2 2 2" xfId="445"/>
    <cellStyle name="Comma 8 2 2 2 2" xfId="899"/>
    <cellStyle name="Comma 8 2 2 2 2 2" xfId="2034"/>
    <cellStyle name="Comma 8 2 2 2 2 2 2" xfId="5454"/>
    <cellStyle name="Comma 8 2 2 2 2 2 3" xfId="7726"/>
    <cellStyle name="Comma 8 2 2 2 2 2 4" xfId="9998"/>
    <cellStyle name="Comma 8 2 2 2 2 2 5" xfId="3396"/>
    <cellStyle name="Comma 8 2 2 2 2 2 6" xfId="2820"/>
    <cellStyle name="Comma 8 2 2 2 2 3" xfId="4319"/>
    <cellStyle name="Comma 8 2 2 2 2 4" xfId="6591"/>
    <cellStyle name="Comma 8 2 2 2 2 5" xfId="8863"/>
    <cellStyle name="Comma 8 2 2 2 2 6" xfId="3111"/>
    <cellStyle name="Comma 8 2 2 2 2 7" xfId="2540"/>
    <cellStyle name="Comma 8 2 2 2 3" xfId="1580"/>
    <cellStyle name="Comma 8 2 2 2 3 2" xfId="5000"/>
    <cellStyle name="Comma 8 2 2 2 3 3" xfId="7272"/>
    <cellStyle name="Comma 8 2 2 2 3 4" xfId="9544"/>
    <cellStyle name="Comma 8 2 2 2 3 5" xfId="3282"/>
    <cellStyle name="Comma 8 2 2 2 3 6" xfId="2708"/>
    <cellStyle name="Comma 8 2 2 2 4" xfId="3865"/>
    <cellStyle name="Comma 8 2 2 2 5" xfId="6137"/>
    <cellStyle name="Comma 8 2 2 2 6" xfId="8409"/>
    <cellStyle name="Comma 8 2 2 2 7" xfId="2997"/>
    <cellStyle name="Comma 8 2 2 2 8" xfId="2428"/>
    <cellStyle name="Comma 8 2 2 3" xfId="1126"/>
    <cellStyle name="Comma 8 2 2 3 2" xfId="2261"/>
    <cellStyle name="Comma 8 2 2 3 2 2" xfId="5681"/>
    <cellStyle name="Comma 8 2 2 3 2 3" xfId="7953"/>
    <cellStyle name="Comma 8 2 2 3 2 4" xfId="10225"/>
    <cellStyle name="Comma 8 2 2 3 2 5" xfId="3453"/>
    <cellStyle name="Comma 8 2 2 3 2 6" xfId="2876"/>
    <cellStyle name="Comma 8 2 2 3 3" xfId="4546"/>
    <cellStyle name="Comma 8 2 2 3 4" xfId="6818"/>
    <cellStyle name="Comma 8 2 2 3 5" xfId="9090"/>
    <cellStyle name="Comma 8 2 2 3 6" xfId="3168"/>
    <cellStyle name="Comma 8 2 2 3 7" xfId="2596"/>
    <cellStyle name="Comma 8 2 2 4" xfId="672"/>
    <cellStyle name="Comma 8 2 2 4 2" xfId="1807"/>
    <cellStyle name="Comma 8 2 2 4 2 2" xfId="5227"/>
    <cellStyle name="Comma 8 2 2 4 2 3" xfId="7499"/>
    <cellStyle name="Comma 8 2 2 4 2 4" xfId="9771"/>
    <cellStyle name="Comma 8 2 2 4 2 5" xfId="3339"/>
    <cellStyle name="Comma 8 2 2 4 2 6" xfId="2764"/>
    <cellStyle name="Comma 8 2 2 4 3" xfId="4092"/>
    <cellStyle name="Comma 8 2 2 4 4" xfId="6364"/>
    <cellStyle name="Comma 8 2 2 4 5" xfId="8636"/>
    <cellStyle name="Comma 8 2 2 4 6" xfId="3054"/>
    <cellStyle name="Comma 8 2 2 4 7" xfId="2484"/>
    <cellStyle name="Comma 8 2 2 5" xfId="1353"/>
    <cellStyle name="Comma 8 2 2 5 2" xfId="4773"/>
    <cellStyle name="Comma 8 2 2 5 3" xfId="7045"/>
    <cellStyle name="Comma 8 2 2 5 4" xfId="9317"/>
    <cellStyle name="Comma 8 2 2 5 5" xfId="3225"/>
    <cellStyle name="Comma 8 2 2 5 6" xfId="2652"/>
    <cellStyle name="Comma 8 2 2 6" xfId="3638"/>
    <cellStyle name="Comma 8 2 2 7" xfId="5910"/>
    <cellStyle name="Comma 8 2 2 8" xfId="8182"/>
    <cellStyle name="Comma 8 2 2 9" xfId="2937"/>
    <cellStyle name="Comma 8 2 3" xfId="151"/>
    <cellStyle name="Comma 8 2 3 10" xfId="2357"/>
    <cellStyle name="Comma 8 2 3 2" xfId="389"/>
    <cellStyle name="Comma 8 2 3 2 2" xfId="843"/>
    <cellStyle name="Comma 8 2 3 2 2 2" xfId="1978"/>
    <cellStyle name="Comma 8 2 3 2 2 2 2" xfId="5398"/>
    <cellStyle name="Comma 8 2 3 2 2 2 3" xfId="7670"/>
    <cellStyle name="Comma 8 2 3 2 2 2 4" xfId="9942"/>
    <cellStyle name="Comma 8 2 3 2 2 2 5" xfId="3382"/>
    <cellStyle name="Comma 8 2 3 2 2 2 6" xfId="2806"/>
    <cellStyle name="Comma 8 2 3 2 2 3" xfId="4263"/>
    <cellStyle name="Comma 8 2 3 2 2 4" xfId="6535"/>
    <cellStyle name="Comma 8 2 3 2 2 5" xfId="8807"/>
    <cellStyle name="Comma 8 2 3 2 2 6" xfId="3097"/>
    <cellStyle name="Comma 8 2 3 2 2 7" xfId="2526"/>
    <cellStyle name="Comma 8 2 3 2 3" xfId="1524"/>
    <cellStyle name="Comma 8 2 3 2 3 2" xfId="4944"/>
    <cellStyle name="Comma 8 2 3 2 3 3" xfId="7216"/>
    <cellStyle name="Comma 8 2 3 2 3 4" xfId="9488"/>
    <cellStyle name="Comma 8 2 3 2 3 5" xfId="3268"/>
    <cellStyle name="Comma 8 2 3 2 3 6" xfId="2694"/>
    <cellStyle name="Comma 8 2 3 2 4" xfId="3809"/>
    <cellStyle name="Comma 8 2 3 2 5" xfId="6081"/>
    <cellStyle name="Comma 8 2 3 2 6" xfId="8353"/>
    <cellStyle name="Comma 8 2 3 2 7" xfId="2983"/>
    <cellStyle name="Comma 8 2 3 2 8" xfId="2414"/>
    <cellStyle name="Comma 8 2 3 3" xfId="1070"/>
    <cellStyle name="Comma 8 2 3 3 2" xfId="2205"/>
    <cellStyle name="Comma 8 2 3 3 2 2" xfId="5625"/>
    <cellStyle name="Comma 8 2 3 3 2 3" xfId="7897"/>
    <cellStyle name="Comma 8 2 3 3 2 4" xfId="10169"/>
    <cellStyle name="Comma 8 2 3 3 2 5" xfId="3439"/>
    <cellStyle name="Comma 8 2 3 3 2 6" xfId="2862"/>
    <cellStyle name="Comma 8 2 3 3 3" xfId="4490"/>
    <cellStyle name="Comma 8 2 3 3 4" xfId="6762"/>
    <cellStyle name="Comma 8 2 3 3 5" xfId="9034"/>
    <cellStyle name="Comma 8 2 3 3 6" xfId="3154"/>
    <cellStyle name="Comma 8 2 3 3 7" xfId="2582"/>
    <cellStyle name="Comma 8 2 3 4" xfId="616"/>
    <cellStyle name="Comma 8 2 3 4 2" xfId="1751"/>
    <cellStyle name="Comma 8 2 3 4 2 2" xfId="5171"/>
    <cellStyle name="Comma 8 2 3 4 2 3" xfId="7443"/>
    <cellStyle name="Comma 8 2 3 4 2 4" xfId="9715"/>
    <cellStyle name="Comma 8 2 3 4 2 5" xfId="3325"/>
    <cellStyle name="Comma 8 2 3 4 2 6" xfId="2750"/>
    <cellStyle name="Comma 8 2 3 4 3" xfId="4036"/>
    <cellStyle name="Comma 8 2 3 4 4" xfId="6308"/>
    <cellStyle name="Comma 8 2 3 4 5" xfId="8580"/>
    <cellStyle name="Comma 8 2 3 4 6" xfId="3040"/>
    <cellStyle name="Comma 8 2 3 4 7" xfId="2470"/>
    <cellStyle name="Comma 8 2 3 5" xfId="1297"/>
    <cellStyle name="Comma 8 2 3 5 2" xfId="4717"/>
    <cellStyle name="Comma 8 2 3 5 3" xfId="6989"/>
    <cellStyle name="Comma 8 2 3 5 4" xfId="9261"/>
    <cellStyle name="Comma 8 2 3 5 5" xfId="3211"/>
    <cellStyle name="Comma 8 2 3 5 6" xfId="2638"/>
    <cellStyle name="Comma 8 2 3 6" xfId="3582"/>
    <cellStyle name="Comma 8 2 3 7" xfId="5854"/>
    <cellStyle name="Comma 8 2 3 8" xfId="8126"/>
    <cellStyle name="Comma 8 2 3 9" xfId="2923"/>
    <cellStyle name="Comma 8 2 4" xfId="277"/>
    <cellStyle name="Comma 8 2 4 10" xfId="2386"/>
    <cellStyle name="Comma 8 2 4 2" xfId="504"/>
    <cellStyle name="Comma 8 2 4 2 2" xfId="958"/>
    <cellStyle name="Comma 8 2 4 2 2 2" xfId="2093"/>
    <cellStyle name="Comma 8 2 4 2 2 2 2" xfId="5513"/>
    <cellStyle name="Comma 8 2 4 2 2 2 3" xfId="7785"/>
    <cellStyle name="Comma 8 2 4 2 2 2 4" xfId="10057"/>
    <cellStyle name="Comma 8 2 4 2 2 2 5" xfId="3411"/>
    <cellStyle name="Comma 8 2 4 2 2 2 6" xfId="2834"/>
    <cellStyle name="Comma 8 2 4 2 2 3" xfId="4378"/>
    <cellStyle name="Comma 8 2 4 2 2 4" xfId="6650"/>
    <cellStyle name="Comma 8 2 4 2 2 5" xfId="8922"/>
    <cellStyle name="Comma 8 2 4 2 2 6" xfId="3126"/>
    <cellStyle name="Comma 8 2 4 2 2 7" xfId="2554"/>
    <cellStyle name="Comma 8 2 4 2 3" xfId="1639"/>
    <cellStyle name="Comma 8 2 4 2 3 2" xfId="5059"/>
    <cellStyle name="Comma 8 2 4 2 3 3" xfId="7331"/>
    <cellStyle name="Comma 8 2 4 2 3 4" xfId="9603"/>
    <cellStyle name="Comma 8 2 4 2 3 5" xfId="3297"/>
    <cellStyle name="Comma 8 2 4 2 3 6" xfId="2722"/>
    <cellStyle name="Comma 8 2 4 2 4" xfId="3924"/>
    <cellStyle name="Comma 8 2 4 2 5" xfId="6196"/>
    <cellStyle name="Comma 8 2 4 2 6" xfId="8468"/>
    <cellStyle name="Comma 8 2 4 2 7" xfId="3012"/>
    <cellStyle name="Comma 8 2 4 2 8" xfId="2442"/>
    <cellStyle name="Comma 8 2 4 3" xfId="1185"/>
    <cellStyle name="Comma 8 2 4 3 2" xfId="2320"/>
    <cellStyle name="Comma 8 2 4 3 2 2" xfId="5740"/>
    <cellStyle name="Comma 8 2 4 3 2 3" xfId="8012"/>
    <cellStyle name="Comma 8 2 4 3 2 4" xfId="10284"/>
    <cellStyle name="Comma 8 2 4 3 2 5" xfId="3468"/>
    <cellStyle name="Comma 8 2 4 3 2 6" xfId="2890"/>
    <cellStyle name="Comma 8 2 4 3 3" xfId="4605"/>
    <cellStyle name="Comma 8 2 4 3 4" xfId="6877"/>
    <cellStyle name="Comma 8 2 4 3 5" xfId="9149"/>
    <cellStyle name="Comma 8 2 4 3 6" xfId="3183"/>
    <cellStyle name="Comma 8 2 4 3 7" xfId="2610"/>
    <cellStyle name="Comma 8 2 4 4" xfId="731"/>
    <cellStyle name="Comma 8 2 4 4 2" xfId="1866"/>
    <cellStyle name="Comma 8 2 4 4 2 2" xfId="5286"/>
    <cellStyle name="Comma 8 2 4 4 2 3" xfId="7558"/>
    <cellStyle name="Comma 8 2 4 4 2 4" xfId="9830"/>
    <cellStyle name="Comma 8 2 4 4 2 5" xfId="3354"/>
    <cellStyle name="Comma 8 2 4 4 2 6" xfId="2778"/>
    <cellStyle name="Comma 8 2 4 4 3" xfId="4151"/>
    <cellStyle name="Comma 8 2 4 4 4" xfId="6423"/>
    <cellStyle name="Comma 8 2 4 4 5" xfId="8695"/>
    <cellStyle name="Comma 8 2 4 4 6" xfId="3069"/>
    <cellStyle name="Comma 8 2 4 4 7" xfId="2498"/>
    <cellStyle name="Comma 8 2 4 5" xfId="1412"/>
    <cellStyle name="Comma 8 2 4 5 2" xfId="4832"/>
    <cellStyle name="Comma 8 2 4 5 3" xfId="7104"/>
    <cellStyle name="Comma 8 2 4 5 4" xfId="9376"/>
    <cellStyle name="Comma 8 2 4 5 5" xfId="3240"/>
    <cellStyle name="Comma 8 2 4 5 6" xfId="2666"/>
    <cellStyle name="Comma 8 2 4 6" xfId="3697"/>
    <cellStyle name="Comma 8 2 4 7" xfId="5969"/>
    <cellStyle name="Comma 8 2 4 8" xfId="8241"/>
    <cellStyle name="Comma 8 2 4 9" xfId="2955"/>
    <cellStyle name="Comma 8 2 5" xfId="333"/>
    <cellStyle name="Comma 8 2 5 2" xfId="787"/>
    <cellStyle name="Comma 8 2 5 2 2" xfId="1922"/>
    <cellStyle name="Comma 8 2 5 2 2 2" xfId="5342"/>
    <cellStyle name="Comma 8 2 5 2 2 3" xfId="7614"/>
    <cellStyle name="Comma 8 2 5 2 2 4" xfId="9886"/>
    <cellStyle name="Comma 8 2 5 2 2 5" xfId="3368"/>
    <cellStyle name="Comma 8 2 5 2 2 6" xfId="2792"/>
    <cellStyle name="Comma 8 2 5 2 3" xfId="4207"/>
    <cellStyle name="Comma 8 2 5 2 4" xfId="6479"/>
    <cellStyle name="Comma 8 2 5 2 5" xfId="8751"/>
    <cellStyle name="Comma 8 2 5 2 6" xfId="3083"/>
    <cellStyle name="Comma 8 2 5 2 7" xfId="2512"/>
    <cellStyle name="Comma 8 2 5 3" xfId="1468"/>
    <cellStyle name="Comma 8 2 5 3 2" xfId="4888"/>
    <cellStyle name="Comma 8 2 5 3 3" xfId="7160"/>
    <cellStyle name="Comma 8 2 5 3 4" xfId="9432"/>
    <cellStyle name="Comma 8 2 5 3 5" xfId="3254"/>
    <cellStyle name="Comma 8 2 5 3 6" xfId="2680"/>
    <cellStyle name="Comma 8 2 5 4" xfId="3753"/>
    <cellStyle name="Comma 8 2 5 5" xfId="6025"/>
    <cellStyle name="Comma 8 2 5 6" xfId="8297"/>
    <cellStyle name="Comma 8 2 5 7" xfId="2969"/>
    <cellStyle name="Comma 8 2 5 8" xfId="2400"/>
    <cellStyle name="Comma 8 2 6" xfId="1014"/>
    <cellStyle name="Comma 8 2 6 2" xfId="2149"/>
    <cellStyle name="Comma 8 2 6 2 2" xfId="5569"/>
    <cellStyle name="Comma 8 2 6 2 3" xfId="7841"/>
    <cellStyle name="Comma 8 2 6 2 4" xfId="10113"/>
    <cellStyle name="Comma 8 2 6 2 5" xfId="3425"/>
    <cellStyle name="Comma 8 2 6 2 6" xfId="2848"/>
    <cellStyle name="Comma 8 2 6 3" xfId="4434"/>
    <cellStyle name="Comma 8 2 6 4" xfId="6706"/>
    <cellStyle name="Comma 8 2 6 5" xfId="8978"/>
    <cellStyle name="Comma 8 2 6 6" xfId="3140"/>
    <cellStyle name="Comma 8 2 6 7" xfId="2568"/>
    <cellStyle name="Comma 8 2 7" xfId="560"/>
    <cellStyle name="Comma 8 2 7 2" xfId="1695"/>
    <cellStyle name="Comma 8 2 7 2 2" xfId="5115"/>
    <cellStyle name="Comma 8 2 7 2 3" xfId="7387"/>
    <cellStyle name="Comma 8 2 7 2 4" xfId="9659"/>
    <cellStyle name="Comma 8 2 7 2 5" xfId="3311"/>
    <cellStyle name="Comma 8 2 7 2 6" xfId="2736"/>
    <cellStyle name="Comma 8 2 7 3" xfId="3980"/>
    <cellStyle name="Comma 8 2 7 4" xfId="6252"/>
    <cellStyle name="Comma 8 2 7 5" xfId="8524"/>
    <cellStyle name="Comma 8 2 7 6" xfId="3026"/>
    <cellStyle name="Comma 8 2 7 7" xfId="2456"/>
    <cellStyle name="Comma 8 2 8" xfId="1241"/>
    <cellStyle name="Comma 8 2 8 2" xfId="4661"/>
    <cellStyle name="Comma 8 2 8 3" xfId="6933"/>
    <cellStyle name="Comma 8 2 8 4" xfId="9205"/>
    <cellStyle name="Comma 8 2 8 5" xfId="3197"/>
    <cellStyle name="Comma 8 2 8 6" xfId="2624"/>
    <cellStyle name="Comma 8 2 9" xfId="3526"/>
    <cellStyle name="Comma 8 3" xfId="179"/>
    <cellStyle name="Comma 8 3 10" xfId="2364"/>
    <cellStyle name="Comma 8 3 2" xfId="417"/>
    <cellStyle name="Comma 8 3 2 2" xfId="871"/>
    <cellStyle name="Comma 8 3 2 2 2" xfId="2006"/>
    <cellStyle name="Comma 8 3 2 2 2 2" xfId="5426"/>
    <cellStyle name="Comma 8 3 2 2 2 3" xfId="7698"/>
    <cellStyle name="Comma 8 3 2 2 2 4" xfId="9970"/>
    <cellStyle name="Comma 8 3 2 2 2 5" xfId="3389"/>
    <cellStyle name="Comma 8 3 2 2 2 6" xfId="2813"/>
    <cellStyle name="Comma 8 3 2 2 3" xfId="4291"/>
    <cellStyle name="Comma 8 3 2 2 4" xfId="6563"/>
    <cellStyle name="Comma 8 3 2 2 5" xfId="8835"/>
    <cellStyle name="Comma 8 3 2 2 6" xfId="3104"/>
    <cellStyle name="Comma 8 3 2 2 7" xfId="2533"/>
    <cellStyle name="Comma 8 3 2 3" xfId="1552"/>
    <cellStyle name="Comma 8 3 2 3 2" xfId="4972"/>
    <cellStyle name="Comma 8 3 2 3 3" xfId="7244"/>
    <cellStyle name="Comma 8 3 2 3 4" xfId="9516"/>
    <cellStyle name="Comma 8 3 2 3 5" xfId="3275"/>
    <cellStyle name="Comma 8 3 2 3 6" xfId="2701"/>
    <cellStyle name="Comma 8 3 2 4" xfId="3837"/>
    <cellStyle name="Comma 8 3 2 5" xfId="6109"/>
    <cellStyle name="Comma 8 3 2 6" xfId="8381"/>
    <cellStyle name="Comma 8 3 2 7" xfId="2990"/>
    <cellStyle name="Comma 8 3 2 8" xfId="2421"/>
    <cellStyle name="Comma 8 3 3" xfId="1098"/>
    <cellStyle name="Comma 8 3 3 2" xfId="2233"/>
    <cellStyle name="Comma 8 3 3 2 2" xfId="5653"/>
    <cellStyle name="Comma 8 3 3 2 3" xfId="7925"/>
    <cellStyle name="Comma 8 3 3 2 4" xfId="10197"/>
    <cellStyle name="Comma 8 3 3 2 5" xfId="3446"/>
    <cellStyle name="Comma 8 3 3 2 6" xfId="2869"/>
    <cellStyle name="Comma 8 3 3 3" xfId="4518"/>
    <cellStyle name="Comma 8 3 3 4" xfId="6790"/>
    <cellStyle name="Comma 8 3 3 5" xfId="9062"/>
    <cellStyle name="Comma 8 3 3 6" xfId="3161"/>
    <cellStyle name="Comma 8 3 3 7" xfId="2589"/>
    <cellStyle name="Comma 8 3 4" xfId="644"/>
    <cellStyle name="Comma 8 3 4 2" xfId="1779"/>
    <cellStyle name="Comma 8 3 4 2 2" xfId="5199"/>
    <cellStyle name="Comma 8 3 4 2 3" xfId="7471"/>
    <cellStyle name="Comma 8 3 4 2 4" xfId="9743"/>
    <cellStyle name="Comma 8 3 4 2 5" xfId="3332"/>
    <cellStyle name="Comma 8 3 4 2 6" xfId="2757"/>
    <cellStyle name="Comma 8 3 4 3" xfId="4064"/>
    <cellStyle name="Comma 8 3 4 4" xfId="6336"/>
    <cellStyle name="Comma 8 3 4 5" xfId="8608"/>
    <cellStyle name="Comma 8 3 4 6" xfId="3047"/>
    <cellStyle name="Comma 8 3 4 7" xfId="2477"/>
    <cellStyle name="Comma 8 3 5" xfId="1325"/>
    <cellStyle name="Comma 8 3 5 2" xfId="4745"/>
    <cellStyle name="Comma 8 3 5 3" xfId="7017"/>
    <cellStyle name="Comma 8 3 5 4" xfId="9289"/>
    <cellStyle name="Comma 8 3 5 5" xfId="3218"/>
    <cellStyle name="Comma 8 3 5 6" xfId="2645"/>
    <cellStyle name="Comma 8 3 6" xfId="3610"/>
    <cellStyle name="Comma 8 3 7" xfId="5882"/>
    <cellStyle name="Comma 8 3 8" xfId="8154"/>
    <cellStyle name="Comma 8 3 9" xfId="2930"/>
    <cellStyle name="Comma 8 4" xfId="123"/>
    <cellStyle name="Comma 8 4 10" xfId="2350"/>
    <cellStyle name="Comma 8 4 2" xfId="361"/>
    <cellStyle name="Comma 8 4 2 2" xfId="815"/>
    <cellStyle name="Comma 8 4 2 2 2" xfId="1950"/>
    <cellStyle name="Comma 8 4 2 2 2 2" xfId="5370"/>
    <cellStyle name="Comma 8 4 2 2 2 3" xfId="7642"/>
    <cellStyle name="Comma 8 4 2 2 2 4" xfId="9914"/>
    <cellStyle name="Comma 8 4 2 2 2 5" xfId="3375"/>
    <cellStyle name="Comma 8 4 2 2 2 6" xfId="2799"/>
    <cellStyle name="Comma 8 4 2 2 3" xfId="4235"/>
    <cellStyle name="Comma 8 4 2 2 4" xfId="6507"/>
    <cellStyle name="Comma 8 4 2 2 5" xfId="8779"/>
    <cellStyle name="Comma 8 4 2 2 6" xfId="3090"/>
    <cellStyle name="Comma 8 4 2 2 7" xfId="2519"/>
    <cellStyle name="Comma 8 4 2 3" xfId="1496"/>
    <cellStyle name="Comma 8 4 2 3 2" xfId="4916"/>
    <cellStyle name="Comma 8 4 2 3 3" xfId="7188"/>
    <cellStyle name="Comma 8 4 2 3 4" xfId="9460"/>
    <cellStyle name="Comma 8 4 2 3 5" xfId="3261"/>
    <cellStyle name="Comma 8 4 2 3 6" xfId="2687"/>
    <cellStyle name="Comma 8 4 2 4" xfId="3781"/>
    <cellStyle name="Comma 8 4 2 5" xfId="6053"/>
    <cellStyle name="Comma 8 4 2 6" xfId="8325"/>
    <cellStyle name="Comma 8 4 2 7" xfId="2976"/>
    <cellStyle name="Comma 8 4 2 8" xfId="2407"/>
    <cellStyle name="Comma 8 4 3" xfId="1042"/>
    <cellStyle name="Comma 8 4 3 2" xfId="2177"/>
    <cellStyle name="Comma 8 4 3 2 2" xfId="5597"/>
    <cellStyle name="Comma 8 4 3 2 3" xfId="7869"/>
    <cellStyle name="Comma 8 4 3 2 4" xfId="10141"/>
    <cellStyle name="Comma 8 4 3 2 5" xfId="3432"/>
    <cellStyle name="Comma 8 4 3 2 6" xfId="2855"/>
    <cellStyle name="Comma 8 4 3 3" xfId="4462"/>
    <cellStyle name="Comma 8 4 3 4" xfId="6734"/>
    <cellStyle name="Comma 8 4 3 5" xfId="9006"/>
    <cellStyle name="Comma 8 4 3 6" xfId="3147"/>
    <cellStyle name="Comma 8 4 3 7" xfId="2575"/>
    <cellStyle name="Comma 8 4 4" xfId="588"/>
    <cellStyle name="Comma 8 4 4 2" xfId="1723"/>
    <cellStyle name="Comma 8 4 4 2 2" xfId="5143"/>
    <cellStyle name="Comma 8 4 4 2 3" xfId="7415"/>
    <cellStyle name="Comma 8 4 4 2 4" xfId="9687"/>
    <cellStyle name="Comma 8 4 4 2 5" xfId="3318"/>
    <cellStyle name="Comma 8 4 4 2 6" xfId="2743"/>
    <cellStyle name="Comma 8 4 4 3" xfId="4008"/>
    <cellStyle name="Comma 8 4 4 4" xfId="6280"/>
    <cellStyle name="Comma 8 4 4 5" xfId="8552"/>
    <cellStyle name="Comma 8 4 4 6" xfId="3033"/>
    <cellStyle name="Comma 8 4 4 7" xfId="2463"/>
    <cellStyle name="Comma 8 4 5" xfId="1269"/>
    <cellStyle name="Comma 8 4 5 2" xfId="4689"/>
    <cellStyle name="Comma 8 4 5 3" xfId="6961"/>
    <cellStyle name="Comma 8 4 5 4" xfId="9233"/>
    <cellStyle name="Comma 8 4 5 5" xfId="3204"/>
    <cellStyle name="Comma 8 4 5 6" xfId="2631"/>
    <cellStyle name="Comma 8 4 6" xfId="3554"/>
    <cellStyle name="Comma 8 4 7" xfId="5826"/>
    <cellStyle name="Comma 8 4 8" xfId="8098"/>
    <cellStyle name="Comma 8 4 9" xfId="2916"/>
    <cellStyle name="Comma 8 5" xfId="249"/>
    <cellStyle name="Comma 8 5 10" xfId="2379"/>
    <cellStyle name="Comma 8 5 2" xfId="476"/>
    <cellStyle name="Comma 8 5 2 2" xfId="930"/>
    <cellStyle name="Comma 8 5 2 2 2" xfId="2065"/>
    <cellStyle name="Comma 8 5 2 2 2 2" xfId="5485"/>
    <cellStyle name="Comma 8 5 2 2 2 3" xfId="7757"/>
    <cellStyle name="Comma 8 5 2 2 2 4" xfId="10029"/>
    <cellStyle name="Comma 8 5 2 2 2 5" xfId="3404"/>
    <cellStyle name="Comma 8 5 2 2 2 6" xfId="2827"/>
    <cellStyle name="Comma 8 5 2 2 3" xfId="4350"/>
    <cellStyle name="Comma 8 5 2 2 4" xfId="6622"/>
    <cellStyle name="Comma 8 5 2 2 5" xfId="8894"/>
    <cellStyle name="Comma 8 5 2 2 6" xfId="3119"/>
    <cellStyle name="Comma 8 5 2 2 7" xfId="2547"/>
    <cellStyle name="Comma 8 5 2 3" xfId="1611"/>
    <cellStyle name="Comma 8 5 2 3 2" xfId="5031"/>
    <cellStyle name="Comma 8 5 2 3 3" xfId="7303"/>
    <cellStyle name="Comma 8 5 2 3 4" xfId="9575"/>
    <cellStyle name="Comma 8 5 2 3 5" xfId="3290"/>
    <cellStyle name="Comma 8 5 2 3 6" xfId="2715"/>
    <cellStyle name="Comma 8 5 2 4" xfId="3896"/>
    <cellStyle name="Comma 8 5 2 5" xfId="6168"/>
    <cellStyle name="Comma 8 5 2 6" xfId="8440"/>
    <cellStyle name="Comma 8 5 2 7" xfId="3005"/>
    <cellStyle name="Comma 8 5 2 8" xfId="2435"/>
    <cellStyle name="Comma 8 5 3" xfId="1157"/>
    <cellStyle name="Comma 8 5 3 2" xfId="2292"/>
    <cellStyle name="Comma 8 5 3 2 2" xfId="5712"/>
    <cellStyle name="Comma 8 5 3 2 3" xfId="7984"/>
    <cellStyle name="Comma 8 5 3 2 4" xfId="10256"/>
    <cellStyle name="Comma 8 5 3 2 5" xfId="3461"/>
    <cellStyle name="Comma 8 5 3 2 6" xfId="2883"/>
    <cellStyle name="Comma 8 5 3 3" xfId="4577"/>
    <cellStyle name="Comma 8 5 3 4" xfId="6849"/>
    <cellStyle name="Comma 8 5 3 5" xfId="9121"/>
    <cellStyle name="Comma 8 5 3 6" xfId="3176"/>
    <cellStyle name="Comma 8 5 3 7" xfId="2603"/>
    <cellStyle name="Comma 8 5 4" xfId="703"/>
    <cellStyle name="Comma 8 5 4 2" xfId="1838"/>
    <cellStyle name="Comma 8 5 4 2 2" xfId="5258"/>
    <cellStyle name="Comma 8 5 4 2 3" xfId="7530"/>
    <cellStyle name="Comma 8 5 4 2 4" xfId="9802"/>
    <cellStyle name="Comma 8 5 4 2 5" xfId="3347"/>
    <cellStyle name="Comma 8 5 4 2 6" xfId="2771"/>
    <cellStyle name="Comma 8 5 4 3" xfId="4123"/>
    <cellStyle name="Comma 8 5 4 4" xfId="6395"/>
    <cellStyle name="Comma 8 5 4 5" xfId="8667"/>
    <cellStyle name="Comma 8 5 4 6" xfId="3062"/>
    <cellStyle name="Comma 8 5 4 7" xfId="2491"/>
    <cellStyle name="Comma 8 5 5" xfId="1384"/>
    <cellStyle name="Comma 8 5 5 2" xfId="4804"/>
    <cellStyle name="Comma 8 5 5 3" xfId="7076"/>
    <cellStyle name="Comma 8 5 5 4" xfId="9348"/>
    <cellStyle name="Comma 8 5 5 5" xfId="3233"/>
    <cellStyle name="Comma 8 5 5 6" xfId="2659"/>
    <cellStyle name="Comma 8 5 6" xfId="3669"/>
    <cellStyle name="Comma 8 5 7" xfId="5941"/>
    <cellStyle name="Comma 8 5 8" xfId="8213"/>
    <cellStyle name="Comma 8 5 9" xfId="2948"/>
    <cellStyle name="Comma 8 6" xfId="305"/>
    <cellStyle name="Comma 8 6 2" xfId="759"/>
    <cellStyle name="Comma 8 6 2 2" xfId="1894"/>
    <cellStyle name="Comma 8 6 2 2 2" xfId="5314"/>
    <cellStyle name="Comma 8 6 2 2 3" xfId="7586"/>
    <cellStyle name="Comma 8 6 2 2 4" xfId="9858"/>
    <cellStyle name="Comma 8 6 2 2 5" xfId="3361"/>
    <cellStyle name="Comma 8 6 2 2 6" xfId="2785"/>
    <cellStyle name="Comma 8 6 2 3" xfId="4179"/>
    <cellStyle name="Comma 8 6 2 4" xfId="6451"/>
    <cellStyle name="Comma 8 6 2 5" xfId="8723"/>
    <cellStyle name="Comma 8 6 2 6" xfId="3076"/>
    <cellStyle name="Comma 8 6 2 7" xfId="2505"/>
    <cellStyle name="Comma 8 6 3" xfId="1440"/>
    <cellStyle name="Comma 8 6 3 2" xfId="4860"/>
    <cellStyle name="Comma 8 6 3 3" xfId="7132"/>
    <cellStyle name="Comma 8 6 3 4" xfId="9404"/>
    <cellStyle name="Comma 8 6 3 5" xfId="3247"/>
    <cellStyle name="Comma 8 6 3 6" xfId="2673"/>
    <cellStyle name="Comma 8 6 4" xfId="3725"/>
    <cellStyle name="Comma 8 6 5" xfId="5997"/>
    <cellStyle name="Comma 8 6 6" xfId="8269"/>
    <cellStyle name="Comma 8 6 7" xfId="2962"/>
    <cellStyle name="Comma 8 6 8" xfId="2393"/>
    <cellStyle name="Comma 8 7" xfId="986"/>
    <cellStyle name="Comma 8 7 2" xfId="2121"/>
    <cellStyle name="Comma 8 7 2 2" xfId="5541"/>
    <cellStyle name="Comma 8 7 2 3" xfId="7813"/>
    <cellStyle name="Comma 8 7 2 4" xfId="10085"/>
    <cellStyle name="Comma 8 7 2 5" xfId="3418"/>
    <cellStyle name="Comma 8 7 2 6" xfId="2841"/>
    <cellStyle name="Comma 8 7 3" xfId="4406"/>
    <cellStyle name="Comma 8 7 4" xfId="6678"/>
    <cellStyle name="Comma 8 7 5" xfId="8950"/>
    <cellStyle name="Comma 8 7 6" xfId="3133"/>
    <cellStyle name="Comma 8 7 7" xfId="2561"/>
    <cellStyle name="Comma 8 8" xfId="532"/>
    <cellStyle name="Comma 8 8 2" xfId="1667"/>
    <cellStyle name="Comma 8 8 2 2" xfId="5087"/>
    <cellStyle name="Comma 8 8 2 3" xfId="7359"/>
    <cellStyle name="Comma 8 8 2 4" xfId="9631"/>
    <cellStyle name="Comma 8 8 2 5" xfId="3304"/>
    <cellStyle name="Comma 8 8 2 6" xfId="2729"/>
    <cellStyle name="Comma 8 8 3" xfId="3952"/>
    <cellStyle name="Comma 8 8 4" xfId="6224"/>
    <cellStyle name="Comma 8 8 5" xfId="8496"/>
    <cellStyle name="Comma 8 8 6" xfId="3019"/>
    <cellStyle name="Comma 8 8 7" xfId="2449"/>
    <cellStyle name="Comma 8 9" xfId="1213"/>
    <cellStyle name="Comma 8 9 2" xfId="4633"/>
    <cellStyle name="Comma 8 9 3" xfId="6905"/>
    <cellStyle name="Comma 8 9 4" xfId="9177"/>
    <cellStyle name="Comma 8 9 5" xfId="3190"/>
    <cellStyle name="Comma 8 9 6" xfId="2617"/>
    <cellStyle name="Comma 9" xfId="67"/>
    <cellStyle name="Comma 9 10" xfId="3500"/>
    <cellStyle name="Comma 9 11" xfId="5772"/>
    <cellStyle name="Comma 9 12" xfId="8044"/>
    <cellStyle name="Comma 9 13" xfId="2901"/>
    <cellStyle name="Comma 9 14" xfId="2336"/>
    <cellStyle name="Comma 9 2" xfId="97"/>
    <cellStyle name="Comma 9 2 10" xfId="5800"/>
    <cellStyle name="Comma 9 2 11" xfId="8072"/>
    <cellStyle name="Comma 9 2 12" xfId="2910"/>
    <cellStyle name="Comma 9 2 13" xfId="2344"/>
    <cellStyle name="Comma 9 2 2" xfId="209"/>
    <cellStyle name="Comma 9 2 2 10" xfId="2372"/>
    <cellStyle name="Comma 9 2 2 2" xfId="447"/>
    <cellStyle name="Comma 9 2 2 2 2" xfId="901"/>
    <cellStyle name="Comma 9 2 2 2 2 2" xfId="2036"/>
    <cellStyle name="Comma 9 2 2 2 2 2 2" xfId="5456"/>
    <cellStyle name="Comma 9 2 2 2 2 2 3" xfId="7728"/>
    <cellStyle name="Comma 9 2 2 2 2 2 4" xfId="10000"/>
    <cellStyle name="Comma 9 2 2 2 2 2 5" xfId="3397"/>
    <cellStyle name="Comma 9 2 2 2 2 2 6" xfId="2821"/>
    <cellStyle name="Comma 9 2 2 2 2 3" xfId="4321"/>
    <cellStyle name="Comma 9 2 2 2 2 4" xfId="6593"/>
    <cellStyle name="Comma 9 2 2 2 2 5" xfId="8865"/>
    <cellStyle name="Comma 9 2 2 2 2 6" xfId="3112"/>
    <cellStyle name="Comma 9 2 2 2 2 7" xfId="2541"/>
    <cellStyle name="Comma 9 2 2 2 3" xfId="1582"/>
    <cellStyle name="Comma 9 2 2 2 3 2" xfId="5002"/>
    <cellStyle name="Comma 9 2 2 2 3 3" xfId="7274"/>
    <cellStyle name="Comma 9 2 2 2 3 4" xfId="9546"/>
    <cellStyle name="Comma 9 2 2 2 3 5" xfId="3283"/>
    <cellStyle name="Comma 9 2 2 2 3 6" xfId="2709"/>
    <cellStyle name="Comma 9 2 2 2 4" xfId="3867"/>
    <cellStyle name="Comma 9 2 2 2 5" xfId="6139"/>
    <cellStyle name="Comma 9 2 2 2 6" xfId="8411"/>
    <cellStyle name="Comma 9 2 2 2 7" xfId="2998"/>
    <cellStyle name="Comma 9 2 2 2 8" xfId="2429"/>
    <cellStyle name="Comma 9 2 2 3" xfId="1128"/>
    <cellStyle name="Comma 9 2 2 3 2" xfId="2263"/>
    <cellStyle name="Comma 9 2 2 3 2 2" xfId="5683"/>
    <cellStyle name="Comma 9 2 2 3 2 3" xfId="7955"/>
    <cellStyle name="Comma 9 2 2 3 2 4" xfId="10227"/>
    <cellStyle name="Comma 9 2 2 3 2 5" xfId="3454"/>
    <cellStyle name="Comma 9 2 2 3 2 6" xfId="2877"/>
    <cellStyle name="Comma 9 2 2 3 3" xfId="4548"/>
    <cellStyle name="Comma 9 2 2 3 4" xfId="6820"/>
    <cellStyle name="Comma 9 2 2 3 5" xfId="9092"/>
    <cellStyle name="Comma 9 2 2 3 6" xfId="3169"/>
    <cellStyle name="Comma 9 2 2 3 7" xfId="2597"/>
    <cellStyle name="Comma 9 2 2 4" xfId="674"/>
    <cellStyle name="Comma 9 2 2 4 2" xfId="1809"/>
    <cellStyle name="Comma 9 2 2 4 2 2" xfId="5229"/>
    <cellStyle name="Comma 9 2 2 4 2 3" xfId="7501"/>
    <cellStyle name="Comma 9 2 2 4 2 4" xfId="9773"/>
    <cellStyle name="Comma 9 2 2 4 2 5" xfId="3340"/>
    <cellStyle name="Comma 9 2 2 4 2 6" xfId="2765"/>
    <cellStyle name="Comma 9 2 2 4 3" xfId="4094"/>
    <cellStyle name="Comma 9 2 2 4 4" xfId="6366"/>
    <cellStyle name="Comma 9 2 2 4 5" xfId="8638"/>
    <cellStyle name="Comma 9 2 2 4 6" xfId="3055"/>
    <cellStyle name="Comma 9 2 2 4 7" xfId="2485"/>
    <cellStyle name="Comma 9 2 2 5" xfId="1355"/>
    <cellStyle name="Comma 9 2 2 5 2" xfId="4775"/>
    <cellStyle name="Comma 9 2 2 5 3" xfId="7047"/>
    <cellStyle name="Comma 9 2 2 5 4" xfId="9319"/>
    <cellStyle name="Comma 9 2 2 5 5" xfId="3226"/>
    <cellStyle name="Comma 9 2 2 5 6" xfId="2653"/>
    <cellStyle name="Comma 9 2 2 6" xfId="3640"/>
    <cellStyle name="Comma 9 2 2 7" xfId="5912"/>
    <cellStyle name="Comma 9 2 2 8" xfId="8184"/>
    <cellStyle name="Comma 9 2 2 9" xfId="2938"/>
    <cellStyle name="Comma 9 2 3" xfId="153"/>
    <cellStyle name="Comma 9 2 3 10" xfId="2358"/>
    <cellStyle name="Comma 9 2 3 2" xfId="391"/>
    <cellStyle name="Comma 9 2 3 2 2" xfId="845"/>
    <cellStyle name="Comma 9 2 3 2 2 2" xfId="1980"/>
    <cellStyle name="Comma 9 2 3 2 2 2 2" xfId="5400"/>
    <cellStyle name="Comma 9 2 3 2 2 2 3" xfId="7672"/>
    <cellStyle name="Comma 9 2 3 2 2 2 4" xfId="9944"/>
    <cellStyle name="Comma 9 2 3 2 2 2 5" xfId="3383"/>
    <cellStyle name="Comma 9 2 3 2 2 2 6" xfId="2807"/>
    <cellStyle name="Comma 9 2 3 2 2 3" xfId="4265"/>
    <cellStyle name="Comma 9 2 3 2 2 4" xfId="6537"/>
    <cellStyle name="Comma 9 2 3 2 2 5" xfId="8809"/>
    <cellStyle name="Comma 9 2 3 2 2 6" xfId="3098"/>
    <cellStyle name="Comma 9 2 3 2 2 7" xfId="2527"/>
    <cellStyle name="Comma 9 2 3 2 3" xfId="1526"/>
    <cellStyle name="Comma 9 2 3 2 3 2" xfId="4946"/>
    <cellStyle name="Comma 9 2 3 2 3 3" xfId="7218"/>
    <cellStyle name="Comma 9 2 3 2 3 4" xfId="9490"/>
    <cellStyle name="Comma 9 2 3 2 3 5" xfId="3269"/>
    <cellStyle name="Comma 9 2 3 2 3 6" xfId="2695"/>
    <cellStyle name="Comma 9 2 3 2 4" xfId="3811"/>
    <cellStyle name="Comma 9 2 3 2 5" xfId="6083"/>
    <cellStyle name="Comma 9 2 3 2 6" xfId="8355"/>
    <cellStyle name="Comma 9 2 3 2 7" xfId="2984"/>
    <cellStyle name="Comma 9 2 3 2 8" xfId="2415"/>
    <cellStyle name="Comma 9 2 3 3" xfId="1072"/>
    <cellStyle name="Comma 9 2 3 3 2" xfId="2207"/>
    <cellStyle name="Comma 9 2 3 3 2 2" xfId="5627"/>
    <cellStyle name="Comma 9 2 3 3 2 3" xfId="7899"/>
    <cellStyle name="Comma 9 2 3 3 2 4" xfId="10171"/>
    <cellStyle name="Comma 9 2 3 3 2 5" xfId="3440"/>
    <cellStyle name="Comma 9 2 3 3 2 6" xfId="2863"/>
    <cellStyle name="Comma 9 2 3 3 3" xfId="4492"/>
    <cellStyle name="Comma 9 2 3 3 4" xfId="6764"/>
    <cellStyle name="Comma 9 2 3 3 5" xfId="9036"/>
    <cellStyle name="Comma 9 2 3 3 6" xfId="3155"/>
    <cellStyle name="Comma 9 2 3 3 7" xfId="2583"/>
    <cellStyle name="Comma 9 2 3 4" xfId="618"/>
    <cellStyle name="Comma 9 2 3 4 2" xfId="1753"/>
    <cellStyle name="Comma 9 2 3 4 2 2" xfId="5173"/>
    <cellStyle name="Comma 9 2 3 4 2 3" xfId="7445"/>
    <cellStyle name="Comma 9 2 3 4 2 4" xfId="9717"/>
    <cellStyle name="Comma 9 2 3 4 2 5" xfId="3326"/>
    <cellStyle name="Comma 9 2 3 4 2 6" xfId="2751"/>
    <cellStyle name="Comma 9 2 3 4 3" xfId="4038"/>
    <cellStyle name="Comma 9 2 3 4 4" xfId="6310"/>
    <cellStyle name="Comma 9 2 3 4 5" xfId="8582"/>
    <cellStyle name="Comma 9 2 3 4 6" xfId="3041"/>
    <cellStyle name="Comma 9 2 3 4 7" xfId="2471"/>
    <cellStyle name="Comma 9 2 3 5" xfId="1299"/>
    <cellStyle name="Comma 9 2 3 5 2" xfId="4719"/>
    <cellStyle name="Comma 9 2 3 5 3" xfId="6991"/>
    <cellStyle name="Comma 9 2 3 5 4" xfId="9263"/>
    <cellStyle name="Comma 9 2 3 5 5" xfId="3212"/>
    <cellStyle name="Comma 9 2 3 5 6" xfId="2639"/>
    <cellStyle name="Comma 9 2 3 6" xfId="3584"/>
    <cellStyle name="Comma 9 2 3 7" xfId="5856"/>
    <cellStyle name="Comma 9 2 3 8" xfId="8128"/>
    <cellStyle name="Comma 9 2 3 9" xfId="2924"/>
    <cellStyle name="Comma 9 2 4" xfId="279"/>
    <cellStyle name="Comma 9 2 4 10" xfId="2387"/>
    <cellStyle name="Comma 9 2 4 2" xfId="506"/>
    <cellStyle name="Comma 9 2 4 2 2" xfId="960"/>
    <cellStyle name="Comma 9 2 4 2 2 2" xfId="2095"/>
    <cellStyle name="Comma 9 2 4 2 2 2 2" xfId="5515"/>
    <cellStyle name="Comma 9 2 4 2 2 2 3" xfId="7787"/>
    <cellStyle name="Comma 9 2 4 2 2 2 4" xfId="10059"/>
    <cellStyle name="Comma 9 2 4 2 2 2 5" xfId="3412"/>
    <cellStyle name="Comma 9 2 4 2 2 2 6" xfId="2835"/>
    <cellStyle name="Comma 9 2 4 2 2 3" xfId="4380"/>
    <cellStyle name="Comma 9 2 4 2 2 4" xfId="6652"/>
    <cellStyle name="Comma 9 2 4 2 2 5" xfId="8924"/>
    <cellStyle name="Comma 9 2 4 2 2 6" xfId="3127"/>
    <cellStyle name="Comma 9 2 4 2 2 7" xfId="2555"/>
    <cellStyle name="Comma 9 2 4 2 3" xfId="1641"/>
    <cellStyle name="Comma 9 2 4 2 3 2" xfId="5061"/>
    <cellStyle name="Comma 9 2 4 2 3 3" xfId="7333"/>
    <cellStyle name="Comma 9 2 4 2 3 4" xfId="9605"/>
    <cellStyle name="Comma 9 2 4 2 3 5" xfId="3298"/>
    <cellStyle name="Comma 9 2 4 2 3 6" xfId="2723"/>
    <cellStyle name="Comma 9 2 4 2 4" xfId="3926"/>
    <cellStyle name="Comma 9 2 4 2 5" xfId="6198"/>
    <cellStyle name="Comma 9 2 4 2 6" xfId="8470"/>
    <cellStyle name="Comma 9 2 4 2 7" xfId="3013"/>
    <cellStyle name="Comma 9 2 4 2 8" xfId="2443"/>
    <cellStyle name="Comma 9 2 4 3" xfId="1187"/>
    <cellStyle name="Comma 9 2 4 3 2" xfId="2322"/>
    <cellStyle name="Comma 9 2 4 3 2 2" xfId="5742"/>
    <cellStyle name="Comma 9 2 4 3 2 3" xfId="8014"/>
    <cellStyle name="Comma 9 2 4 3 2 4" xfId="10286"/>
    <cellStyle name="Comma 9 2 4 3 2 5" xfId="3469"/>
    <cellStyle name="Comma 9 2 4 3 2 6" xfId="2891"/>
    <cellStyle name="Comma 9 2 4 3 3" xfId="4607"/>
    <cellStyle name="Comma 9 2 4 3 4" xfId="6879"/>
    <cellStyle name="Comma 9 2 4 3 5" xfId="9151"/>
    <cellStyle name="Comma 9 2 4 3 6" xfId="3184"/>
    <cellStyle name="Comma 9 2 4 3 7" xfId="2611"/>
    <cellStyle name="Comma 9 2 4 4" xfId="733"/>
    <cellStyle name="Comma 9 2 4 4 2" xfId="1868"/>
    <cellStyle name="Comma 9 2 4 4 2 2" xfId="5288"/>
    <cellStyle name="Comma 9 2 4 4 2 3" xfId="7560"/>
    <cellStyle name="Comma 9 2 4 4 2 4" xfId="9832"/>
    <cellStyle name="Comma 9 2 4 4 2 5" xfId="3355"/>
    <cellStyle name="Comma 9 2 4 4 2 6" xfId="2779"/>
    <cellStyle name="Comma 9 2 4 4 3" xfId="4153"/>
    <cellStyle name="Comma 9 2 4 4 4" xfId="6425"/>
    <cellStyle name="Comma 9 2 4 4 5" xfId="8697"/>
    <cellStyle name="Comma 9 2 4 4 6" xfId="3070"/>
    <cellStyle name="Comma 9 2 4 4 7" xfId="2499"/>
    <cellStyle name="Comma 9 2 4 5" xfId="1414"/>
    <cellStyle name="Comma 9 2 4 5 2" xfId="4834"/>
    <cellStyle name="Comma 9 2 4 5 3" xfId="7106"/>
    <cellStyle name="Comma 9 2 4 5 4" xfId="9378"/>
    <cellStyle name="Comma 9 2 4 5 5" xfId="3241"/>
    <cellStyle name="Comma 9 2 4 5 6" xfId="2667"/>
    <cellStyle name="Comma 9 2 4 6" xfId="3699"/>
    <cellStyle name="Comma 9 2 4 7" xfId="5971"/>
    <cellStyle name="Comma 9 2 4 8" xfId="8243"/>
    <cellStyle name="Comma 9 2 4 9" xfId="2956"/>
    <cellStyle name="Comma 9 2 5" xfId="335"/>
    <cellStyle name="Comma 9 2 5 2" xfId="789"/>
    <cellStyle name="Comma 9 2 5 2 2" xfId="1924"/>
    <cellStyle name="Comma 9 2 5 2 2 2" xfId="5344"/>
    <cellStyle name="Comma 9 2 5 2 2 3" xfId="7616"/>
    <cellStyle name="Comma 9 2 5 2 2 4" xfId="9888"/>
    <cellStyle name="Comma 9 2 5 2 2 5" xfId="3369"/>
    <cellStyle name="Comma 9 2 5 2 2 6" xfId="2793"/>
    <cellStyle name="Comma 9 2 5 2 3" xfId="4209"/>
    <cellStyle name="Comma 9 2 5 2 4" xfId="6481"/>
    <cellStyle name="Comma 9 2 5 2 5" xfId="8753"/>
    <cellStyle name="Comma 9 2 5 2 6" xfId="3084"/>
    <cellStyle name="Comma 9 2 5 2 7" xfId="2513"/>
    <cellStyle name="Comma 9 2 5 3" xfId="1470"/>
    <cellStyle name="Comma 9 2 5 3 2" xfId="4890"/>
    <cellStyle name="Comma 9 2 5 3 3" xfId="7162"/>
    <cellStyle name="Comma 9 2 5 3 4" xfId="9434"/>
    <cellStyle name="Comma 9 2 5 3 5" xfId="3255"/>
    <cellStyle name="Comma 9 2 5 3 6" xfId="2681"/>
    <cellStyle name="Comma 9 2 5 4" xfId="3755"/>
    <cellStyle name="Comma 9 2 5 5" xfId="6027"/>
    <cellStyle name="Comma 9 2 5 6" xfId="8299"/>
    <cellStyle name="Comma 9 2 5 7" xfId="2970"/>
    <cellStyle name="Comma 9 2 5 8" xfId="2401"/>
    <cellStyle name="Comma 9 2 6" xfId="1016"/>
    <cellStyle name="Comma 9 2 6 2" xfId="2151"/>
    <cellStyle name="Comma 9 2 6 2 2" xfId="5571"/>
    <cellStyle name="Comma 9 2 6 2 3" xfId="7843"/>
    <cellStyle name="Comma 9 2 6 2 4" xfId="10115"/>
    <cellStyle name="Comma 9 2 6 2 5" xfId="3426"/>
    <cellStyle name="Comma 9 2 6 2 6" xfId="2849"/>
    <cellStyle name="Comma 9 2 6 3" xfId="4436"/>
    <cellStyle name="Comma 9 2 6 4" xfId="6708"/>
    <cellStyle name="Comma 9 2 6 5" xfId="8980"/>
    <cellStyle name="Comma 9 2 6 6" xfId="3141"/>
    <cellStyle name="Comma 9 2 6 7" xfId="2569"/>
    <cellStyle name="Comma 9 2 7" xfId="562"/>
    <cellStyle name="Comma 9 2 7 2" xfId="1697"/>
    <cellStyle name="Comma 9 2 7 2 2" xfId="5117"/>
    <cellStyle name="Comma 9 2 7 2 3" xfId="7389"/>
    <cellStyle name="Comma 9 2 7 2 4" xfId="9661"/>
    <cellStyle name="Comma 9 2 7 2 5" xfId="3312"/>
    <cellStyle name="Comma 9 2 7 2 6" xfId="2737"/>
    <cellStyle name="Comma 9 2 7 3" xfId="3982"/>
    <cellStyle name="Comma 9 2 7 4" xfId="6254"/>
    <cellStyle name="Comma 9 2 7 5" xfId="8526"/>
    <cellStyle name="Comma 9 2 7 6" xfId="3027"/>
    <cellStyle name="Comma 9 2 7 7" xfId="2457"/>
    <cellStyle name="Comma 9 2 8" xfId="1243"/>
    <cellStyle name="Comma 9 2 8 2" xfId="4663"/>
    <cellStyle name="Comma 9 2 8 3" xfId="6935"/>
    <cellStyle name="Comma 9 2 8 4" xfId="9207"/>
    <cellStyle name="Comma 9 2 8 5" xfId="3198"/>
    <cellStyle name="Comma 9 2 8 6" xfId="2625"/>
    <cellStyle name="Comma 9 2 9" xfId="3528"/>
    <cellStyle name="Comma 9 3" xfId="181"/>
    <cellStyle name="Comma 9 3 10" xfId="2365"/>
    <cellStyle name="Comma 9 3 2" xfId="419"/>
    <cellStyle name="Comma 9 3 2 2" xfId="873"/>
    <cellStyle name="Comma 9 3 2 2 2" xfId="2008"/>
    <cellStyle name="Comma 9 3 2 2 2 2" xfId="5428"/>
    <cellStyle name="Comma 9 3 2 2 2 3" xfId="7700"/>
    <cellStyle name="Comma 9 3 2 2 2 4" xfId="9972"/>
    <cellStyle name="Comma 9 3 2 2 2 5" xfId="3390"/>
    <cellStyle name="Comma 9 3 2 2 2 6" xfId="2814"/>
    <cellStyle name="Comma 9 3 2 2 3" xfId="4293"/>
    <cellStyle name="Comma 9 3 2 2 4" xfId="6565"/>
    <cellStyle name="Comma 9 3 2 2 5" xfId="8837"/>
    <cellStyle name="Comma 9 3 2 2 6" xfId="3105"/>
    <cellStyle name="Comma 9 3 2 2 7" xfId="2534"/>
    <cellStyle name="Comma 9 3 2 3" xfId="1554"/>
    <cellStyle name="Comma 9 3 2 3 2" xfId="4974"/>
    <cellStyle name="Comma 9 3 2 3 3" xfId="7246"/>
    <cellStyle name="Comma 9 3 2 3 4" xfId="9518"/>
    <cellStyle name="Comma 9 3 2 3 5" xfId="3276"/>
    <cellStyle name="Comma 9 3 2 3 6" xfId="2702"/>
    <cellStyle name="Comma 9 3 2 4" xfId="3839"/>
    <cellStyle name="Comma 9 3 2 5" xfId="6111"/>
    <cellStyle name="Comma 9 3 2 6" xfId="8383"/>
    <cellStyle name="Comma 9 3 2 7" xfId="2991"/>
    <cellStyle name="Comma 9 3 2 8" xfId="2422"/>
    <cellStyle name="Comma 9 3 3" xfId="1100"/>
    <cellStyle name="Comma 9 3 3 2" xfId="2235"/>
    <cellStyle name="Comma 9 3 3 2 2" xfId="5655"/>
    <cellStyle name="Comma 9 3 3 2 3" xfId="7927"/>
    <cellStyle name="Comma 9 3 3 2 4" xfId="10199"/>
    <cellStyle name="Comma 9 3 3 2 5" xfId="3447"/>
    <cellStyle name="Comma 9 3 3 2 6" xfId="2870"/>
    <cellStyle name="Comma 9 3 3 3" xfId="4520"/>
    <cellStyle name="Comma 9 3 3 4" xfId="6792"/>
    <cellStyle name="Comma 9 3 3 5" xfId="9064"/>
    <cellStyle name="Comma 9 3 3 6" xfId="3162"/>
    <cellStyle name="Comma 9 3 3 7" xfId="2590"/>
    <cellStyle name="Comma 9 3 4" xfId="646"/>
    <cellStyle name="Comma 9 3 4 2" xfId="1781"/>
    <cellStyle name="Comma 9 3 4 2 2" xfId="5201"/>
    <cellStyle name="Comma 9 3 4 2 3" xfId="7473"/>
    <cellStyle name="Comma 9 3 4 2 4" xfId="9745"/>
    <cellStyle name="Comma 9 3 4 2 5" xfId="3333"/>
    <cellStyle name="Comma 9 3 4 2 6" xfId="2758"/>
    <cellStyle name="Comma 9 3 4 3" xfId="4066"/>
    <cellStyle name="Comma 9 3 4 4" xfId="6338"/>
    <cellStyle name="Comma 9 3 4 5" xfId="8610"/>
    <cellStyle name="Comma 9 3 4 6" xfId="3048"/>
    <cellStyle name="Comma 9 3 4 7" xfId="2478"/>
    <cellStyle name="Comma 9 3 5" xfId="1327"/>
    <cellStyle name="Comma 9 3 5 2" xfId="4747"/>
    <cellStyle name="Comma 9 3 5 3" xfId="7019"/>
    <cellStyle name="Comma 9 3 5 4" xfId="9291"/>
    <cellStyle name="Comma 9 3 5 5" xfId="3219"/>
    <cellStyle name="Comma 9 3 5 6" xfId="2646"/>
    <cellStyle name="Comma 9 3 6" xfId="3612"/>
    <cellStyle name="Comma 9 3 7" xfId="5884"/>
    <cellStyle name="Comma 9 3 8" xfId="8156"/>
    <cellStyle name="Comma 9 3 9" xfId="2931"/>
    <cellStyle name="Comma 9 4" xfId="125"/>
    <cellStyle name="Comma 9 4 10" xfId="2351"/>
    <cellStyle name="Comma 9 4 2" xfId="363"/>
    <cellStyle name="Comma 9 4 2 2" xfId="817"/>
    <cellStyle name="Comma 9 4 2 2 2" xfId="1952"/>
    <cellStyle name="Comma 9 4 2 2 2 2" xfId="5372"/>
    <cellStyle name="Comma 9 4 2 2 2 3" xfId="7644"/>
    <cellStyle name="Comma 9 4 2 2 2 4" xfId="9916"/>
    <cellStyle name="Comma 9 4 2 2 2 5" xfId="3376"/>
    <cellStyle name="Comma 9 4 2 2 2 6" xfId="2800"/>
    <cellStyle name="Comma 9 4 2 2 3" xfId="4237"/>
    <cellStyle name="Comma 9 4 2 2 4" xfId="6509"/>
    <cellStyle name="Comma 9 4 2 2 5" xfId="8781"/>
    <cellStyle name="Comma 9 4 2 2 6" xfId="3091"/>
    <cellStyle name="Comma 9 4 2 2 7" xfId="2520"/>
    <cellStyle name="Comma 9 4 2 3" xfId="1498"/>
    <cellStyle name="Comma 9 4 2 3 2" xfId="4918"/>
    <cellStyle name="Comma 9 4 2 3 3" xfId="7190"/>
    <cellStyle name="Comma 9 4 2 3 4" xfId="9462"/>
    <cellStyle name="Comma 9 4 2 3 5" xfId="3262"/>
    <cellStyle name="Comma 9 4 2 3 6" xfId="2688"/>
    <cellStyle name="Comma 9 4 2 4" xfId="3783"/>
    <cellStyle name="Comma 9 4 2 5" xfId="6055"/>
    <cellStyle name="Comma 9 4 2 6" xfId="8327"/>
    <cellStyle name="Comma 9 4 2 7" xfId="2977"/>
    <cellStyle name="Comma 9 4 2 8" xfId="2408"/>
    <cellStyle name="Comma 9 4 3" xfId="1044"/>
    <cellStyle name="Comma 9 4 3 2" xfId="2179"/>
    <cellStyle name="Comma 9 4 3 2 2" xfId="5599"/>
    <cellStyle name="Comma 9 4 3 2 3" xfId="7871"/>
    <cellStyle name="Comma 9 4 3 2 4" xfId="10143"/>
    <cellStyle name="Comma 9 4 3 2 5" xfId="3433"/>
    <cellStyle name="Comma 9 4 3 2 6" xfId="2856"/>
    <cellStyle name="Comma 9 4 3 3" xfId="4464"/>
    <cellStyle name="Comma 9 4 3 4" xfId="6736"/>
    <cellStyle name="Comma 9 4 3 5" xfId="9008"/>
    <cellStyle name="Comma 9 4 3 6" xfId="3148"/>
    <cellStyle name="Comma 9 4 3 7" xfId="2576"/>
    <cellStyle name="Comma 9 4 4" xfId="590"/>
    <cellStyle name="Comma 9 4 4 2" xfId="1725"/>
    <cellStyle name="Comma 9 4 4 2 2" xfId="5145"/>
    <cellStyle name="Comma 9 4 4 2 3" xfId="7417"/>
    <cellStyle name="Comma 9 4 4 2 4" xfId="9689"/>
    <cellStyle name="Comma 9 4 4 2 5" xfId="3319"/>
    <cellStyle name="Comma 9 4 4 2 6" xfId="2744"/>
    <cellStyle name="Comma 9 4 4 3" xfId="4010"/>
    <cellStyle name="Comma 9 4 4 4" xfId="6282"/>
    <cellStyle name="Comma 9 4 4 5" xfId="8554"/>
    <cellStyle name="Comma 9 4 4 6" xfId="3034"/>
    <cellStyle name="Comma 9 4 4 7" xfId="2464"/>
    <cellStyle name="Comma 9 4 5" xfId="1271"/>
    <cellStyle name="Comma 9 4 5 2" xfId="4691"/>
    <cellStyle name="Comma 9 4 5 3" xfId="6963"/>
    <cellStyle name="Comma 9 4 5 4" xfId="9235"/>
    <cellStyle name="Comma 9 4 5 5" xfId="3205"/>
    <cellStyle name="Comma 9 4 5 6" xfId="2632"/>
    <cellStyle name="Comma 9 4 6" xfId="3556"/>
    <cellStyle name="Comma 9 4 7" xfId="5828"/>
    <cellStyle name="Comma 9 4 8" xfId="8100"/>
    <cellStyle name="Comma 9 4 9" xfId="2917"/>
    <cellStyle name="Comma 9 5" xfId="251"/>
    <cellStyle name="Comma 9 5 10" xfId="2380"/>
    <cellStyle name="Comma 9 5 2" xfId="478"/>
    <cellStyle name="Comma 9 5 2 2" xfId="932"/>
    <cellStyle name="Comma 9 5 2 2 2" xfId="2067"/>
    <cellStyle name="Comma 9 5 2 2 2 2" xfId="5487"/>
    <cellStyle name="Comma 9 5 2 2 2 3" xfId="7759"/>
    <cellStyle name="Comma 9 5 2 2 2 4" xfId="10031"/>
    <cellStyle name="Comma 9 5 2 2 2 5" xfId="3405"/>
    <cellStyle name="Comma 9 5 2 2 2 6" xfId="2828"/>
    <cellStyle name="Comma 9 5 2 2 3" xfId="4352"/>
    <cellStyle name="Comma 9 5 2 2 4" xfId="6624"/>
    <cellStyle name="Comma 9 5 2 2 5" xfId="8896"/>
    <cellStyle name="Comma 9 5 2 2 6" xfId="3120"/>
    <cellStyle name="Comma 9 5 2 2 7" xfId="2548"/>
    <cellStyle name="Comma 9 5 2 3" xfId="1613"/>
    <cellStyle name="Comma 9 5 2 3 2" xfId="5033"/>
    <cellStyle name="Comma 9 5 2 3 3" xfId="7305"/>
    <cellStyle name="Comma 9 5 2 3 4" xfId="9577"/>
    <cellStyle name="Comma 9 5 2 3 5" xfId="3291"/>
    <cellStyle name="Comma 9 5 2 3 6" xfId="2716"/>
    <cellStyle name="Comma 9 5 2 4" xfId="3898"/>
    <cellStyle name="Comma 9 5 2 5" xfId="6170"/>
    <cellStyle name="Comma 9 5 2 6" xfId="8442"/>
    <cellStyle name="Comma 9 5 2 7" xfId="3006"/>
    <cellStyle name="Comma 9 5 2 8" xfId="2436"/>
    <cellStyle name="Comma 9 5 3" xfId="1159"/>
    <cellStyle name="Comma 9 5 3 2" xfId="2294"/>
    <cellStyle name="Comma 9 5 3 2 2" xfId="5714"/>
    <cellStyle name="Comma 9 5 3 2 3" xfId="7986"/>
    <cellStyle name="Comma 9 5 3 2 4" xfId="10258"/>
    <cellStyle name="Comma 9 5 3 2 5" xfId="3462"/>
    <cellStyle name="Comma 9 5 3 2 6" xfId="2884"/>
    <cellStyle name="Comma 9 5 3 3" xfId="4579"/>
    <cellStyle name="Comma 9 5 3 4" xfId="6851"/>
    <cellStyle name="Comma 9 5 3 5" xfId="9123"/>
    <cellStyle name="Comma 9 5 3 6" xfId="3177"/>
    <cellStyle name="Comma 9 5 3 7" xfId="2604"/>
    <cellStyle name="Comma 9 5 4" xfId="705"/>
    <cellStyle name="Comma 9 5 4 2" xfId="1840"/>
    <cellStyle name="Comma 9 5 4 2 2" xfId="5260"/>
    <cellStyle name="Comma 9 5 4 2 3" xfId="7532"/>
    <cellStyle name="Comma 9 5 4 2 4" xfId="9804"/>
    <cellStyle name="Comma 9 5 4 2 5" xfId="3348"/>
    <cellStyle name="Comma 9 5 4 2 6" xfId="2772"/>
    <cellStyle name="Comma 9 5 4 3" xfId="4125"/>
    <cellStyle name="Comma 9 5 4 4" xfId="6397"/>
    <cellStyle name="Comma 9 5 4 5" xfId="8669"/>
    <cellStyle name="Comma 9 5 4 6" xfId="3063"/>
    <cellStyle name="Comma 9 5 4 7" xfId="2492"/>
    <cellStyle name="Comma 9 5 5" xfId="1386"/>
    <cellStyle name="Comma 9 5 5 2" xfId="4806"/>
    <cellStyle name="Comma 9 5 5 3" xfId="7078"/>
    <cellStyle name="Comma 9 5 5 4" xfId="9350"/>
    <cellStyle name="Comma 9 5 5 5" xfId="3234"/>
    <cellStyle name="Comma 9 5 5 6" xfId="2660"/>
    <cellStyle name="Comma 9 5 6" xfId="3671"/>
    <cellStyle name="Comma 9 5 7" xfId="5943"/>
    <cellStyle name="Comma 9 5 8" xfId="8215"/>
    <cellStyle name="Comma 9 5 9" xfId="2949"/>
    <cellStyle name="Comma 9 6" xfId="307"/>
    <cellStyle name="Comma 9 6 2" xfId="761"/>
    <cellStyle name="Comma 9 6 2 2" xfId="1896"/>
    <cellStyle name="Comma 9 6 2 2 2" xfId="5316"/>
    <cellStyle name="Comma 9 6 2 2 3" xfId="7588"/>
    <cellStyle name="Comma 9 6 2 2 4" xfId="9860"/>
    <cellStyle name="Comma 9 6 2 2 5" xfId="3362"/>
    <cellStyle name="Comma 9 6 2 2 6" xfId="2786"/>
    <cellStyle name="Comma 9 6 2 3" xfId="4181"/>
    <cellStyle name="Comma 9 6 2 4" xfId="6453"/>
    <cellStyle name="Comma 9 6 2 5" xfId="8725"/>
    <cellStyle name="Comma 9 6 2 6" xfId="3077"/>
    <cellStyle name="Comma 9 6 2 7" xfId="2506"/>
    <cellStyle name="Comma 9 6 3" xfId="1442"/>
    <cellStyle name="Comma 9 6 3 2" xfId="4862"/>
    <cellStyle name="Comma 9 6 3 3" xfId="7134"/>
    <cellStyle name="Comma 9 6 3 4" xfId="9406"/>
    <cellStyle name="Comma 9 6 3 5" xfId="3248"/>
    <cellStyle name="Comma 9 6 3 6" xfId="2674"/>
    <cellStyle name="Comma 9 6 4" xfId="3727"/>
    <cellStyle name="Comma 9 6 5" xfId="5999"/>
    <cellStyle name="Comma 9 6 6" xfId="8271"/>
    <cellStyle name="Comma 9 6 7" xfId="2963"/>
    <cellStyle name="Comma 9 6 8" xfId="2394"/>
    <cellStyle name="Comma 9 7" xfId="988"/>
    <cellStyle name="Comma 9 7 2" xfId="2123"/>
    <cellStyle name="Comma 9 7 2 2" xfId="5543"/>
    <cellStyle name="Comma 9 7 2 3" xfId="7815"/>
    <cellStyle name="Comma 9 7 2 4" xfId="10087"/>
    <cellStyle name="Comma 9 7 2 5" xfId="3419"/>
    <cellStyle name="Comma 9 7 2 6" xfId="2842"/>
    <cellStyle name="Comma 9 7 3" xfId="4408"/>
    <cellStyle name="Comma 9 7 4" xfId="6680"/>
    <cellStyle name="Comma 9 7 5" xfId="8952"/>
    <cellStyle name="Comma 9 7 6" xfId="3134"/>
    <cellStyle name="Comma 9 7 7" xfId="2562"/>
    <cellStyle name="Comma 9 8" xfId="534"/>
    <cellStyle name="Comma 9 8 2" xfId="1669"/>
    <cellStyle name="Comma 9 8 2 2" xfId="5089"/>
    <cellStyle name="Comma 9 8 2 3" xfId="7361"/>
    <cellStyle name="Comma 9 8 2 4" xfId="9633"/>
    <cellStyle name="Comma 9 8 2 5" xfId="3305"/>
    <cellStyle name="Comma 9 8 2 6" xfId="2730"/>
    <cellStyle name="Comma 9 8 3" xfId="3954"/>
    <cellStyle name="Comma 9 8 4" xfId="6226"/>
    <cellStyle name="Comma 9 8 5" xfId="8498"/>
    <cellStyle name="Comma 9 8 6" xfId="3020"/>
    <cellStyle name="Comma 9 8 7" xfId="2450"/>
    <cellStyle name="Comma 9 9" xfId="1215"/>
    <cellStyle name="Comma 9 9 2" xfId="4635"/>
    <cellStyle name="Comma 9 9 3" xfId="6907"/>
    <cellStyle name="Comma 9 9 4" xfId="9179"/>
    <cellStyle name="Comma 9 9 5" xfId="3191"/>
    <cellStyle name="Comma 9 9 6" xfId="2618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Linked Cell" xfId="15" builtinId="24" customBuiltin="1"/>
    <cellStyle name="Neutral 2" xfId="229"/>
    <cellStyle name="Neutral 3" xfId="44"/>
    <cellStyle name="Normal" xfId="0" builtinId="0"/>
    <cellStyle name="Normal 10" xfId="66"/>
    <cellStyle name="Normal 10 10" xfId="3499"/>
    <cellStyle name="Normal 10 11" xfId="5771"/>
    <cellStyle name="Normal 10 12" xfId="8043"/>
    <cellStyle name="Normal 10 2" xfId="96"/>
    <cellStyle name="Normal 10 2 10" xfId="5799"/>
    <cellStyle name="Normal 10 2 11" xfId="8071"/>
    <cellStyle name="Normal 10 2 2" xfId="208"/>
    <cellStyle name="Normal 10 2 2 2" xfId="446"/>
    <cellStyle name="Normal 10 2 2 2 2" xfId="900"/>
    <cellStyle name="Normal 10 2 2 2 2 2" xfId="2035"/>
    <cellStyle name="Normal 10 2 2 2 2 2 2" xfId="5455"/>
    <cellStyle name="Normal 10 2 2 2 2 2 3" xfId="7727"/>
    <cellStyle name="Normal 10 2 2 2 2 2 4" xfId="9999"/>
    <cellStyle name="Normal 10 2 2 2 2 3" xfId="4320"/>
    <cellStyle name="Normal 10 2 2 2 2 4" xfId="6592"/>
    <cellStyle name="Normal 10 2 2 2 2 5" xfId="8864"/>
    <cellStyle name="Normal 10 2 2 2 3" xfId="1581"/>
    <cellStyle name="Normal 10 2 2 2 3 2" xfId="5001"/>
    <cellStyle name="Normal 10 2 2 2 3 3" xfId="7273"/>
    <cellStyle name="Normal 10 2 2 2 3 4" xfId="9545"/>
    <cellStyle name="Normal 10 2 2 2 4" xfId="3866"/>
    <cellStyle name="Normal 10 2 2 2 5" xfId="6138"/>
    <cellStyle name="Normal 10 2 2 2 6" xfId="8410"/>
    <cellStyle name="Normal 10 2 2 3" xfId="1127"/>
    <cellStyle name="Normal 10 2 2 3 2" xfId="2262"/>
    <cellStyle name="Normal 10 2 2 3 2 2" xfId="5682"/>
    <cellStyle name="Normal 10 2 2 3 2 3" xfId="7954"/>
    <cellStyle name="Normal 10 2 2 3 2 4" xfId="10226"/>
    <cellStyle name="Normal 10 2 2 3 3" xfId="4547"/>
    <cellStyle name="Normal 10 2 2 3 4" xfId="6819"/>
    <cellStyle name="Normal 10 2 2 3 5" xfId="9091"/>
    <cellStyle name="Normal 10 2 2 4" xfId="673"/>
    <cellStyle name="Normal 10 2 2 4 2" xfId="1808"/>
    <cellStyle name="Normal 10 2 2 4 2 2" xfId="5228"/>
    <cellStyle name="Normal 10 2 2 4 2 3" xfId="7500"/>
    <cellStyle name="Normal 10 2 2 4 2 4" xfId="9772"/>
    <cellStyle name="Normal 10 2 2 4 3" xfId="4093"/>
    <cellStyle name="Normal 10 2 2 4 4" xfId="6365"/>
    <cellStyle name="Normal 10 2 2 4 5" xfId="8637"/>
    <cellStyle name="Normal 10 2 2 5" xfId="1354"/>
    <cellStyle name="Normal 10 2 2 5 2" xfId="4774"/>
    <cellStyle name="Normal 10 2 2 5 3" xfId="7046"/>
    <cellStyle name="Normal 10 2 2 5 4" xfId="9318"/>
    <cellStyle name="Normal 10 2 2 6" xfId="3639"/>
    <cellStyle name="Normal 10 2 2 7" xfId="5911"/>
    <cellStyle name="Normal 10 2 2 8" xfId="8183"/>
    <cellStyle name="Normal 10 2 3" xfId="152"/>
    <cellStyle name="Normal 10 2 3 2" xfId="390"/>
    <cellStyle name="Normal 10 2 3 2 2" xfId="844"/>
    <cellStyle name="Normal 10 2 3 2 2 2" xfId="1979"/>
    <cellStyle name="Normal 10 2 3 2 2 2 2" xfId="5399"/>
    <cellStyle name="Normal 10 2 3 2 2 2 3" xfId="7671"/>
    <cellStyle name="Normal 10 2 3 2 2 2 4" xfId="9943"/>
    <cellStyle name="Normal 10 2 3 2 2 3" xfId="4264"/>
    <cellStyle name="Normal 10 2 3 2 2 4" xfId="6536"/>
    <cellStyle name="Normal 10 2 3 2 2 5" xfId="8808"/>
    <cellStyle name="Normal 10 2 3 2 3" xfId="1525"/>
    <cellStyle name="Normal 10 2 3 2 3 2" xfId="4945"/>
    <cellStyle name="Normal 10 2 3 2 3 3" xfId="7217"/>
    <cellStyle name="Normal 10 2 3 2 3 4" xfId="9489"/>
    <cellStyle name="Normal 10 2 3 2 4" xfId="3810"/>
    <cellStyle name="Normal 10 2 3 2 5" xfId="6082"/>
    <cellStyle name="Normal 10 2 3 2 6" xfId="8354"/>
    <cellStyle name="Normal 10 2 3 3" xfId="1071"/>
    <cellStyle name="Normal 10 2 3 3 2" xfId="2206"/>
    <cellStyle name="Normal 10 2 3 3 2 2" xfId="5626"/>
    <cellStyle name="Normal 10 2 3 3 2 3" xfId="7898"/>
    <cellStyle name="Normal 10 2 3 3 2 4" xfId="10170"/>
    <cellStyle name="Normal 10 2 3 3 3" xfId="4491"/>
    <cellStyle name="Normal 10 2 3 3 4" xfId="6763"/>
    <cellStyle name="Normal 10 2 3 3 5" xfId="9035"/>
    <cellStyle name="Normal 10 2 3 4" xfId="617"/>
    <cellStyle name="Normal 10 2 3 4 2" xfId="1752"/>
    <cellStyle name="Normal 10 2 3 4 2 2" xfId="5172"/>
    <cellStyle name="Normal 10 2 3 4 2 3" xfId="7444"/>
    <cellStyle name="Normal 10 2 3 4 2 4" xfId="9716"/>
    <cellStyle name="Normal 10 2 3 4 3" xfId="4037"/>
    <cellStyle name="Normal 10 2 3 4 4" xfId="6309"/>
    <cellStyle name="Normal 10 2 3 4 5" xfId="8581"/>
    <cellStyle name="Normal 10 2 3 5" xfId="1298"/>
    <cellStyle name="Normal 10 2 3 5 2" xfId="4718"/>
    <cellStyle name="Normal 10 2 3 5 3" xfId="6990"/>
    <cellStyle name="Normal 10 2 3 5 4" xfId="9262"/>
    <cellStyle name="Normal 10 2 3 6" xfId="3583"/>
    <cellStyle name="Normal 10 2 3 7" xfId="5855"/>
    <cellStyle name="Normal 10 2 3 8" xfId="8127"/>
    <cellStyle name="Normal 10 2 4" xfId="278"/>
    <cellStyle name="Normal 10 2 4 2" xfId="505"/>
    <cellStyle name="Normal 10 2 4 2 2" xfId="959"/>
    <cellStyle name="Normal 10 2 4 2 2 2" xfId="2094"/>
    <cellStyle name="Normal 10 2 4 2 2 2 2" xfId="5514"/>
    <cellStyle name="Normal 10 2 4 2 2 2 3" xfId="7786"/>
    <cellStyle name="Normal 10 2 4 2 2 2 4" xfId="10058"/>
    <cellStyle name="Normal 10 2 4 2 2 3" xfId="4379"/>
    <cellStyle name="Normal 10 2 4 2 2 4" xfId="6651"/>
    <cellStyle name="Normal 10 2 4 2 2 5" xfId="8923"/>
    <cellStyle name="Normal 10 2 4 2 3" xfId="1640"/>
    <cellStyle name="Normal 10 2 4 2 3 2" xfId="5060"/>
    <cellStyle name="Normal 10 2 4 2 3 3" xfId="7332"/>
    <cellStyle name="Normal 10 2 4 2 3 4" xfId="9604"/>
    <cellStyle name="Normal 10 2 4 2 4" xfId="3925"/>
    <cellStyle name="Normal 10 2 4 2 5" xfId="6197"/>
    <cellStyle name="Normal 10 2 4 2 6" xfId="8469"/>
    <cellStyle name="Normal 10 2 4 3" xfId="1186"/>
    <cellStyle name="Normal 10 2 4 3 2" xfId="2321"/>
    <cellStyle name="Normal 10 2 4 3 2 2" xfId="5741"/>
    <cellStyle name="Normal 10 2 4 3 2 3" xfId="8013"/>
    <cellStyle name="Normal 10 2 4 3 2 4" xfId="10285"/>
    <cellStyle name="Normal 10 2 4 3 3" xfId="4606"/>
    <cellStyle name="Normal 10 2 4 3 4" xfId="6878"/>
    <cellStyle name="Normal 10 2 4 3 5" xfId="9150"/>
    <cellStyle name="Normal 10 2 4 4" xfId="732"/>
    <cellStyle name="Normal 10 2 4 4 2" xfId="1867"/>
    <cellStyle name="Normal 10 2 4 4 2 2" xfId="5287"/>
    <cellStyle name="Normal 10 2 4 4 2 3" xfId="7559"/>
    <cellStyle name="Normal 10 2 4 4 2 4" xfId="9831"/>
    <cellStyle name="Normal 10 2 4 4 3" xfId="4152"/>
    <cellStyle name="Normal 10 2 4 4 4" xfId="6424"/>
    <cellStyle name="Normal 10 2 4 4 5" xfId="8696"/>
    <cellStyle name="Normal 10 2 4 5" xfId="1413"/>
    <cellStyle name="Normal 10 2 4 5 2" xfId="4833"/>
    <cellStyle name="Normal 10 2 4 5 3" xfId="7105"/>
    <cellStyle name="Normal 10 2 4 5 4" xfId="9377"/>
    <cellStyle name="Normal 10 2 4 6" xfId="3698"/>
    <cellStyle name="Normal 10 2 4 7" xfId="5970"/>
    <cellStyle name="Normal 10 2 4 8" xfId="8242"/>
    <cellStyle name="Normal 10 2 5" xfId="334"/>
    <cellStyle name="Normal 10 2 5 2" xfId="788"/>
    <cellStyle name="Normal 10 2 5 2 2" xfId="1923"/>
    <cellStyle name="Normal 10 2 5 2 2 2" xfId="5343"/>
    <cellStyle name="Normal 10 2 5 2 2 3" xfId="7615"/>
    <cellStyle name="Normal 10 2 5 2 2 4" xfId="9887"/>
    <cellStyle name="Normal 10 2 5 2 3" xfId="4208"/>
    <cellStyle name="Normal 10 2 5 2 4" xfId="6480"/>
    <cellStyle name="Normal 10 2 5 2 5" xfId="8752"/>
    <cellStyle name="Normal 10 2 5 3" xfId="1469"/>
    <cellStyle name="Normal 10 2 5 3 2" xfId="4889"/>
    <cellStyle name="Normal 10 2 5 3 3" xfId="7161"/>
    <cellStyle name="Normal 10 2 5 3 4" xfId="9433"/>
    <cellStyle name="Normal 10 2 5 4" xfId="3754"/>
    <cellStyle name="Normal 10 2 5 5" xfId="6026"/>
    <cellStyle name="Normal 10 2 5 6" xfId="8298"/>
    <cellStyle name="Normal 10 2 6" xfId="1015"/>
    <cellStyle name="Normal 10 2 6 2" xfId="2150"/>
    <cellStyle name="Normal 10 2 6 2 2" xfId="5570"/>
    <cellStyle name="Normal 10 2 6 2 3" xfId="7842"/>
    <cellStyle name="Normal 10 2 6 2 4" xfId="10114"/>
    <cellStyle name="Normal 10 2 6 3" xfId="4435"/>
    <cellStyle name="Normal 10 2 6 4" xfId="6707"/>
    <cellStyle name="Normal 10 2 6 5" xfId="8979"/>
    <cellStyle name="Normal 10 2 7" xfId="561"/>
    <cellStyle name="Normal 10 2 7 2" xfId="1696"/>
    <cellStyle name="Normal 10 2 7 2 2" xfId="5116"/>
    <cellStyle name="Normal 10 2 7 2 3" xfId="7388"/>
    <cellStyle name="Normal 10 2 7 2 4" xfId="9660"/>
    <cellStyle name="Normal 10 2 7 3" xfId="3981"/>
    <cellStyle name="Normal 10 2 7 4" xfId="6253"/>
    <cellStyle name="Normal 10 2 7 5" xfId="8525"/>
    <cellStyle name="Normal 10 2 8" xfId="1242"/>
    <cellStyle name="Normal 10 2 8 2" xfId="4662"/>
    <cellStyle name="Normal 10 2 8 3" xfId="6934"/>
    <cellStyle name="Normal 10 2 8 4" xfId="9206"/>
    <cellStyle name="Normal 10 2 9" xfId="3527"/>
    <cellStyle name="Normal 10 3" xfId="180"/>
    <cellStyle name="Normal 10 3 2" xfId="418"/>
    <cellStyle name="Normal 10 3 2 2" xfId="872"/>
    <cellStyle name="Normal 10 3 2 2 2" xfId="2007"/>
    <cellStyle name="Normal 10 3 2 2 2 2" xfId="5427"/>
    <cellStyle name="Normal 10 3 2 2 2 3" xfId="7699"/>
    <cellStyle name="Normal 10 3 2 2 2 4" xfId="9971"/>
    <cellStyle name="Normal 10 3 2 2 3" xfId="4292"/>
    <cellStyle name="Normal 10 3 2 2 4" xfId="6564"/>
    <cellStyle name="Normal 10 3 2 2 5" xfId="8836"/>
    <cellStyle name="Normal 10 3 2 3" xfId="1553"/>
    <cellStyle name="Normal 10 3 2 3 2" xfId="4973"/>
    <cellStyle name="Normal 10 3 2 3 3" xfId="7245"/>
    <cellStyle name="Normal 10 3 2 3 4" xfId="9517"/>
    <cellStyle name="Normal 10 3 2 4" xfId="3838"/>
    <cellStyle name="Normal 10 3 2 5" xfId="6110"/>
    <cellStyle name="Normal 10 3 2 6" xfId="8382"/>
    <cellStyle name="Normal 10 3 3" xfId="1099"/>
    <cellStyle name="Normal 10 3 3 2" xfId="2234"/>
    <cellStyle name="Normal 10 3 3 2 2" xfId="5654"/>
    <cellStyle name="Normal 10 3 3 2 3" xfId="7926"/>
    <cellStyle name="Normal 10 3 3 2 4" xfId="10198"/>
    <cellStyle name="Normal 10 3 3 3" xfId="4519"/>
    <cellStyle name="Normal 10 3 3 4" xfId="6791"/>
    <cellStyle name="Normal 10 3 3 5" xfId="9063"/>
    <cellStyle name="Normal 10 3 4" xfId="645"/>
    <cellStyle name="Normal 10 3 4 2" xfId="1780"/>
    <cellStyle name="Normal 10 3 4 2 2" xfId="5200"/>
    <cellStyle name="Normal 10 3 4 2 3" xfId="7472"/>
    <cellStyle name="Normal 10 3 4 2 4" xfId="9744"/>
    <cellStyle name="Normal 10 3 4 3" xfId="4065"/>
    <cellStyle name="Normal 10 3 4 4" xfId="6337"/>
    <cellStyle name="Normal 10 3 4 5" xfId="8609"/>
    <cellStyle name="Normal 10 3 5" xfId="1326"/>
    <cellStyle name="Normal 10 3 5 2" xfId="4746"/>
    <cellStyle name="Normal 10 3 5 3" xfId="7018"/>
    <cellStyle name="Normal 10 3 5 4" xfId="9290"/>
    <cellStyle name="Normal 10 3 6" xfId="3611"/>
    <cellStyle name="Normal 10 3 7" xfId="5883"/>
    <cellStyle name="Normal 10 3 8" xfId="8155"/>
    <cellStyle name="Normal 10 4" xfId="124"/>
    <cellStyle name="Normal 10 4 2" xfId="362"/>
    <cellStyle name="Normal 10 4 2 2" xfId="816"/>
    <cellStyle name="Normal 10 4 2 2 2" xfId="1951"/>
    <cellStyle name="Normal 10 4 2 2 2 2" xfId="5371"/>
    <cellStyle name="Normal 10 4 2 2 2 3" xfId="7643"/>
    <cellStyle name="Normal 10 4 2 2 2 4" xfId="9915"/>
    <cellStyle name="Normal 10 4 2 2 3" xfId="4236"/>
    <cellStyle name="Normal 10 4 2 2 4" xfId="6508"/>
    <cellStyle name="Normal 10 4 2 2 5" xfId="8780"/>
    <cellStyle name="Normal 10 4 2 3" xfId="1497"/>
    <cellStyle name="Normal 10 4 2 3 2" xfId="4917"/>
    <cellStyle name="Normal 10 4 2 3 3" xfId="7189"/>
    <cellStyle name="Normal 10 4 2 3 4" xfId="9461"/>
    <cellStyle name="Normal 10 4 2 4" xfId="3782"/>
    <cellStyle name="Normal 10 4 2 5" xfId="6054"/>
    <cellStyle name="Normal 10 4 2 6" xfId="8326"/>
    <cellStyle name="Normal 10 4 3" xfId="1043"/>
    <cellStyle name="Normal 10 4 3 2" xfId="2178"/>
    <cellStyle name="Normal 10 4 3 2 2" xfId="5598"/>
    <cellStyle name="Normal 10 4 3 2 3" xfId="7870"/>
    <cellStyle name="Normal 10 4 3 2 4" xfId="10142"/>
    <cellStyle name="Normal 10 4 3 3" xfId="4463"/>
    <cellStyle name="Normal 10 4 3 4" xfId="6735"/>
    <cellStyle name="Normal 10 4 3 5" xfId="9007"/>
    <cellStyle name="Normal 10 4 4" xfId="589"/>
    <cellStyle name="Normal 10 4 4 2" xfId="1724"/>
    <cellStyle name="Normal 10 4 4 2 2" xfId="5144"/>
    <cellStyle name="Normal 10 4 4 2 3" xfId="7416"/>
    <cellStyle name="Normal 10 4 4 2 4" xfId="9688"/>
    <cellStyle name="Normal 10 4 4 3" xfId="4009"/>
    <cellStyle name="Normal 10 4 4 4" xfId="6281"/>
    <cellStyle name="Normal 10 4 4 5" xfId="8553"/>
    <cellStyle name="Normal 10 4 5" xfId="1270"/>
    <cellStyle name="Normal 10 4 5 2" xfId="4690"/>
    <cellStyle name="Normal 10 4 5 3" xfId="6962"/>
    <cellStyle name="Normal 10 4 5 4" xfId="9234"/>
    <cellStyle name="Normal 10 4 6" xfId="3555"/>
    <cellStyle name="Normal 10 4 7" xfId="5827"/>
    <cellStyle name="Normal 10 4 8" xfId="8099"/>
    <cellStyle name="Normal 10 5" xfId="250"/>
    <cellStyle name="Normal 10 5 2" xfId="477"/>
    <cellStyle name="Normal 10 5 2 2" xfId="931"/>
    <cellStyle name="Normal 10 5 2 2 2" xfId="2066"/>
    <cellStyle name="Normal 10 5 2 2 2 2" xfId="5486"/>
    <cellStyle name="Normal 10 5 2 2 2 3" xfId="7758"/>
    <cellStyle name="Normal 10 5 2 2 2 4" xfId="10030"/>
    <cellStyle name="Normal 10 5 2 2 3" xfId="4351"/>
    <cellStyle name="Normal 10 5 2 2 4" xfId="6623"/>
    <cellStyle name="Normal 10 5 2 2 5" xfId="8895"/>
    <cellStyle name="Normal 10 5 2 3" xfId="1612"/>
    <cellStyle name="Normal 10 5 2 3 2" xfId="5032"/>
    <cellStyle name="Normal 10 5 2 3 3" xfId="7304"/>
    <cellStyle name="Normal 10 5 2 3 4" xfId="9576"/>
    <cellStyle name="Normal 10 5 2 4" xfId="3897"/>
    <cellStyle name="Normal 10 5 2 5" xfId="6169"/>
    <cellStyle name="Normal 10 5 2 6" xfId="8441"/>
    <cellStyle name="Normal 10 5 3" xfId="1158"/>
    <cellStyle name="Normal 10 5 3 2" xfId="2293"/>
    <cellStyle name="Normal 10 5 3 2 2" xfId="5713"/>
    <cellStyle name="Normal 10 5 3 2 3" xfId="7985"/>
    <cellStyle name="Normal 10 5 3 2 4" xfId="10257"/>
    <cellStyle name="Normal 10 5 3 3" xfId="4578"/>
    <cellStyle name="Normal 10 5 3 4" xfId="6850"/>
    <cellStyle name="Normal 10 5 3 5" xfId="9122"/>
    <cellStyle name="Normal 10 5 4" xfId="704"/>
    <cellStyle name="Normal 10 5 4 2" xfId="1839"/>
    <cellStyle name="Normal 10 5 4 2 2" xfId="5259"/>
    <cellStyle name="Normal 10 5 4 2 3" xfId="7531"/>
    <cellStyle name="Normal 10 5 4 2 4" xfId="9803"/>
    <cellStyle name="Normal 10 5 4 3" xfId="4124"/>
    <cellStyle name="Normal 10 5 4 4" xfId="6396"/>
    <cellStyle name="Normal 10 5 4 5" xfId="8668"/>
    <cellStyle name="Normal 10 5 5" xfId="1385"/>
    <cellStyle name="Normal 10 5 5 2" xfId="4805"/>
    <cellStyle name="Normal 10 5 5 3" xfId="7077"/>
    <cellStyle name="Normal 10 5 5 4" xfId="9349"/>
    <cellStyle name="Normal 10 5 6" xfId="3670"/>
    <cellStyle name="Normal 10 5 7" xfId="5942"/>
    <cellStyle name="Normal 10 5 8" xfId="8214"/>
    <cellStyle name="Normal 10 6" xfId="306"/>
    <cellStyle name="Normal 10 6 2" xfId="760"/>
    <cellStyle name="Normal 10 6 2 2" xfId="1895"/>
    <cellStyle name="Normal 10 6 2 2 2" xfId="5315"/>
    <cellStyle name="Normal 10 6 2 2 3" xfId="7587"/>
    <cellStyle name="Normal 10 6 2 2 4" xfId="9859"/>
    <cellStyle name="Normal 10 6 2 3" xfId="4180"/>
    <cellStyle name="Normal 10 6 2 4" xfId="6452"/>
    <cellStyle name="Normal 10 6 2 5" xfId="8724"/>
    <cellStyle name="Normal 10 6 3" xfId="1441"/>
    <cellStyle name="Normal 10 6 3 2" xfId="4861"/>
    <cellStyle name="Normal 10 6 3 3" xfId="7133"/>
    <cellStyle name="Normal 10 6 3 4" xfId="9405"/>
    <cellStyle name="Normal 10 6 4" xfId="3726"/>
    <cellStyle name="Normal 10 6 5" xfId="5998"/>
    <cellStyle name="Normal 10 6 6" xfId="8270"/>
    <cellStyle name="Normal 10 7" xfId="987"/>
    <cellStyle name="Normal 10 7 2" xfId="2122"/>
    <cellStyle name="Normal 10 7 2 2" xfId="5542"/>
    <cellStyle name="Normal 10 7 2 3" xfId="7814"/>
    <cellStyle name="Normal 10 7 2 4" xfId="10086"/>
    <cellStyle name="Normal 10 7 3" xfId="4407"/>
    <cellStyle name="Normal 10 7 4" xfId="6679"/>
    <cellStyle name="Normal 10 7 5" xfId="8951"/>
    <cellStyle name="Normal 10 8" xfId="533"/>
    <cellStyle name="Normal 10 8 2" xfId="1668"/>
    <cellStyle name="Normal 10 8 2 2" xfId="5088"/>
    <cellStyle name="Normal 10 8 2 3" xfId="7360"/>
    <cellStyle name="Normal 10 8 2 4" xfId="9632"/>
    <cellStyle name="Normal 10 8 3" xfId="3953"/>
    <cellStyle name="Normal 10 8 4" xfId="6225"/>
    <cellStyle name="Normal 10 8 5" xfId="8497"/>
    <cellStyle name="Normal 10 9" xfId="1214"/>
    <cellStyle name="Normal 10 9 2" xfId="4634"/>
    <cellStyle name="Normal 10 9 3" xfId="6906"/>
    <cellStyle name="Normal 10 9 4" xfId="9178"/>
    <cellStyle name="Normal 11" xfId="69"/>
    <cellStyle name="Normal 11 2" xfId="2903"/>
    <cellStyle name="Normal 12" xfId="225"/>
    <cellStyle name="Normal 12 2" xfId="2940"/>
    <cellStyle name="Normal 13" xfId="210"/>
    <cellStyle name="Normal 13 2" xfId="448"/>
    <cellStyle name="Normal 13 2 2" xfId="902"/>
    <cellStyle name="Normal 13 2 2 2" xfId="2037"/>
    <cellStyle name="Normal 13 2 2 2 2" xfId="5457"/>
    <cellStyle name="Normal 13 2 2 2 3" xfId="7729"/>
    <cellStyle name="Normal 13 2 2 2 4" xfId="10001"/>
    <cellStyle name="Normal 13 2 2 3" xfId="4322"/>
    <cellStyle name="Normal 13 2 2 4" xfId="6594"/>
    <cellStyle name="Normal 13 2 2 5" xfId="8866"/>
    <cellStyle name="Normal 13 2 3" xfId="1583"/>
    <cellStyle name="Normal 13 2 3 2" xfId="5003"/>
    <cellStyle name="Normal 13 2 3 3" xfId="7275"/>
    <cellStyle name="Normal 13 2 3 4" xfId="9547"/>
    <cellStyle name="Normal 13 2 4" xfId="3868"/>
    <cellStyle name="Normal 13 2 5" xfId="6140"/>
    <cellStyle name="Normal 13 2 6" xfId="8412"/>
    <cellStyle name="Normal 13 3" xfId="1129"/>
    <cellStyle name="Normal 13 3 2" xfId="2264"/>
    <cellStyle name="Normal 13 3 2 2" xfId="5684"/>
    <cellStyle name="Normal 13 3 2 3" xfId="7956"/>
    <cellStyle name="Normal 13 3 2 4" xfId="10228"/>
    <cellStyle name="Normal 13 3 3" xfId="4549"/>
    <cellStyle name="Normal 13 3 4" xfId="6821"/>
    <cellStyle name="Normal 13 3 5" xfId="9093"/>
    <cellStyle name="Normal 13 4" xfId="675"/>
    <cellStyle name="Normal 13 4 2" xfId="1810"/>
    <cellStyle name="Normal 13 4 2 2" xfId="5230"/>
    <cellStyle name="Normal 13 4 2 3" xfId="7502"/>
    <cellStyle name="Normal 13 4 2 4" xfId="9774"/>
    <cellStyle name="Normal 13 4 3" xfId="4095"/>
    <cellStyle name="Normal 13 4 4" xfId="6367"/>
    <cellStyle name="Normal 13 4 5" xfId="8639"/>
    <cellStyle name="Normal 13 5" xfId="1356"/>
    <cellStyle name="Normal 13 5 2" xfId="4776"/>
    <cellStyle name="Normal 13 5 3" xfId="7048"/>
    <cellStyle name="Normal 13 5 4" xfId="9320"/>
    <cellStyle name="Normal 13 6" xfId="3641"/>
    <cellStyle name="Normal 13 7" xfId="5913"/>
    <cellStyle name="Normal 13 8" xfId="8185"/>
    <cellStyle name="Normal 14" xfId="38"/>
    <cellStyle name="Normal 14 2" xfId="5743"/>
    <cellStyle name="Normal 14 3" xfId="8015"/>
    <cellStyle name="Normal 14 4" xfId="10287"/>
    <cellStyle name="Normal 14 5" xfId="3470"/>
    <cellStyle name="Normal 15" xfId="2327"/>
    <cellStyle name="Normal 2" xfId="42"/>
    <cellStyle name="Normal 2 2" xfId="55"/>
    <cellStyle name="Normal 2 2 2" xfId="2325"/>
    <cellStyle name="Normal 2 3" xfId="3472"/>
    <cellStyle name="Normal 3" xfId="51"/>
    <cellStyle name="Normal 3 10" xfId="3485"/>
    <cellStyle name="Normal 3 11" xfId="5757"/>
    <cellStyle name="Normal 3 12" xfId="8029"/>
    <cellStyle name="Normal 3 2" xfId="82"/>
    <cellStyle name="Normal 3 2 10" xfId="5785"/>
    <cellStyle name="Normal 3 2 11" xfId="8057"/>
    <cellStyle name="Normal 3 2 2" xfId="194"/>
    <cellStyle name="Normal 3 2 2 2" xfId="432"/>
    <cellStyle name="Normal 3 2 2 2 2" xfId="886"/>
    <cellStyle name="Normal 3 2 2 2 2 2" xfId="2021"/>
    <cellStyle name="Normal 3 2 2 2 2 2 2" xfId="5441"/>
    <cellStyle name="Normal 3 2 2 2 2 2 3" xfId="7713"/>
    <cellStyle name="Normal 3 2 2 2 2 2 4" xfId="9985"/>
    <cellStyle name="Normal 3 2 2 2 2 3" xfId="4306"/>
    <cellStyle name="Normal 3 2 2 2 2 4" xfId="6578"/>
    <cellStyle name="Normal 3 2 2 2 2 5" xfId="8850"/>
    <cellStyle name="Normal 3 2 2 2 3" xfId="1567"/>
    <cellStyle name="Normal 3 2 2 2 3 2" xfId="4987"/>
    <cellStyle name="Normal 3 2 2 2 3 3" xfId="7259"/>
    <cellStyle name="Normal 3 2 2 2 3 4" xfId="9531"/>
    <cellStyle name="Normal 3 2 2 2 4" xfId="3852"/>
    <cellStyle name="Normal 3 2 2 2 5" xfId="6124"/>
    <cellStyle name="Normal 3 2 2 2 6" xfId="8396"/>
    <cellStyle name="Normal 3 2 2 3" xfId="1113"/>
    <cellStyle name="Normal 3 2 2 3 2" xfId="2248"/>
    <cellStyle name="Normal 3 2 2 3 2 2" xfId="5668"/>
    <cellStyle name="Normal 3 2 2 3 2 3" xfId="7940"/>
    <cellStyle name="Normal 3 2 2 3 2 4" xfId="10212"/>
    <cellStyle name="Normal 3 2 2 3 3" xfId="4533"/>
    <cellStyle name="Normal 3 2 2 3 4" xfId="6805"/>
    <cellStyle name="Normal 3 2 2 3 5" xfId="9077"/>
    <cellStyle name="Normal 3 2 2 4" xfId="659"/>
    <cellStyle name="Normal 3 2 2 4 2" xfId="1794"/>
    <cellStyle name="Normal 3 2 2 4 2 2" xfId="5214"/>
    <cellStyle name="Normal 3 2 2 4 2 3" xfId="7486"/>
    <cellStyle name="Normal 3 2 2 4 2 4" xfId="9758"/>
    <cellStyle name="Normal 3 2 2 4 3" xfId="4079"/>
    <cellStyle name="Normal 3 2 2 4 4" xfId="6351"/>
    <cellStyle name="Normal 3 2 2 4 5" xfId="8623"/>
    <cellStyle name="Normal 3 2 2 5" xfId="1340"/>
    <cellStyle name="Normal 3 2 2 5 2" xfId="4760"/>
    <cellStyle name="Normal 3 2 2 5 3" xfId="7032"/>
    <cellStyle name="Normal 3 2 2 5 4" xfId="9304"/>
    <cellStyle name="Normal 3 2 2 6" xfId="3625"/>
    <cellStyle name="Normal 3 2 2 7" xfId="5897"/>
    <cellStyle name="Normal 3 2 2 8" xfId="8169"/>
    <cellStyle name="Normal 3 2 3" xfId="138"/>
    <cellStyle name="Normal 3 2 3 2" xfId="376"/>
    <cellStyle name="Normal 3 2 3 2 2" xfId="830"/>
    <cellStyle name="Normal 3 2 3 2 2 2" xfId="1965"/>
    <cellStyle name="Normal 3 2 3 2 2 2 2" xfId="5385"/>
    <cellStyle name="Normal 3 2 3 2 2 2 3" xfId="7657"/>
    <cellStyle name="Normal 3 2 3 2 2 2 4" xfId="9929"/>
    <cellStyle name="Normal 3 2 3 2 2 3" xfId="4250"/>
    <cellStyle name="Normal 3 2 3 2 2 4" xfId="6522"/>
    <cellStyle name="Normal 3 2 3 2 2 5" xfId="8794"/>
    <cellStyle name="Normal 3 2 3 2 3" xfId="1511"/>
    <cellStyle name="Normal 3 2 3 2 3 2" xfId="4931"/>
    <cellStyle name="Normal 3 2 3 2 3 3" xfId="7203"/>
    <cellStyle name="Normal 3 2 3 2 3 4" xfId="9475"/>
    <cellStyle name="Normal 3 2 3 2 4" xfId="3796"/>
    <cellStyle name="Normal 3 2 3 2 5" xfId="6068"/>
    <cellStyle name="Normal 3 2 3 2 6" xfId="8340"/>
    <cellStyle name="Normal 3 2 3 3" xfId="1057"/>
    <cellStyle name="Normal 3 2 3 3 2" xfId="2192"/>
    <cellStyle name="Normal 3 2 3 3 2 2" xfId="5612"/>
    <cellStyle name="Normal 3 2 3 3 2 3" xfId="7884"/>
    <cellStyle name="Normal 3 2 3 3 2 4" xfId="10156"/>
    <cellStyle name="Normal 3 2 3 3 3" xfId="4477"/>
    <cellStyle name="Normal 3 2 3 3 4" xfId="6749"/>
    <cellStyle name="Normal 3 2 3 3 5" xfId="9021"/>
    <cellStyle name="Normal 3 2 3 4" xfId="603"/>
    <cellStyle name="Normal 3 2 3 4 2" xfId="1738"/>
    <cellStyle name="Normal 3 2 3 4 2 2" xfId="5158"/>
    <cellStyle name="Normal 3 2 3 4 2 3" xfId="7430"/>
    <cellStyle name="Normal 3 2 3 4 2 4" xfId="9702"/>
    <cellStyle name="Normal 3 2 3 4 3" xfId="4023"/>
    <cellStyle name="Normal 3 2 3 4 4" xfId="6295"/>
    <cellStyle name="Normal 3 2 3 4 5" xfId="8567"/>
    <cellStyle name="Normal 3 2 3 5" xfId="1284"/>
    <cellStyle name="Normal 3 2 3 5 2" xfId="4704"/>
    <cellStyle name="Normal 3 2 3 5 3" xfId="6976"/>
    <cellStyle name="Normal 3 2 3 5 4" xfId="9248"/>
    <cellStyle name="Normal 3 2 3 6" xfId="3569"/>
    <cellStyle name="Normal 3 2 3 7" xfId="5841"/>
    <cellStyle name="Normal 3 2 3 8" xfId="8113"/>
    <cellStyle name="Normal 3 2 4" xfId="264"/>
    <cellStyle name="Normal 3 2 4 2" xfId="491"/>
    <cellStyle name="Normal 3 2 4 2 2" xfId="945"/>
    <cellStyle name="Normal 3 2 4 2 2 2" xfId="2080"/>
    <cellStyle name="Normal 3 2 4 2 2 2 2" xfId="5500"/>
    <cellStyle name="Normal 3 2 4 2 2 2 3" xfId="7772"/>
    <cellStyle name="Normal 3 2 4 2 2 2 4" xfId="10044"/>
    <cellStyle name="Normal 3 2 4 2 2 3" xfId="4365"/>
    <cellStyle name="Normal 3 2 4 2 2 4" xfId="6637"/>
    <cellStyle name="Normal 3 2 4 2 2 5" xfId="8909"/>
    <cellStyle name="Normal 3 2 4 2 3" xfId="1626"/>
    <cellStyle name="Normal 3 2 4 2 3 2" xfId="5046"/>
    <cellStyle name="Normal 3 2 4 2 3 3" xfId="7318"/>
    <cellStyle name="Normal 3 2 4 2 3 4" xfId="9590"/>
    <cellStyle name="Normal 3 2 4 2 4" xfId="3911"/>
    <cellStyle name="Normal 3 2 4 2 5" xfId="6183"/>
    <cellStyle name="Normal 3 2 4 2 6" xfId="8455"/>
    <cellStyle name="Normal 3 2 4 3" xfId="1172"/>
    <cellStyle name="Normal 3 2 4 3 2" xfId="2307"/>
    <cellStyle name="Normal 3 2 4 3 2 2" xfId="5727"/>
    <cellStyle name="Normal 3 2 4 3 2 3" xfId="7999"/>
    <cellStyle name="Normal 3 2 4 3 2 4" xfId="10271"/>
    <cellStyle name="Normal 3 2 4 3 3" xfId="4592"/>
    <cellStyle name="Normal 3 2 4 3 4" xfId="6864"/>
    <cellStyle name="Normal 3 2 4 3 5" xfId="9136"/>
    <cellStyle name="Normal 3 2 4 4" xfId="718"/>
    <cellStyle name="Normal 3 2 4 4 2" xfId="1853"/>
    <cellStyle name="Normal 3 2 4 4 2 2" xfId="5273"/>
    <cellStyle name="Normal 3 2 4 4 2 3" xfId="7545"/>
    <cellStyle name="Normal 3 2 4 4 2 4" xfId="9817"/>
    <cellStyle name="Normal 3 2 4 4 3" xfId="4138"/>
    <cellStyle name="Normal 3 2 4 4 4" xfId="6410"/>
    <cellStyle name="Normal 3 2 4 4 5" xfId="8682"/>
    <cellStyle name="Normal 3 2 4 5" xfId="1399"/>
    <cellStyle name="Normal 3 2 4 5 2" xfId="4819"/>
    <cellStyle name="Normal 3 2 4 5 3" xfId="7091"/>
    <cellStyle name="Normal 3 2 4 5 4" xfId="9363"/>
    <cellStyle name="Normal 3 2 4 6" xfId="3684"/>
    <cellStyle name="Normal 3 2 4 7" xfId="5956"/>
    <cellStyle name="Normal 3 2 4 8" xfId="8228"/>
    <cellStyle name="Normal 3 2 5" xfId="320"/>
    <cellStyle name="Normal 3 2 5 2" xfId="774"/>
    <cellStyle name="Normal 3 2 5 2 2" xfId="1909"/>
    <cellStyle name="Normal 3 2 5 2 2 2" xfId="5329"/>
    <cellStyle name="Normal 3 2 5 2 2 3" xfId="7601"/>
    <cellStyle name="Normal 3 2 5 2 2 4" xfId="9873"/>
    <cellStyle name="Normal 3 2 5 2 3" xfId="4194"/>
    <cellStyle name="Normal 3 2 5 2 4" xfId="6466"/>
    <cellStyle name="Normal 3 2 5 2 5" xfId="8738"/>
    <cellStyle name="Normal 3 2 5 3" xfId="1455"/>
    <cellStyle name="Normal 3 2 5 3 2" xfId="4875"/>
    <cellStyle name="Normal 3 2 5 3 3" xfId="7147"/>
    <cellStyle name="Normal 3 2 5 3 4" xfId="9419"/>
    <cellStyle name="Normal 3 2 5 4" xfId="3740"/>
    <cellStyle name="Normal 3 2 5 5" xfId="6012"/>
    <cellStyle name="Normal 3 2 5 6" xfId="8284"/>
    <cellStyle name="Normal 3 2 6" xfId="1001"/>
    <cellStyle name="Normal 3 2 6 2" xfId="2136"/>
    <cellStyle name="Normal 3 2 6 2 2" xfId="5556"/>
    <cellStyle name="Normal 3 2 6 2 3" xfId="7828"/>
    <cellStyle name="Normal 3 2 6 2 4" xfId="10100"/>
    <cellStyle name="Normal 3 2 6 3" xfId="4421"/>
    <cellStyle name="Normal 3 2 6 4" xfId="6693"/>
    <cellStyle name="Normal 3 2 6 5" xfId="8965"/>
    <cellStyle name="Normal 3 2 7" xfId="547"/>
    <cellStyle name="Normal 3 2 7 2" xfId="1682"/>
    <cellStyle name="Normal 3 2 7 2 2" xfId="5102"/>
    <cellStyle name="Normal 3 2 7 2 3" xfId="7374"/>
    <cellStyle name="Normal 3 2 7 2 4" xfId="9646"/>
    <cellStyle name="Normal 3 2 7 3" xfId="3967"/>
    <cellStyle name="Normal 3 2 7 4" xfId="6239"/>
    <cellStyle name="Normal 3 2 7 5" xfId="8511"/>
    <cellStyle name="Normal 3 2 8" xfId="1228"/>
    <cellStyle name="Normal 3 2 8 2" xfId="4648"/>
    <cellStyle name="Normal 3 2 8 3" xfId="6920"/>
    <cellStyle name="Normal 3 2 8 4" xfId="9192"/>
    <cellStyle name="Normal 3 2 9" xfId="3513"/>
    <cellStyle name="Normal 3 3" xfId="166"/>
    <cellStyle name="Normal 3 3 2" xfId="404"/>
    <cellStyle name="Normal 3 3 2 2" xfId="858"/>
    <cellStyle name="Normal 3 3 2 2 2" xfId="1993"/>
    <cellStyle name="Normal 3 3 2 2 2 2" xfId="5413"/>
    <cellStyle name="Normal 3 3 2 2 2 3" xfId="7685"/>
    <cellStyle name="Normal 3 3 2 2 2 4" xfId="9957"/>
    <cellStyle name="Normal 3 3 2 2 3" xfId="4278"/>
    <cellStyle name="Normal 3 3 2 2 4" xfId="6550"/>
    <cellStyle name="Normal 3 3 2 2 5" xfId="8822"/>
    <cellStyle name="Normal 3 3 2 3" xfId="1539"/>
    <cellStyle name="Normal 3 3 2 3 2" xfId="4959"/>
    <cellStyle name="Normal 3 3 2 3 3" xfId="7231"/>
    <cellStyle name="Normal 3 3 2 3 4" xfId="9503"/>
    <cellStyle name="Normal 3 3 2 4" xfId="3824"/>
    <cellStyle name="Normal 3 3 2 5" xfId="6096"/>
    <cellStyle name="Normal 3 3 2 6" xfId="8368"/>
    <cellStyle name="Normal 3 3 3" xfId="1085"/>
    <cellStyle name="Normal 3 3 3 2" xfId="2220"/>
    <cellStyle name="Normal 3 3 3 2 2" xfId="5640"/>
    <cellStyle name="Normal 3 3 3 2 3" xfId="7912"/>
    <cellStyle name="Normal 3 3 3 2 4" xfId="10184"/>
    <cellStyle name="Normal 3 3 3 3" xfId="4505"/>
    <cellStyle name="Normal 3 3 3 4" xfId="6777"/>
    <cellStyle name="Normal 3 3 3 5" xfId="9049"/>
    <cellStyle name="Normal 3 3 4" xfId="631"/>
    <cellStyle name="Normal 3 3 4 2" xfId="1766"/>
    <cellStyle name="Normal 3 3 4 2 2" xfId="5186"/>
    <cellStyle name="Normal 3 3 4 2 3" xfId="7458"/>
    <cellStyle name="Normal 3 3 4 2 4" xfId="9730"/>
    <cellStyle name="Normal 3 3 4 3" xfId="4051"/>
    <cellStyle name="Normal 3 3 4 4" xfId="6323"/>
    <cellStyle name="Normal 3 3 4 5" xfId="8595"/>
    <cellStyle name="Normal 3 3 5" xfId="1312"/>
    <cellStyle name="Normal 3 3 5 2" xfId="4732"/>
    <cellStyle name="Normal 3 3 5 3" xfId="7004"/>
    <cellStyle name="Normal 3 3 5 4" xfId="9276"/>
    <cellStyle name="Normal 3 3 6" xfId="3597"/>
    <cellStyle name="Normal 3 3 7" xfId="5869"/>
    <cellStyle name="Normal 3 3 8" xfId="8141"/>
    <cellStyle name="Normal 3 4" xfId="110"/>
    <cellStyle name="Normal 3 4 2" xfId="348"/>
    <cellStyle name="Normal 3 4 2 2" xfId="802"/>
    <cellStyle name="Normal 3 4 2 2 2" xfId="1937"/>
    <cellStyle name="Normal 3 4 2 2 2 2" xfId="5357"/>
    <cellStyle name="Normal 3 4 2 2 2 3" xfId="7629"/>
    <cellStyle name="Normal 3 4 2 2 2 4" xfId="9901"/>
    <cellStyle name="Normal 3 4 2 2 3" xfId="4222"/>
    <cellStyle name="Normal 3 4 2 2 4" xfId="6494"/>
    <cellStyle name="Normal 3 4 2 2 5" xfId="8766"/>
    <cellStyle name="Normal 3 4 2 3" xfId="1483"/>
    <cellStyle name="Normal 3 4 2 3 2" xfId="4903"/>
    <cellStyle name="Normal 3 4 2 3 3" xfId="7175"/>
    <cellStyle name="Normal 3 4 2 3 4" xfId="9447"/>
    <cellStyle name="Normal 3 4 2 4" xfId="3768"/>
    <cellStyle name="Normal 3 4 2 5" xfId="6040"/>
    <cellStyle name="Normal 3 4 2 6" xfId="8312"/>
    <cellStyle name="Normal 3 4 3" xfId="1029"/>
    <cellStyle name="Normal 3 4 3 2" xfId="2164"/>
    <cellStyle name="Normal 3 4 3 2 2" xfId="5584"/>
    <cellStyle name="Normal 3 4 3 2 3" xfId="7856"/>
    <cellStyle name="Normal 3 4 3 2 4" xfId="10128"/>
    <cellStyle name="Normal 3 4 3 3" xfId="4449"/>
    <cellStyle name="Normal 3 4 3 4" xfId="6721"/>
    <cellStyle name="Normal 3 4 3 5" xfId="8993"/>
    <cellStyle name="Normal 3 4 4" xfId="575"/>
    <cellStyle name="Normal 3 4 4 2" xfId="1710"/>
    <cellStyle name="Normal 3 4 4 2 2" xfId="5130"/>
    <cellStyle name="Normal 3 4 4 2 3" xfId="7402"/>
    <cellStyle name="Normal 3 4 4 2 4" xfId="9674"/>
    <cellStyle name="Normal 3 4 4 3" xfId="3995"/>
    <cellStyle name="Normal 3 4 4 4" xfId="6267"/>
    <cellStyle name="Normal 3 4 4 5" xfId="8539"/>
    <cellStyle name="Normal 3 4 5" xfId="1256"/>
    <cellStyle name="Normal 3 4 5 2" xfId="4676"/>
    <cellStyle name="Normal 3 4 5 3" xfId="6948"/>
    <cellStyle name="Normal 3 4 5 4" xfId="9220"/>
    <cellStyle name="Normal 3 4 6" xfId="3541"/>
    <cellStyle name="Normal 3 4 7" xfId="5813"/>
    <cellStyle name="Normal 3 4 8" xfId="8085"/>
    <cellStyle name="Normal 3 5" xfId="236"/>
    <cellStyle name="Normal 3 5 2" xfId="463"/>
    <cellStyle name="Normal 3 5 2 2" xfId="917"/>
    <cellStyle name="Normal 3 5 2 2 2" xfId="2052"/>
    <cellStyle name="Normal 3 5 2 2 2 2" xfId="5472"/>
    <cellStyle name="Normal 3 5 2 2 2 3" xfId="7744"/>
    <cellStyle name="Normal 3 5 2 2 2 4" xfId="10016"/>
    <cellStyle name="Normal 3 5 2 2 3" xfId="4337"/>
    <cellStyle name="Normal 3 5 2 2 4" xfId="6609"/>
    <cellStyle name="Normal 3 5 2 2 5" xfId="8881"/>
    <cellStyle name="Normal 3 5 2 3" xfId="1598"/>
    <cellStyle name="Normal 3 5 2 3 2" xfId="5018"/>
    <cellStyle name="Normal 3 5 2 3 3" xfId="7290"/>
    <cellStyle name="Normal 3 5 2 3 4" xfId="9562"/>
    <cellStyle name="Normal 3 5 2 4" xfId="3883"/>
    <cellStyle name="Normal 3 5 2 5" xfId="6155"/>
    <cellStyle name="Normal 3 5 2 6" xfId="8427"/>
    <cellStyle name="Normal 3 5 3" xfId="1144"/>
    <cellStyle name="Normal 3 5 3 2" xfId="2279"/>
    <cellStyle name="Normal 3 5 3 2 2" xfId="5699"/>
    <cellStyle name="Normal 3 5 3 2 3" xfId="7971"/>
    <cellStyle name="Normal 3 5 3 2 4" xfId="10243"/>
    <cellStyle name="Normal 3 5 3 3" xfId="4564"/>
    <cellStyle name="Normal 3 5 3 4" xfId="6836"/>
    <cellStyle name="Normal 3 5 3 5" xfId="9108"/>
    <cellStyle name="Normal 3 5 4" xfId="690"/>
    <cellStyle name="Normal 3 5 4 2" xfId="1825"/>
    <cellStyle name="Normal 3 5 4 2 2" xfId="5245"/>
    <cellStyle name="Normal 3 5 4 2 3" xfId="7517"/>
    <cellStyle name="Normal 3 5 4 2 4" xfId="9789"/>
    <cellStyle name="Normal 3 5 4 3" xfId="4110"/>
    <cellStyle name="Normal 3 5 4 4" xfId="6382"/>
    <cellStyle name="Normal 3 5 4 5" xfId="8654"/>
    <cellStyle name="Normal 3 5 5" xfId="1371"/>
    <cellStyle name="Normal 3 5 5 2" xfId="4791"/>
    <cellStyle name="Normal 3 5 5 3" xfId="7063"/>
    <cellStyle name="Normal 3 5 5 4" xfId="9335"/>
    <cellStyle name="Normal 3 5 6" xfId="3656"/>
    <cellStyle name="Normal 3 5 7" xfId="5928"/>
    <cellStyle name="Normal 3 5 8" xfId="8200"/>
    <cellStyle name="Normal 3 6" xfId="292"/>
    <cellStyle name="Normal 3 6 2" xfId="746"/>
    <cellStyle name="Normal 3 6 2 2" xfId="1881"/>
    <cellStyle name="Normal 3 6 2 2 2" xfId="5301"/>
    <cellStyle name="Normal 3 6 2 2 3" xfId="7573"/>
    <cellStyle name="Normal 3 6 2 2 4" xfId="9845"/>
    <cellStyle name="Normal 3 6 2 3" xfId="4166"/>
    <cellStyle name="Normal 3 6 2 4" xfId="6438"/>
    <cellStyle name="Normal 3 6 2 5" xfId="8710"/>
    <cellStyle name="Normal 3 6 3" xfId="1427"/>
    <cellStyle name="Normal 3 6 3 2" xfId="4847"/>
    <cellStyle name="Normal 3 6 3 3" xfId="7119"/>
    <cellStyle name="Normal 3 6 3 4" xfId="9391"/>
    <cellStyle name="Normal 3 6 4" xfId="3712"/>
    <cellStyle name="Normal 3 6 5" xfId="5984"/>
    <cellStyle name="Normal 3 6 6" xfId="8256"/>
    <cellStyle name="Normal 3 7" xfId="973"/>
    <cellStyle name="Normal 3 7 2" xfId="2108"/>
    <cellStyle name="Normal 3 7 2 2" xfId="5528"/>
    <cellStyle name="Normal 3 7 2 3" xfId="7800"/>
    <cellStyle name="Normal 3 7 2 4" xfId="10072"/>
    <cellStyle name="Normal 3 7 3" xfId="4393"/>
    <cellStyle name="Normal 3 7 4" xfId="6665"/>
    <cellStyle name="Normal 3 7 5" xfId="8937"/>
    <cellStyle name="Normal 3 8" xfId="519"/>
    <cellStyle name="Normal 3 8 2" xfId="1654"/>
    <cellStyle name="Normal 3 8 2 2" xfId="5074"/>
    <cellStyle name="Normal 3 8 2 3" xfId="7346"/>
    <cellStyle name="Normal 3 8 2 4" xfId="9618"/>
    <cellStyle name="Normal 3 8 3" xfId="3939"/>
    <cellStyle name="Normal 3 8 4" xfId="6211"/>
    <cellStyle name="Normal 3 8 5" xfId="8483"/>
    <cellStyle name="Normal 3 9" xfId="1200"/>
    <cellStyle name="Normal 3 9 2" xfId="4620"/>
    <cellStyle name="Normal 3 9 3" xfId="6892"/>
    <cellStyle name="Normal 3 9 4" xfId="9164"/>
    <cellStyle name="Normal 4" xfId="53"/>
    <cellStyle name="Normal 4 10" xfId="3487"/>
    <cellStyle name="Normal 4 11" xfId="5759"/>
    <cellStyle name="Normal 4 12" xfId="8031"/>
    <cellStyle name="Normal 4 2" xfId="84"/>
    <cellStyle name="Normal 4 2 10" xfId="5787"/>
    <cellStyle name="Normal 4 2 11" xfId="8059"/>
    <cellStyle name="Normal 4 2 2" xfId="196"/>
    <cellStyle name="Normal 4 2 2 2" xfId="434"/>
    <cellStyle name="Normal 4 2 2 2 2" xfId="888"/>
    <cellStyle name="Normal 4 2 2 2 2 2" xfId="2023"/>
    <cellStyle name="Normal 4 2 2 2 2 2 2" xfId="5443"/>
    <cellStyle name="Normal 4 2 2 2 2 2 3" xfId="7715"/>
    <cellStyle name="Normal 4 2 2 2 2 2 4" xfId="9987"/>
    <cellStyle name="Normal 4 2 2 2 2 3" xfId="4308"/>
    <cellStyle name="Normal 4 2 2 2 2 4" xfId="6580"/>
    <cellStyle name="Normal 4 2 2 2 2 5" xfId="8852"/>
    <cellStyle name="Normal 4 2 2 2 3" xfId="1569"/>
    <cellStyle name="Normal 4 2 2 2 3 2" xfId="4989"/>
    <cellStyle name="Normal 4 2 2 2 3 3" xfId="7261"/>
    <cellStyle name="Normal 4 2 2 2 3 4" xfId="9533"/>
    <cellStyle name="Normal 4 2 2 2 4" xfId="3854"/>
    <cellStyle name="Normal 4 2 2 2 5" xfId="6126"/>
    <cellStyle name="Normal 4 2 2 2 6" xfId="8398"/>
    <cellStyle name="Normal 4 2 2 3" xfId="1115"/>
    <cellStyle name="Normal 4 2 2 3 2" xfId="2250"/>
    <cellStyle name="Normal 4 2 2 3 2 2" xfId="5670"/>
    <cellStyle name="Normal 4 2 2 3 2 3" xfId="7942"/>
    <cellStyle name="Normal 4 2 2 3 2 4" xfId="10214"/>
    <cellStyle name="Normal 4 2 2 3 3" xfId="4535"/>
    <cellStyle name="Normal 4 2 2 3 4" xfId="6807"/>
    <cellStyle name="Normal 4 2 2 3 5" xfId="9079"/>
    <cellStyle name="Normal 4 2 2 4" xfId="661"/>
    <cellStyle name="Normal 4 2 2 4 2" xfId="1796"/>
    <cellStyle name="Normal 4 2 2 4 2 2" xfId="5216"/>
    <cellStyle name="Normal 4 2 2 4 2 3" xfId="7488"/>
    <cellStyle name="Normal 4 2 2 4 2 4" xfId="9760"/>
    <cellStyle name="Normal 4 2 2 4 3" xfId="4081"/>
    <cellStyle name="Normal 4 2 2 4 4" xfId="6353"/>
    <cellStyle name="Normal 4 2 2 4 5" xfId="8625"/>
    <cellStyle name="Normal 4 2 2 5" xfId="1342"/>
    <cellStyle name="Normal 4 2 2 5 2" xfId="4762"/>
    <cellStyle name="Normal 4 2 2 5 3" xfId="7034"/>
    <cellStyle name="Normal 4 2 2 5 4" xfId="9306"/>
    <cellStyle name="Normal 4 2 2 6" xfId="3627"/>
    <cellStyle name="Normal 4 2 2 7" xfId="5899"/>
    <cellStyle name="Normal 4 2 2 8" xfId="8171"/>
    <cellStyle name="Normal 4 2 3" xfId="140"/>
    <cellStyle name="Normal 4 2 3 2" xfId="378"/>
    <cellStyle name="Normal 4 2 3 2 2" xfId="832"/>
    <cellStyle name="Normal 4 2 3 2 2 2" xfId="1967"/>
    <cellStyle name="Normal 4 2 3 2 2 2 2" xfId="5387"/>
    <cellStyle name="Normal 4 2 3 2 2 2 3" xfId="7659"/>
    <cellStyle name="Normal 4 2 3 2 2 2 4" xfId="9931"/>
    <cellStyle name="Normal 4 2 3 2 2 3" xfId="4252"/>
    <cellStyle name="Normal 4 2 3 2 2 4" xfId="6524"/>
    <cellStyle name="Normal 4 2 3 2 2 5" xfId="8796"/>
    <cellStyle name="Normal 4 2 3 2 3" xfId="1513"/>
    <cellStyle name="Normal 4 2 3 2 3 2" xfId="4933"/>
    <cellStyle name="Normal 4 2 3 2 3 3" xfId="7205"/>
    <cellStyle name="Normal 4 2 3 2 3 4" xfId="9477"/>
    <cellStyle name="Normal 4 2 3 2 4" xfId="3798"/>
    <cellStyle name="Normal 4 2 3 2 5" xfId="6070"/>
    <cellStyle name="Normal 4 2 3 2 6" xfId="8342"/>
    <cellStyle name="Normal 4 2 3 3" xfId="1059"/>
    <cellStyle name="Normal 4 2 3 3 2" xfId="2194"/>
    <cellStyle name="Normal 4 2 3 3 2 2" xfId="5614"/>
    <cellStyle name="Normal 4 2 3 3 2 3" xfId="7886"/>
    <cellStyle name="Normal 4 2 3 3 2 4" xfId="10158"/>
    <cellStyle name="Normal 4 2 3 3 3" xfId="4479"/>
    <cellStyle name="Normal 4 2 3 3 4" xfId="6751"/>
    <cellStyle name="Normal 4 2 3 3 5" xfId="9023"/>
    <cellStyle name="Normal 4 2 3 4" xfId="605"/>
    <cellStyle name="Normal 4 2 3 4 2" xfId="1740"/>
    <cellStyle name="Normal 4 2 3 4 2 2" xfId="5160"/>
    <cellStyle name="Normal 4 2 3 4 2 3" xfId="7432"/>
    <cellStyle name="Normal 4 2 3 4 2 4" xfId="9704"/>
    <cellStyle name="Normal 4 2 3 4 3" xfId="4025"/>
    <cellStyle name="Normal 4 2 3 4 4" xfId="6297"/>
    <cellStyle name="Normal 4 2 3 4 5" xfId="8569"/>
    <cellStyle name="Normal 4 2 3 5" xfId="1286"/>
    <cellStyle name="Normal 4 2 3 5 2" xfId="4706"/>
    <cellStyle name="Normal 4 2 3 5 3" xfId="6978"/>
    <cellStyle name="Normal 4 2 3 5 4" xfId="9250"/>
    <cellStyle name="Normal 4 2 3 6" xfId="3571"/>
    <cellStyle name="Normal 4 2 3 7" xfId="5843"/>
    <cellStyle name="Normal 4 2 3 8" xfId="8115"/>
    <cellStyle name="Normal 4 2 4" xfId="266"/>
    <cellStyle name="Normal 4 2 4 2" xfId="493"/>
    <cellStyle name="Normal 4 2 4 2 2" xfId="947"/>
    <cellStyle name="Normal 4 2 4 2 2 2" xfId="2082"/>
    <cellStyle name="Normal 4 2 4 2 2 2 2" xfId="5502"/>
    <cellStyle name="Normal 4 2 4 2 2 2 3" xfId="7774"/>
    <cellStyle name="Normal 4 2 4 2 2 2 4" xfId="10046"/>
    <cellStyle name="Normal 4 2 4 2 2 3" xfId="4367"/>
    <cellStyle name="Normal 4 2 4 2 2 4" xfId="6639"/>
    <cellStyle name="Normal 4 2 4 2 2 5" xfId="8911"/>
    <cellStyle name="Normal 4 2 4 2 3" xfId="1628"/>
    <cellStyle name="Normal 4 2 4 2 3 2" xfId="5048"/>
    <cellStyle name="Normal 4 2 4 2 3 3" xfId="7320"/>
    <cellStyle name="Normal 4 2 4 2 3 4" xfId="9592"/>
    <cellStyle name="Normal 4 2 4 2 4" xfId="3913"/>
    <cellStyle name="Normal 4 2 4 2 5" xfId="6185"/>
    <cellStyle name="Normal 4 2 4 2 6" xfId="8457"/>
    <cellStyle name="Normal 4 2 4 3" xfId="1174"/>
    <cellStyle name="Normal 4 2 4 3 2" xfId="2309"/>
    <cellStyle name="Normal 4 2 4 3 2 2" xfId="5729"/>
    <cellStyle name="Normal 4 2 4 3 2 3" xfId="8001"/>
    <cellStyle name="Normal 4 2 4 3 2 4" xfId="10273"/>
    <cellStyle name="Normal 4 2 4 3 3" xfId="4594"/>
    <cellStyle name="Normal 4 2 4 3 4" xfId="6866"/>
    <cellStyle name="Normal 4 2 4 3 5" xfId="9138"/>
    <cellStyle name="Normal 4 2 4 4" xfId="720"/>
    <cellStyle name="Normal 4 2 4 4 2" xfId="1855"/>
    <cellStyle name="Normal 4 2 4 4 2 2" xfId="5275"/>
    <cellStyle name="Normal 4 2 4 4 2 3" xfId="7547"/>
    <cellStyle name="Normal 4 2 4 4 2 4" xfId="9819"/>
    <cellStyle name="Normal 4 2 4 4 3" xfId="4140"/>
    <cellStyle name="Normal 4 2 4 4 4" xfId="6412"/>
    <cellStyle name="Normal 4 2 4 4 5" xfId="8684"/>
    <cellStyle name="Normal 4 2 4 5" xfId="1401"/>
    <cellStyle name="Normal 4 2 4 5 2" xfId="4821"/>
    <cellStyle name="Normal 4 2 4 5 3" xfId="7093"/>
    <cellStyle name="Normal 4 2 4 5 4" xfId="9365"/>
    <cellStyle name="Normal 4 2 4 6" xfId="3686"/>
    <cellStyle name="Normal 4 2 4 7" xfId="5958"/>
    <cellStyle name="Normal 4 2 4 8" xfId="8230"/>
    <cellStyle name="Normal 4 2 5" xfId="322"/>
    <cellStyle name="Normal 4 2 5 2" xfId="776"/>
    <cellStyle name="Normal 4 2 5 2 2" xfId="1911"/>
    <cellStyle name="Normal 4 2 5 2 2 2" xfId="5331"/>
    <cellStyle name="Normal 4 2 5 2 2 3" xfId="7603"/>
    <cellStyle name="Normal 4 2 5 2 2 4" xfId="9875"/>
    <cellStyle name="Normal 4 2 5 2 3" xfId="4196"/>
    <cellStyle name="Normal 4 2 5 2 4" xfId="6468"/>
    <cellStyle name="Normal 4 2 5 2 5" xfId="8740"/>
    <cellStyle name="Normal 4 2 5 3" xfId="1457"/>
    <cellStyle name="Normal 4 2 5 3 2" xfId="4877"/>
    <cellStyle name="Normal 4 2 5 3 3" xfId="7149"/>
    <cellStyle name="Normal 4 2 5 3 4" xfId="9421"/>
    <cellStyle name="Normal 4 2 5 4" xfId="3742"/>
    <cellStyle name="Normal 4 2 5 5" xfId="6014"/>
    <cellStyle name="Normal 4 2 5 6" xfId="8286"/>
    <cellStyle name="Normal 4 2 6" xfId="1003"/>
    <cellStyle name="Normal 4 2 6 2" xfId="2138"/>
    <cellStyle name="Normal 4 2 6 2 2" xfId="5558"/>
    <cellStyle name="Normal 4 2 6 2 3" xfId="7830"/>
    <cellStyle name="Normal 4 2 6 2 4" xfId="10102"/>
    <cellStyle name="Normal 4 2 6 3" xfId="4423"/>
    <cellStyle name="Normal 4 2 6 4" xfId="6695"/>
    <cellStyle name="Normal 4 2 6 5" xfId="8967"/>
    <cellStyle name="Normal 4 2 7" xfId="549"/>
    <cellStyle name="Normal 4 2 7 2" xfId="1684"/>
    <cellStyle name="Normal 4 2 7 2 2" xfId="5104"/>
    <cellStyle name="Normal 4 2 7 2 3" xfId="7376"/>
    <cellStyle name="Normal 4 2 7 2 4" xfId="9648"/>
    <cellStyle name="Normal 4 2 7 3" xfId="3969"/>
    <cellStyle name="Normal 4 2 7 4" xfId="6241"/>
    <cellStyle name="Normal 4 2 7 5" xfId="8513"/>
    <cellStyle name="Normal 4 2 8" xfId="1230"/>
    <cellStyle name="Normal 4 2 8 2" xfId="4650"/>
    <cellStyle name="Normal 4 2 8 3" xfId="6922"/>
    <cellStyle name="Normal 4 2 8 4" xfId="9194"/>
    <cellStyle name="Normal 4 2 9" xfId="3515"/>
    <cellStyle name="Normal 4 3" xfId="168"/>
    <cellStyle name="Normal 4 3 2" xfId="406"/>
    <cellStyle name="Normal 4 3 2 2" xfId="860"/>
    <cellStyle name="Normal 4 3 2 2 2" xfId="1995"/>
    <cellStyle name="Normal 4 3 2 2 2 2" xfId="5415"/>
    <cellStyle name="Normal 4 3 2 2 2 3" xfId="7687"/>
    <cellStyle name="Normal 4 3 2 2 2 4" xfId="9959"/>
    <cellStyle name="Normal 4 3 2 2 3" xfId="4280"/>
    <cellStyle name="Normal 4 3 2 2 4" xfId="6552"/>
    <cellStyle name="Normal 4 3 2 2 5" xfId="8824"/>
    <cellStyle name="Normal 4 3 2 3" xfId="1541"/>
    <cellStyle name="Normal 4 3 2 3 2" xfId="4961"/>
    <cellStyle name="Normal 4 3 2 3 3" xfId="7233"/>
    <cellStyle name="Normal 4 3 2 3 4" xfId="9505"/>
    <cellStyle name="Normal 4 3 2 4" xfId="3826"/>
    <cellStyle name="Normal 4 3 2 5" xfId="6098"/>
    <cellStyle name="Normal 4 3 2 6" xfId="8370"/>
    <cellStyle name="Normal 4 3 3" xfId="1087"/>
    <cellStyle name="Normal 4 3 3 2" xfId="2222"/>
    <cellStyle name="Normal 4 3 3 2 2" xfId="5642"/>
    <cellStyle name="Normal 4 3 3 2 3" xfId="7914"/>
    <cellStyle name="Normal 4 3 3 2 4" xfId="10186"/>
    <cellStyle name="Normal 4 3 3 3" xfId="4507"/>
    <cellStyle name="Normal 4 3 3 4" xfId="6779"/>
    <cellStyle name="Normal 4 3 3 5" xfId="9051"/>
    <cellStyle name="Normal 4 3 4" xfId="633"/>
    <cellStyle name="Normal 4 3 4 2" xfId="1768"/>
    <cellStyle name="Normal 4 3 4 2 2" xfId="5188"/>
    <cellStyle name="Normal 4 3 4 2 3" xfId="7460"/>
    <cellStyle name="Normal 4 3 4 2 4" xfId="9732"/>
    <cellStyle name="Normal 4 3 4 3" xfId="4053"/>
    <cellStyle name="Normal 4 3 4 4" xfId="6325"/>
    <cellStyle name="Normal 4 3 4 5" xfId="8597"/>
    <cellStyle name="Normal 4 3 5" xfId="1314"/>
    <cellStyle name="Normal 4 3 5 2" xfId="4734"/>
    <cellStyle name="Normal 4 3 5 3" xfId="7006"/>
    <cellStyle name="Normal 4 3 5 4" xfId="9278"/>
    <cellStyle name="Normal 4 3 6" xfId="3599"/>
    <cellStyle name="Normal 4 3 7" xfId="5871"/>
    <cellStyle name="Normal 4 3 8" xfId="8143"/>
    <cellStyle name="Normal 4 4" xfId="112"/>
    <cellStyle name="Normal 4 4 2" xfId="350"/>
    <cellStyle name="Normal 4 4 2 2" xfId="804"/>
    <cellStyle name="Normal 4 4 2 2 2" xfId="1939"/>
    <cellStyle name="Normal 4 4 2 2 2 2" xfId="5359"/>
    <cellStyle name="Normal 4 4 2 2 2 3" xfId="7631"/>
    <cellStyle name="Normal 4 4 2 2 2 4" xfId="9903"/>
    <cellStyle name="Normal 4 4 2 2 3" xfId="4224"/>
    <cellStyle name="Normal 4 4 2 2 4" xfId="6496"/>
    <cellStyle name="Normal 4 4 2 2 5" xfId="8768"/>
    <cellStyle name="Normal 4 4 2 3" xfId="1485"/>
    <cellStyle name="Normal 4 4 2 3 2" xfId="4905"/>
    <cellStyle name="Normal 4 4 2 3 3" xfId="7177"/>
    <cellStyle name="Normal 4 4 2 3 4" xfId="9449"/>
    <cellStyle name="Normal 4 4 2 4" xfId="3770"/>
    <cellStyle name="Normal 4 4 2 5" xfId="6042"/>
    <cellStyle name="Normal 4 4 2 6" xfId="8314"/>
    <cellStyle name="Normal 4 4 3" xfId="1031"/>
    <cellStyle name="Normal 4 4 3 2" xfId="2166"/>
    <cellStyle name="Normal 4 4 3 2 2" xfId="5586"/>
    <cellStyle name="Normal 4 4 3 2 3" xfId="7858"/>
    <cellStyle name="Normal 4 4 3 2 4" xfId="10130"/>
    <cellStyle name="Normal 4 4 3 3" xfId="4451"/>
    <cellStyle name="Normal 4 4 3 4" xfId="6723"/>
    <cellStyle name="Normal 4 4 3 5" xfId="8995"/>
    <cellStyle name="Normal 4 4 4" xfId="577"/>
    <cellStyle name="Normal 4 4 4 2" xfId="1712"/>
    <cellStyle name="Normal 4 4 4 2 2" xfId="5132"/>
    <cellStyle name="Normal 4 4 4 2 3" xfId="7404"/>
    <cellStyle name="Normal 4 4 4 2 4" xfId="9676"/>
    <cellStyle name="Normal 4 4 4 3" xfId="3997"/>
    <cellStyle name="Normal 4 4 4 4" xfId="6269"/>
    <cellStyle name="Normal 4 4 4 5" xfId="8541"/>
    <cellStyle name="Normal 4 4 5" xfId="1258"/>
    <cellStyle name="Normal 4 4 5 2" xfId="4678"/>
    <cellStyle name="Normal 4 4 5 3" xfId="6950"/>
    <cellStyle name="Normal 4 4 5 4" xfId="9222"/>
    <cellStyle name="Normal 4 4 6" xfId="3543"/>
    <cellStyle name="Normal 4 4 7" xfId="5815"/>
    <cellStyle name="Normal 4 4 8" xfId="8087"/>
    <cellStyle name="Normal 4 5" xfId="238"/>
    <cellStyle name="Normal 4 5 2" xfId="465"/>
    <cellStyle name="Normal 4 5 2 2" xfId="919"/>
    <cellStyle name="Normal 4 5 2 2 2" xfId="2054"/>
    <cellStyle name="Normal 4 5 2 2 2 2" xfId="5474"/>
    <cellStyle name="Normal 4 5 2 2 2 3" xfId="7746"/>
    <cellStyle name="Normal 4 5 2 2 2 4" xfId="10018"/>
    <cellStyle name="Normal 4 5 2 2 3" xfId="4339"/>
    <cellStyle name="Normal 4 5 2 2 4" xfId="6611"/>
    <cellStyle name="Normal 4 5 2 2 5" xfId="8883"/>
    <cellStyle name="Normal 4 5 2 3" xfId="1600"/>
    <cellStyle name="Normal 4 5 2 3 2" xfId="5020"/>
    <cellStyle name="Normal 4 5 2 3 3" xfId="7292"/>
    <cellStyle name="Normal 4 5 2 3 4" xfId="9564"/>
    <cellStyle name="Normal 4 5 2 4" xfId="3885"/>
    <cellStyle name="Normal 4 5 2 5" xfId="6157"/>
    <cellStyle name="Normal 4 5 2 6" xfId="8429"/>
    <cellStyle name="Normal 4 5 3" xfId="1146"/>
    <cellStyle name="Normal 4 5 3 2" xfId="2281"/>
    <cellStyle name="Normal 4 5 3 2 2" xfId="5701"/>
    <cellStyle name="Normal 4 5 3 2 3" xfId="7973"/>
    <cellStyle name="Normal 4 5 3 2 4" xfId="10245"/>
    <cellStyle name="Normal 4 5 3 3" xfId="4566"/>
    <cellStyle name="Normal 4 5 3 4" xfId="6838"/>
    <cellStyle name="Normal 4 5 3 5" xfId="9110"/>
    <cellStyle name="Normal 4 5 4" xfId="692"/>
    <cellStyle name="Normal 4 5 4 2" xfId="1827"/>
    <cellStyle name="Normal 4 5 4 2 2" xfId="5247"/>
    <cellStyle name="Normal 4 5 4 2 3" xfId="7519"/>
    <cellStyle name="Normal 4 5 4 2 4" xfId="9791"/>
    <cellStyle name="Normal 4 5 4 3" xfId="4112"/>
    <cellStyle name="Normal 4 5 4 4" xfId="6384"/>
    <cellStyle name="Normal 4 5 4 5" xfId="8656"/>
    <cellStyle name="Normal 4 5 5" xfId="1373"/>
    <cellStyle name="Normal 4 5 5 2" xfId="4793"/>
    <cellStyle name="Normal 4 5 5 3" xfId="7065"/>
    <cellStyle name="Normal 4 5 5 4" xfId="9337"/>
    <cellStyle name="Normal 4 5 6" xfId="3658"/>
    <cellStyle name="Normal 4 5 7" xfId="5930"/>
    <cellStyle name="Normal 4 5 8" xfId="8202"/>
    <cellStyle name="Normal 4 6" xfId="294"/>
    <cellStyle name="Normal 4 6 2" xfId="748"/>
    <cellStyle name="Normal 4 6 2 2" xfId="1883"/>
    <cellStyle name="Normal 4 6 2 2 2" xfId="5303"/>
    <cellStyle name="Normal 4 6 2 2 3" xfId="7575"/>
    <cellStyle name="Normal 4 6 2 2 4" xfId="9847"/>
    <cellStyle name="Normal 4 6 2 3" xfId="4168"/>
    <cellStyle name="Normal 4 6 2 4" xfId="6440"/>
    <cellStyle name="Normal 4 6 2 5" xfId="8712"/>
    <cellStyle name="Normal 4 6 3" xfId="1429"/>
    <cellStyle name="Normal 4 6 3 2" xfId="4849"/>
    <cellStyle name="Normal 4 6 3 3" xfId="7121"/>
    <cellStyle name="Normal 4 6 3 4" xfId="9393"/>
    <cellStyle name="Normal 4 6 4" xfId="3714"/>
    <cellStyle name="Normal 4 6 5" xfId="5986"/>
    <cellStyle name="Normal 4 6 6" xfId="8258"/>
    <cellStyle name="Normal 4 7" xfId="975"/>
    <cellStyle name="Normal 4 7 2" xfId="2110"/>
    <cellStyle name="Normal 4 7 2 2" xfId="5530"/>
    <cellStyle name="Normal 4 7 2 3" xfId="7802"/>
    <cellStyle name="Normal 4 7 2 4" xfId="10074"/>
    <cellStyle name="Normal 4 7 3" xfId="4395"/>
    <cellStyle name="Normal 4 7 4" xfId="6667"/>
    <cellStyle name="Normal 4 7 5" xfId="8939"/>
    <cellStyle name="Normal 4 8" xfId="521"/>
    <cellStyle name="Normal 4 8 2" xfId="1656"/>
    <cellStyle name="Normal 4 8 2 2" xfId="5076"/>
    <cellStyle name="Normal 4 8 2 3" xfId="7348"/>
    <cellStyle name="Normal 4 8 2 4" xfId="9620"/>
    <cellStyle name="Normal 4 8 3" xfId="3941"/>
    <cellStyle name="Normal 4 8 4" xfId="6213"/>
    <cellStyle name="Normal 4 8 5" xfId="8485"/>
    <cellStyle name="Normal 4 9" xfId="1202"/>
    <cellStyle name="Normal 4 9 2" xfId="4622"/>
    <cellStyle name="Normal 4 9 3" xfId="6894"/>
    <cellStyle name="Normal 4 9 4" xfId="9166"/>
    <cellStyle name="Normal 5" xfId="56"/>
    <cellStyle name="Normal 5 10" xfId="3489"/>
    <cellStyle name="Normal 5 11" xfId="5761"/>
    <cellStyle name="Normal 5 12" xfId="8033"/>
    <cellStyle name="Normal 5 2" xfId="86"/>
    <cellStyle name="Normal 5 2 10" xfId="5789"/>
    <cellStyle name="Normal 5 2 11" xfId="8061"/>
    <cellStyle name="Normal 5 2 2" xfId="198"/>
    <cellStyle name="Normal 5 2 2 2" xfId="436"/>
    <cellStyle name="Normal 5 2 2 2 2" xfId="890"/>
    <cellStyle name="Normal 5 2 2 2 2 2" xfId="2025"/>
    <cellStyle name="Normal 5 2 2 2 2 2 2" xfId="5445"/>
    <cellStyle name="Normal 5 2 2 2 2 2 3" xfId="7717"/>
    <cellStyle name="Normal 5 2 2 2 2 2 4" xfId="9989"/>
    <cellStyle name="Normal 5 2 2 2 2 3" xfId="4310"/>
    <cellStyle name="Normal 5 2 2 2 2 4" xfId="6582"/>
    <cellStyle name="Normal 5 2 2 2 2 5" xfId="8854"/>
    <cellStyle name="Normal 5 2 2 2 3" xfId="1571"/>
    <cellStyle name="Normal 5 2 2 2 3 2" xfId="4991"/>
    <cellStyle name="Normal 5 2 2 2 3 3" xfId="7263"/>
    <cellStyle name="Normal 5 2 2 2 3 4" xfId="9535"/>
    <cellStyle name="Normal 5 2 2 2 4" xfId="3856"/>
    <cellStyle name="Normal 5 2 2 2 5" xfId="6128"/>
    <cellStyle name="Normal 5 2 2 2 6" xfId="8400"/>
    <cellStyle name="Normal 5 2 2 3" xfId="1117"/>
    <cellStyle name="Normal 5 2 2 3 2" xfId="2252"/>
    <cellStyle name="Normal 5 2 2 3 2 2" xfId="5672"/>
    <cellStyle name="Normal 5 2 2 3 2 3" xfId="7944"/>
    <cellStyle name="Normal 5 2 2 3 2 4" xfId="10216"/>
    <cellStyle name="Normal 5 2 2 3 3" xfId="4537"/>
    <cellStyle name="Normal 5 2 2 3 4" xfId="6809"/>
    <cellStyle name="Normal 5 2 2 3 5" xfId="9081"/>
    <cellStyle name="Normal 5 2 2 4" xfId="663"/>
    <cellStyle name="Normal 5 2 2 4 2" xfId="1798"/>
    <cellStyle name="Normal 5 2 2 4 2 2" xfId="5218"/>
    <cellStyle name="Normal 5 2 2 4 2 3" xfId="7490"/>
    <cellStyle name="Normal 5 2 2 4 2 4" xfId="9762"/>
    <cellStyle name="Normal 5 2 2 4 3" xfId="4083"/>
    <cellStyle name="Normal 5 2 2 4 4" xfId="6355"/>
    <cellStyle name="Normal 5 2 2 4 5" xfId="8627"/>
    <cellStyle name="Normal 5 2 2 5" xfId="1344"/>
    <cellStyle name="Normal 5 2 2 5 2" xfId="4764"/>
    <cellStyle name="Normal 5 2 2 5 3" xfId="7036"/>
    <cellStyle name="Normal 5 2 2 5 4" xfId="9308"/>
    <cellStyle name="Normal 5 2 2 6" xfId="3629"/>
    <cellStyle name="Normal 5 2 2 7" xfId="5901"/>
    <cellStyle name="Normal 5 2 2 8" xfId="8173"/>
    <cellStyle name="Normal 5 2 3" xfId="142"/>
    <cellStyle name="Normal 5 2 3 2" xfId="380"/>
    <cellStyle name="Normal 5 2 3 2 2" xfId="834"/>
    <cellStyle name="Normal 5 2 3 2 2 2" xfId="1969"/>
    <cellStyle name="Normal 5 2 3 2 2 2 2" xfId="5389"/>
    <cellStyle name="Normal 5 2 3 2 2 2 3" xfId="7661"/>
    <cellStyle name="Normal 5 2 3 2 2 2 4" xfId="9933"/>
    <cellStyle name="Normal 5 2 3 2 2 3" xfId="4254"/>
    <cellStyle name="Normal 5 2 3 2 2 4" xfId="6526"/>
    <cellStyle name="Normal 5 2 3 2 2 5" xfId="8798"/>
    <cellStyle name="Normal 5 2 3 2 3" xfId="1515"/>
    <cellStyle name="Normal 5 2 3 2 3 2" xfId="4935"/>
    <cellStyle name="Normal 5 2 3 2 3 3" xfId="7207"/>
    <cellStyle name="Normal 5 2 3 2 3 4" xfId="9479"/>
    <cellStyle name="Normal 5 2 3 2 4" xfId="3800"/>
    <cellStyle name="Normal 5 2 3 2 5" xfId="6072"/>
    <cellStyle name="Normal 5 2 3 2 6" xfId="8344"/>
    <cellStyle name="Normal 5 2 3 3" xfId="1061"/>
    <cellStyle name="Normal 5 2 3 3 2" xfId="2196"/>
    <cellStyle name="Normal 5 2 3 3 2 2" xfId="5616"/>
    <cellStyle name="Normal 5 2 3 3 2 3" xfId="7888"/>
    <cellStyle name="Normal 5 2 3 3 2 4" xfId="10160"/>
    <cellStyle name="Normal 5 2 3 3 3" xfId="4481"/>
    <cellStyle name="Normal 5 2 3 3 4" xfId="6753"/>
    <cellStyle name="Normal 5 2 3 3 5" xfId="9025"/>
    <cellStyle name="Normal 5 2 3 4" xfId="607"/>
    <cellStyle name="Normal 5 2 3 4 2" xfId="1742"/>
    <cellStyle name="Normal 5 2 3 4 2 2" xfId="5162"/>
    <cellStyle name="Normal 5 2 3 4 2 3" xfId="7434"/>
    <cellStyle name="Normal 5 2 3 4 2 4" xfId="9706"/>
    <cellStyle name="Normal 5 2 3 4 3" xfId="4027"/>
    <cellStyle name="Normal 5 2 3 4 4" xfId="6299"/>
    <cellStyle name="Normal 5 2 3 4 5" xfId="8571"/>
    <cellStyle name="Normal 5 2 3 5" xfId="1288"/>
    <cellStyle name="Normal 5 2 3 5 2" xfId="4708"/>
    <cellStyle name="Normal 5 2 3 5 3" xfId="6980"/>
    <cellStyle name="Normal 5 2 3 5 4" xfId="9252"/>
    <cellStyle name="Normal 5 2 3 6" xfId="3573"/>
    <cellStyle name="Normal 5 2 3 7" xfId="5845"/>
    <cellStyle name="Normal 5 2 3 8" xfId="8117"/>
    <cellStyle name="Normal 5 2 4" xfId="268"/>
    <cellStyle name="Normal 5 2 4 2" xfId="495"/>
    <cellStyle name="Normal 5 2 4 2 2" xfId="949"/>
    <cellStyle name="Normal 5 2 4 2 2 2" xfId="2084"/>
    <cellStyle name="Normal 5 2 4 2 2 2 2" xfId="5504"/>
    <cellStyle name="Normal 5 2 4 2 2 2 3" xfId="7776"/>
    <cellStyle name="Normal 5 2 4 2 2 2 4" xfId="10048"/>
    <cellStyle name="Normal 5 2 4 2 2 3" xfId="4369"/>
    <cellStyle name="Normal 5 2 4 2 2 4" xfId="6641"/>
    <cellStyle name="Normal 5 2 4 2 2 5" xfId="8913"/>
    <cellStyle name="Normal 5 2 4 2 3" xfId="1630"/>
    <cellStyle name="Normal 5 2 4 2 3 2" xfId="5050"/>
    <cellStyle name="Normal 5 2 4 2 3 3" xfId="7322"/>
    <cellStyle name="Normal 5 2 4 2 3 4" xfId="9594"/>
    <cellStyle name="Normal 5 2 4 2 4" xfId="3915"/>
    <cellStyle name="Normal 5 2 4 2 5" xfId="6187"/>
    <cellStyle name="Normal 5 2 4 2 6" xfId="8459"/>
    <cellStyle name="Normal 5 2 4 3" xfId="1176"/>
    <cellStyle name="Normal 5 2 4 3 2" xfId="2311"/>
    <cellStyle name="Normal 5 2 4 3 2 2" xfId="5731"/>
    <cellStyle name="Normal 5 2 4 3 2 3" xfId="8003"/>
    <cellStyle name="Normal 5 2 4 3 2 4" xfId="10275"/>
    <cellStyle name="Normal 5 2 4 3 3" xfId="4596"/>
    <cellStyle name="Normal 5 2 4 3 4" xfId="6868"/>
    <cellStyle name="Normal 5 2 4 3 5" xfId="9140"/>
    <cellStyle name="Normal 5 2 4 4" xfId="722"/>
    <cellStyle name="Normal 5 2 4 4 2" xfId="1857"/>
    <cellStyle name="Normal 5 2 4 4 2 2" xfId="5277"/>
    <cellStyle name="Normal 5 2 4 4 2 3" xfId="7549"/>
    <cellStyle name="Normal 5 2 4 4 2 4" xfId="9821"/>
    <cellStyle name="Normal 5 2 4 4 3" xfId="4142"/>
    <cellStyle name="Normal 5 2 4 4 4" xfId="6414"/>
    <cellStyle name="Normal 5 2 4 4 5" xfId="8686"/>
    <cellStyle name="Normal 5 2 4 5" xfId="1403"/>
    <cellStyle name="Normal 5 2 4 5 2" xfId="4823"/>
    <cellStyle name="Normal 5 2 4 5 3" xfId="7095"/>
    <cellStyle name="Normal 5 2 4 5 4" xfId="9367"/>
    <cellStyle name="Normal 5 2 4 6" xfId="3688"/>
    <cellStyle name="Normal 5 2 4 7" xfId="5960"/>
    <cellStyle name="Normal 5 2 4 8" xfId="8232"/>
    <cellStyle name="Normal 5 2 5" xfId="324"/>
    <cellStyle name="Normal 5 2 5 2" xfId="778"/>
    <cellStyle name="Normal 5 2 5 2 2" xfId="1913"/>
    <cellStyle name="Normal 5 2 5 2 2 2" xfId="5333"/>
    <cellStyle name="Normal 5 2 5 2 2 3" xfId="7605"/>
    <cellStyle name="Normal 5 2 5 2 2 4" xfId="9877"/>
    <cellStyle name="Normal 5 2 5 2 3" xfId="4198"/>
    <cellStyle name="Normal 5 2 5 2 4" xfId="6470"/>
    <cellStyle name="Normal 5 2 5 2 5" xfId="8742"/>
    <cellStyle name="Normal 5 2 5 3" xfId="1459"/>
    <cellStyle name="Normal 5 2 5 3 2" xfId="4879"/>
    <cellStyle name="Normal 5 2 5 3 3" xfId="7151"/>
    <cellStyle name="Normal 5 2 5 3 4" xfId="9423"/>
    <cellStyle name="Normal 5 2 5 4" xfId="3744"/>
    <cellStyle name="Normal 5 2 5 5" xfId="6016"/>
    <cellStyle name="Normal 5 2 5 6" xfId="8288"/>
    <cellStyle name="Normal 5 2 6" xfId="1005"/>
    <cellStyle name="Normal 5 2 6 2" xfId="2140"/>
    <cellStyle name="Normal 5 2 6 2 2" xfId="5560"/>
    <cellStyle name="Normal 5 2 6 2 3" xfId="7832"/>
    <cellStyle name="Normal 5 2 6 2 4" xfId="10104"/>
    <cellStyle name="Normal 5 2 6 3" xfId="4425"/>
    <cellStyle name="Normal 5 2 6 4" xfId="6697"/>
    <cellStyle name="Normal 5 2 6 5" xfId="8969"/>
    <cellStyle name="Normal 5 2 7" xfId="551"/>
    <cellStyle name="Normal 5 2 7 2" xfId="1686"/>
    <cellStyle name="Normal 5 2 7 2 2" xfId="5106"/>
    <cellStyle name="Normal 5 2 7 2 3" xfId="7378"/>
    <cellStyle name="Normal 5 2 7 2 4" xfId="9650"/>
    <cellStyle name="Normal 5 2 7 3" xfId="3971"/>
    <cellStyle name="Normal 5 2 7 4" xfId="6243"/>
    <cellStyle name="Normal 5 2 7 5" xfId="8515"/>
    <cellStyle name="Normal 5 2 8" xfId="1232"/>
    <cellStyle name="Normal 5 2 8 2" xfId="4652"/>
    <cellStyle name="Normal 5 2 8 3" xfId="6924"/>
    <cellStyle name="Normal 5 2 8 4" xfId="9196"/>
    <cellStyle name="Normal 5 2 9" xfId="3517"/>
    <cellStyle name="Normal 5 3" xfId="170"/>
    <cellStyle name="Normal 5 3 2" xfId="408"/>
    <cellStyle name="Normal 5 3 2 2" xfId="862"/>
    <cellStyle name="Normal 5 3 2 2 2" xfId="1997"/>
    <cellStyle name="Normal 5 3 2 2 2 2" xfId="5417"/>
    <cellStyle name="Normal 5 3 2 2 2 3" xfId="7689"/>
    <cellStyle name="Normal 5 3 2 2 2 4" xfId="9961"/>
    <cellStyle name="Normal 5 3 2 2 3" xfId="4282"/>
    <cellStyle name="Normal 5 3 2 2 4" xfId="6554"/>
    <cellStyle name="Normal 5 3 2 2 5" xfId="8826"/>
    <cellStyle name="Normal 5 3 2 3" xfId="1543"/>
    <cellStyle name="Normal 5 3 2 3 2" xfId="4963"/>
    <cellStyle name="Normal 5 3 2 3 3" xfId="7235"/>
    <cellStyle name="Normal 5 3 2 3 4" xfId="9507"/>
    <cellStyle name="Normal 5 3 2 4" xfId="3828"/>
    <cellStyle name="Normal 5 3 2 5" xfId="6100"/>
    <cellStyle name="Normal 5 3 2 6" xfId="8372"/>
    <cellStyle name="Normal 5 3 3" xfId="1089"/>
    <cellStyle name="Normal 5 3 3 2" xfId="2224"/>
    <cellStyle name="Normal 5 3 3 2 2" xfId="5644"/>
    <cellStyle name="Normal 5 3 3 2 3" xfId="7916"/>
    <cellStyle name="Normal 5 3 3 2 4" xfId="10188"/>
    <cellStyle name="Normal 5 3 3 3" xfId="4509"/>
    <cellStyle name="Normal 5 3 3 4" xfId="6781"/>
    <cellStyle name="Normal 5 3 3 5" xfId="9053"/>
    <cellStyle name="Normal 5 3 4" xfId="635"/>
    <cellStyle name="Normal 5 3 4 2" xfId="1770"/>
    <cellStyle name="Normal 5 3 4 2 2" xfId="5190"/>
    <cellStyle name="Normal 5 3 4 2 3" xfId="7462"/>
    <cellStyle name="Normal 5 3 4 2 4" xfId="9734"/>
    <cellStyle name="Normal 5 3 4 3" xfId="4055"/>
    <cellStyle name="Normal 5 3 4 4" xfId="6327"/>
    <cellStyle name="Normal 5 3 4 5" xfId="8599"/>
    <cellStyle name="Normal 5 3 5" xfId="1316"/>
    <cellStyle name="Normal 5 3 5 2" xfId="4736"/>
    <cellStyle name="Normal 5 3 5 3" xfId="7008"/>
    <cellStyle name="Normal 5 3 5 4" xfId="9280"/>
    <cellStyle name="Normal 5 3 6" xfId="3601"/>
    <cellStyle name="Normal 5 3 7" xfId="5873"/>
    <cellStyle name="Normal 5 3 8" xfId="8145"/>
    <cellStyle name="Normal 5 4" xfId="114"/>
    <cellStyle name="Normal 5 4 2" xfId="352"/>
    <cellStyle name="Normal 5 4 2 2" xfId="806"/>
    <cellStyle name="Normal 5 4 2 2 2" xfId="1941"/>
    <cellStyle name="Normal 5 4 2 2 2 2" xfId="5361"/>
    <cellStyle name="Normal 5 4 2 2 2 3" xfId="7633"/>
    <cellStyle name="Normal 5 4 2 2 2 4" xfId="9905"/>
    <cellStyle name="Normal 5 4 2 2 3" xfId="4226"/>
    <cellStyle name="Normal 5 4 2 2 4" xfId="6498"/>
    <cellStyle name="Normal 5 4 2 2 5" xfId="8770"/>
    <cellStyle name="Normal 5 4 2 3" xfId="1487"/>
    <cellStyle name="Normal 5 4 2 3 2" xfId="4907"/>
    <cellStyle name="Normal 5 4 2 3 3" xfId="7179"/>
    <cellStyle name="Normal 5 4 2 3 4" xfId="9451"/>
    <cellStyle name="Normal 5 4 2 4" xfId="3772"/>
    <cellStyle name="Normal 5 4 2 5" xfId="6044"/>
    <cellStyle name="Normal 5 4 2 6" xfId="8316"/>
    <cellStyle name="Normal 5 4 3" xfId="1033"/>
    <cellStyle name="Normal 5 4 3 2" xfId="2168"/>
    <cellStyle name="Normal 5 4 3 2 2" xfId="5588"/>
    <cellStyle name="Normal 5 4 3 2 3" xfId="7860"/>
    <cellStyle name="Normal 5 4 3 2 4" xfId="10132"/>
    <cellStyle name="Normal 5 4 3 3" xfId="4453"/>
    <cellStyle name="Normal 5 4 3 4" xfId="6725"/>
    <cellStyle name="Normal 5 4 3 5" xfId="8997"/>
    <cellStyle name="Normal 5 4 4" xfId="579"/>
    <cellStyle name="Normal 5 4 4 2" xfId="1714"/>
    <cellStyle name="Normal 5 4 4 2 2" xfId="5134"/>
    <cellStyle name="Normal 5 4 4 2 3" xfId="7406"/>
    <cellStyle name="Normal 5 4 4 2 4" xfId="9678"/>
    <cellStyle name="Normal 5 4 4 3" xfId="3999"/>
    <cellStyle name="Normal 5 4 4 4" xfId="6271"/>
    <cellStyle name="Normal 5 4 4 5" xfId="8543"/>
    <cellStyle name="Normal 5 4 5" xfId="1260"/>
    <cellStyle name="Normal 5 4 5 2" xfId="4680"/>
    <cellStyle name="Normal 5 4 5 3" xfId="6952"/>
    <cellStyle name="Normal 5 4 5 4" xfId="9224"/>
    <cellStyle name="Normal 5 4 6" xfId="3545"/>
    <cellStyle name="Normal 5 4 7" xfId="5817"/>
    <cellStyle name="Normal 5 4 8" xfId="8089"/>
    <cellStyle name="Normal 5 5" xfId="240"/>
    <cellStyle name="Normal 5 5 2" xfId="467"/>
    <cellStyle name="Normal 5 5 2 2" xfId="921"/>
    <cellStyle name="Normal 5 5 2 2 2" xfId="2056"/>
    <cellStyle name="Normal 5 5 2 2 2 2" xfId="5476"/>
    <cellStyle name="Normal 5 5 2 2 2 3" xfId="7748"/>
    <cellStyle name="Normal 5 5 2 2 2 4" xfId="10020"/>
    <cellStyle name="Normal 5 5 2 2 3" xfId="4341"/>
    <cellStyle name="Normal 5 5 2 2 4" xfId="6613"/>
    <cellStyle name="Normal 5 5 2 2 5" xfId="8885"/>
    <cellStyle name="Normal 5 5 2 3" xfId="1602"/>
    <cellStyle name="Normal 5 5 2 3 2" xfId="5022"/>
    <cellStyle name="Normal 5 5 2 3 3" xfId="7294"/>
    <cellStyle name="Normal 5 5 2 3 4" xfId="9566"/>
    <cellStyle name="Normal 5 5 2 4" xfId="3887"/>
    <cellStyle name="Normal 5 5 2 5" xfId="6159"/>
    <cellStyle name="Normal 5 5 2 6" xfId="8431"/>
    <cellStyle name="Normal 5 5 3" xfId="1148"/>
    <cellStyle name="Normal 5 5 3 2" xfId="2283"/>
    <cellStyle name="Normal 5 5 3 2 2" xfId="5703"/>
    <cellStyle name="Normal 5 5 3 2 3" xfId="7975"/>
    <cellStyle name="Normal 5 5 3 2 4" xfId="10247"/>
    <cellStyle name="Normal 5 5 3 3" xfId="4568"/>
    <cellStyle name="Normal 5 5 3 4" xfId="6840"/>
    <cellStyle name="Normal 5 5 3 5" xfId="9112"/>
    <cellStyle name="Normal 5 5 4" xfId="694"/>
    <cellStyle name="Normal 5 5 4 2" xfId="1829"/>
    <cellStyle name="Normal 5 5 4 2 2" xfId="5249"/>
    <cellStyle name="Normal 5 5 4 2 3" xfId="7521"/>
    <cellStyle name="Normal 5 5 4 2 4" xfId="9793"/>
    <cellStyle name="Normal 5 5 4 3" xfId="4114"/>
    <cellStyle name="Normal 5 5 4 4" xfId="6386"/>
    <cellStyle name="Normal 5 5 4 5" xfId="8658"/>
    <cellStyle name="Normal 5 5 5" xfId="1375"/>
    <cellStyle name="Normal 5 5 5 2" xfId="4795"/>
    <cellStyle name="Normal 5 5 5 3" xfId="7067"/>
    <cellStyle name="Normal 5 5 5 4" xfId="9339"/>
    <cellStyle name="Normal 5 5 6" xfId="3660"/>
    <cellStyle name="Normal 5 5 7" xfId="5932"/>
    <cellStyle name="Normal 5 5 8" xfId="8204"/>
    <cellStyle name="Normal 5 6" xfId="296"/>
    <cellStyle name="Normal 5 6 2" xfId="750"/>
    <cellStyle name="Normal 5 6 2 2" xfId="1885"/>
    <cellStyle name="Normal 5 6 2 2 2" xfId="5305"/>
    <cellStyle name="Normal 5 6 2 2 3" xfId="7577"/>
    <cellStyle name="Normal 5 6 2 2 4" xfId="9849"/>
    <cellStyle name="Normal 5 6 2 3" xfId="4170"/>
    <cellStyle name="Normal 5 6 2 4" xfId="6442"/>
    <cellStyle name="Normal 5 6 2 5" xfId="8714"/>
    <cellStyle name="Normal 5 6 3" xfId="1431"/>
    <cellStyle name="Normal 5 6 3 2" xfId="4851"/>
    <cellStyle name="Normal 5 6 3 3" xfId="7123"/>
    <cellStyle name="Normal 5 6 3 4" xfId="9395"/>
    <cellStyle name="Normal 5 6 4" xfId="3716"/>
    <cellStyle name="Normal 5 6 5" xfId="5988"/>
    <cellStyle name="Normal 5 6 6" xfId="8260"/>
    <cellStyle name="Normal 5 7" xfId="977"/>
    <cellStyle name="Normal 5 7 2" xfId="2112"/>
    <cellStyle name="Normal 5 7 2 2" xfId="5532"/>
    <cellStyle name="Normal 5 7 2 3" xfId="7804"/>
    <cellStyle name="Normal 5 7 2 4" xfId="10076"/>
    <cellStyle name="Normal 5 7 3" xfId="4397"/>
    <cellStyle name="Normal 5 7 4" xfId="6669"/>
    <cellStyle name="Normal 5 7 5" xfId="8941"/>
    <cellStyle name="Normal 5 8" xfId="523"/>
    <cellStyle name="Normal 5 8 2" xfId="1658"/>
    <cellStyle name="Normal 5 8 2 2" xfId="5078"/>
    <cellStyle name="Normal 5 8 2 3" xfId="7350"/>
    <cellStyle name="Normal 5 8 2 4" xfId="9622"/>
    <cellStyle name="Normal 5 8 3" xfId="3943"/>
    <cellStyle name="Normal 5 8 4" xfId="6215"/>
    <cellStyle name="Normal 5 8 5" xfId="8487"/>
    <cellStyle name="Normal 5 9" xfId="1204"/>
    <cellStyle name="Normal 5 9 2" xfId="4624"/>
    <cellStyle name="Normal 5 9 3" xfId="6896"/>
    <cellStyle name="Normal 5 9 4" xfId="9168"/>
    <cellStyle name="Normal 6" xfId="58"/>
    <cellStyle name="Normal 6 10" xfId="3491"/>
    <cellStyle name="Normal 6 11" xfId="5763"/>
    <cellStyle name="Normal 6 12" xfId="8035"/>
    <cellStyle name="Normal 6 2" xfId="88"/>
    <cellStyle name="Normal 6 2 10" xfId="5791"/>
    <cellStyle name="Normal 6 2 11" xfId="8063"/>
    <cellStyle name="Normal 6 2 2" xfId="200"/>
    <cellStyle name="Normal 6 2 2 2" xfId="438"/>
    <cellStyle name="Normal 6 2 2 2 2" xfId="892"/>
    <cellStyle name="Normal 6 2 2 2 2 2" xfId="2027"/>
    <cellStyle name="Normal 6 2 2 2 2 2 2" xfId="5447"/>
    <cellStyle name="Normal 6 2 2 2 2 2 3" xfId="7719"/>
    <cellStyle name="Normal 6 2 2 2 2 2 4" xfId="9991"/>
    <cellStyle name="Normal 6 2 2 2 2 3" xfId="4312"/>
    <cellStyle name="Normal 6 2 2 2 2 4" xfId="6584"/>
    <cellStyle name="Normal 6 2 2 2 2 5" xfId="8856"/>
    <cellStyle name="Normal 6 2 2 2 3" xfId="1573"/>
    <cellStyle name="Normal 6 2 2 2 3 2" xfId="4993"/>
    <cellStyle name="Normal 6 2 2 2 3 3" xfId="7265"/>
    <cellStyle name="Normal 6 2 2 2 3 4" xfId="9537"/>
    <cellStyle name="Normal 6 2 2 2 4" xfId="3858"/>
    <cellStyle name="Normal 6 2 2 2 5" xfId="6130"/>
    <cellStyle name="Normal 6 2 2 2 6" xfId="8402"/>
    <cellStyle name="Normal 6 2 2 3" xfId="1119"/>
    <cellStyle name="Normal 6 2 2 3 2" xfId="2254"/>
    <cellStyle name="Normal 6 2 2 3 2 2" xfId="5674"/>
    <cellStyle name="Normal 6 2 2 3 2 3" xfId="7946"/>
    <cellStyle name="Normal 6 2 2 3 2 4" xfId="10218"/>
    <cellStyle name="Normal 6 2 2 3 3" xfId="4539"/>
    <cellStyle name="Normal 6 2 2 3 4" xfId="6811"/>
    <cellStyle name="Normal 6 2 2 3 5" xfId="9083"/>
    <cellStyle name="Normal 6 2 2 4" xfId="665"/>
    <cellStyle name="Normal 6 2 2 4 2" xfId="1800"/>
    <cellStyle name="Normal 6 2 2 4 2 2" xfId="5220"/>
    <cellStyle name="Normal 6 2 2 4 2 3" xfId="7492"/>
    <cellStyle name="Normal 6 2 2 4 2 4" xfId="9764"/>
    <cellStyle name="Normal 6 2 2 4 3" xfId="4085"/>
    <cellStyle name="Normal 6 2 2 4 4" xfId="6357"/>
    <cellStyle name="Normal 6 2 2 4 5" xfId="8629"/>
    <cellStyle name="Normal 6 2 2 5" xfId="1346"/>
    <cellStyle name="Normal 6 2 2 5 2" xfId="4766"/>
    <cellStyle name="Normal 6 2 2 5 3" xfId="7038"/>
    <cellStyle name="Normal 6 2 2 5 4" xfId="9310"/>
    <cellStyle name="Normal 6 2 2 6" xfId="3631"/>
    <cellStyle name="Normal 6 2 2 7" xfId="5903"/>
    <cellStyle name="Normal 6 2 2 8" xfId="8175"/>
    <cellStyle name="Normal 6 2 3" xfId="144"/>
    <cellStyle name="Normal 6 2 3 2" xfId="382"/>
    <cellStyle name="Normal 6 2 3 2 2" xfId="836"/>
    <cellStyle name="Normal 6 2 3 2 2 2" xfId="1971"/>
    <cellStyle name="Normal 6 2 3 2 2 2 2" xfId="5391"/>
    <cellStyle name="Normal 6 2 3 2 2 2 3" xfId="7663"/>
    <cellStyle name="Normal 6 2 3 2 2 2 4" xfId="9935"/>
    <cellStyle name="Normal 6 2 3 2 2 3" xfId="4256"/>
    <cellStyle name="Normal 6 2 3 2 2 4" xfId="6528"/>
    <cellStyle name="Normal 6 2 3 2 2 5" xfId="8800"/>
    <cellStyle name="Normal 6 2 3 2 3" xfId="1517"/>
    <cellStyle name="Normal 6 2 3 2 3 2" xfId="4937"/>
    <cellStyle name="Normal 6 2 3 2 3 3" xfId="7209"/>
    <cellStyle name="Normal 6 2 3 2 3 4" xfId="9481"/>
    <cellStyle name="Normal 6 2 3 2 4" xfId="3802"/>
    <cellStyle name="Normal 6 2 3 2 5" xfId="6074"/>
    <cellStyle name="Normal 6 2 3 2 6" xfId="8346"/>
    <cellStyle name="Normal 6 2 3 3" xfId="1063"/>
    <cellStyle name="Normal 6 2 3 3 2" xfId="2198"/>
    <cellStyle name="Normal 6 2 3 3 2 2" xfId="5618"/>
    <cellStyle name="Normal 6 2 3 3 2 3" xfId="7890"/>
    <cellStyle name="Normal 6 2 3 3 2 4" xfId="10162"/>
    <cellStyle name="Normal 6 2 3 3 3" xfId="4483"/>
    <cellStyle name="Normal 6 2 3 3 4" xfId="6755"/>
    <cellStyle name="Normal 6 2 3 3 5" xfId="9027"/>
    <cellStyle name="Normal 6 2 3 4" xfId="609"/>
    <cellStyle name="Normal 6 2 3 4 2" xfId="1744"/>
    <cellStyle name="Normal 6 2 3 4 2 2" xfId="5164"/>
    <cellStyle name="Normal 6 2 3 4 2 3" xfId="7436"/>
    <cellStyle name="Normal 6 2 3 4 2 4" xfId="9708"/>
    <cellStyle name="Normal 6 2 3 4 3" xfId="4029"/>
    <cellStyle name="Normal 6 2 3 4 4" xfId="6301"/>
    <cellStyle name="Normal 6 2 3 4 5" xfId="8573"/>
    <cellStyle name="Normal 6 2 3 5" xfId="1290"/>
    <cellStyle name="Normal 6 2 3 5 2" xfId="4710"/>
    <cellStyle name="Normal 6 2 3 5 3" xfId="6982"/>
    <cellStyle name="Normal 6 2 3 5 4" xfId="9254"/>
    <cellStyle name="Normal 6 2 3 6" xfId="3575"/>
    <cellStyle name="Normal 6 2 3 7" xfId="5847"/>
    <cellStyle name="Normal 6 2 3 8" xfId="8119"/>
    <cellStyle name="Normal 6 2 4" xfId="270"/>
    <cellStyle name="Normal 6 2 4 2" xfId="497"/>
    <cellStyle name="Normal 6 2 4 2 2" xfId="951"/>
    <cellStyle name="Normal 6 2 4 2 2 2" xfId="2086"/>
    <cellStyle name="Normal 6 2 4 2 2 2 2" xfId="5506"/>
    <cellStyle name="Normal 6 2 4 2 2 2 3" xfId="7778"/>
    <cellStyle name="Normal 6 2 4 2 2 2 4" xfId="10050"/>
    <cellStyle name="Normal 6 2 4 2 2 3" xfId="4371"/>
    <cellStyle name="Normal 6 2 4 2 2 4" xfId="6643"/>
    <cellStyle name="Normal 6 2 4 2 2 5" xfId="8915"/>
    <cellStyle name="Normal 6 2 4 2 3" xfId="1632"/>
    <cellStyle name="Normal 6 2 4 2 3 2" xfId="5052"/>
    <cellStyle name="Normal 6 2 4 2 3 3" xfId="7324"/>
    <cellStyle name="Normal 6 2 4 2 3 4" xfId="9596"/>
    <cellStyle name="Normal 6 2 4 2 4" xfId="3917"/>
    <cellStyle name="Normal 6 2 4 2 5" xfId="6189"/>
    <cellStyle name="Normal 6 2 4 2 6" xfId="8461"/>
    <cellStyle name="Normal 6 2 4 3" xfId="1178"/>
    <cellStyle name="Normal 6 2 4 3 2" xfId="2313"/>
    <cellStyle name="Normal 6 2 4 3 2 2" xfId="5733"/>
    <cellStyle name="Normal 6 2 4 3 2 3" xfId="8005"/>
    <cellStyle name="Normal 6 2 4 3 2 4" xfId="10277"/>
    <cellStyle name="Normal 6 2 4 3 3" xfId="4598"/>
    <cellStyle name="Normal 6 2 4 3 4" xfId="6870"/>
    <cellStyle name="Normal 6 2 4 3 5" xfId="9142"/>
    <cellStyle name="Normal 6 2 4 4" xfId="724"/>
    <cellStyle name="Normal 6 2 4 4 2" xfId="1859"/>
    <cellStyle name="Normal 6 2 4 4 2 2" xfId="5279"/>
    <cellStyle name="Normal 6 2 4 4 2 3" xfId="7551"/>
    <cellStyle name="Normal 6 2 4 4 2 4" xfId="9823"/>
    <cellStyle name="Normal 6 2 4 4 3" xfId="4144"/>
    <cellStyle name="Normal 6 2 4 4 4" xfId="6416"/>
    <cellStyle name="Normal 6 2 4 4 5" xfId="8688"/>
    <cellStyle name="Normal 6 2 4 5" xfId="1405"/>
    <cellStyle name="Normal 6 2 4 5 2" xfId="4825"/>
    <cellStyle name="Normal 6 2 4 5 3" xfId="7097"/>
    <cellStyle name="Normal 6 2 4 5 4" xfId="9369"/>
    <cellStyle name="Normal 6 2 4 6" xfId="3690"/>
    <cellStyle name="Normal 6 2 4 7" xfId="5962"/>
    <cellStyle name="Normal 6 2 4 8" xfId="8234"/>
    <cellStyle name="Normal 6 2 5" xfId="326"/>
    <cellStyle name="Normal 6 2 5 2" xfId="780"/>
    <cellStyle name="Normal 6 2 5 2 2" xfId="1915"/>
    <cellStyle name="Normal 6 2 5 2 2 2" xfId="5335"/>
    <cellStyle name="Normal 6 2 5 2 2 3" xfId="7607"/>
    <cellStyle name="Normal 6 2 5 2 2 4" xfId="9879"/>
    <cellStyle name="Normal 6 2 5 2 3" xfId="4200"/>
    <cellStyle name="Normal 6 2 5 2 4" xfId="6472"/>
    <cellStyle name="Normal 6 2 5 2 5" xfId="8744"/>
    <cellStyle name="Normal 6 2 5 3" xfId="1461"/>
    <cellStyle name="Normal 6 2 5 3 2" xfId="4881"/>
    <cellStyle name="Normal 6 2 5 3 3" xfId="7153"/>
    <cellStyle name="Normal 6 2 5 3 4" xfId="9425"/>
    <cellStyle name="Normal 6 2 5 4" xfId="3746"/>
    <cellStyle name="Normal 6 2 5 5" xfId="6018"/>
    <cellStyle name="Normal 6 2 5 6" xfId="8290"/>
    <cellStyle name="Normal 6 2 6" xfId="1007"/>
    <cellStyle name="Normal 6 2 6 2" xfId="2142"/>
    <cellStyle name="Normal 6 2 6 2 2" xfId="5562"/>
    <cellStyle name="Normal 6 2 6 2 3" xfId="7834"/>
    <cellStyle name="Normal 6 2 6 2 4" xfId="10106"/>
    <cellStyle name="Normal 6 2 6 3" xfId="4427"/>
    <cellStyle name="Normal 6 2 6 4" xfId="6699"/>
    <cellStyle name="Normal 6 2 6 5" xfId="8971"/>
    <cellStyle name="Normal 6 2 7" xfId="553"/>
    <cellStyle name="Normal 6 2 7 2" xfId="1688"/>
    <cellStyle name="Normal 6 2 7 2 2" xfId="5108"/>
    <cellStyle name="Normal 6 2 7 2 3" xfId="7380"/>
    <cellStyle name="Normal 6 2 7 2 4" xfId="9652"/>
    <cellStyle name="Normal 6 2 7 3" xfId="3973"/>
    <cellStyle name="Normal 6 2 7 4" xfId="6245"/>
    <cellStyle name="Normal 6 2 7 5" xfId="8517"/>
    <cellStyle name="Normal 6 2 8" xfId="1234"/>
    <cellStyle name="Normal 6 2 8 2" xfId="4654"/>
    <cellStyle name="Normal 6 2 8 3" xfId="6926"/>
    <cellStyle name="Normal 6 2 8 4" xfId="9198"/>
    <cellStyle name="Normal 6 2 9" xfId="3519"/>
    <cellStyle name="Normal 6 3" xfId="172"/>
    <cellStyle name="Normal 6 3 2" xfId="410"/>
    <cellStyle name="Normal 6 3 2 2" xfId="864"/>
    <cellStyle name="Normal 6 3 2 2 2" xfId="1999"/>
    <cellStyle name="Normal 6 3 2 2 2 2" xfId="5419"/>
    <cellStyle name="Normal 6 3 2 2 2 3" xfId="7691"/>
    <cellStyle name="Normal 6 3 2 2 2 4" xfId="9963"/>
    <cellStyle name="Normal 6 3 2 2 3" xfId="4284"/>
    <cellStyle name="Normal 6 3 2 2 4" xfId="6556"/>
    <cellStyle name="Normal 6 3 2 2 5" xfId="8828"/>
    <cellStyle name="Normal 6 3 2 3" xfId="1545"/>
    <cellStyle name="Normal 6 3 2 3 2" xfId="4965"/>
    <cellStyle name="Normal 6 3 2 3 3" xfId="7237"/>
    <cellStyle name="Normal 6 3 2 3 4" xfId="9509"/>
    <cellStyle name="Normal 6 3 2 4" xfId="3830"/>
    <cellStyle name="Normal 6 3 2 5" xfId="6102"/>
    <cellStyle name="Normal 6 3 2 6" xfId="8374"/>
    <cellStyle name="Normal 6 3 3" xfId="1091"/>
    <cellStyle name="Normal 6 3 3 2" xfId="2226"/>
    <cellStyle name="Normal 6 3 3 2 2" xfId="5646"/>
    <cellStyle name="Normal 6 3 3 2 3" xfId="7918"/>
    <cellStyle name="Normal 6 3 3 2 4" xfId="10190"/>
    <cellStyle name="Normal 6 3 3 3" xfId="4511"/>
    <cellStyle name="Normal 6 3 3 4" xfId="6783"/>
    <cellStyle name="Normal 6 3 3 5" xfId="9055"/>
    <cellStyle name="Normal 6 3 4" xfId="637"/>
    <cellStyle name="Normal 6 3 4 2" xfId="1772"/>
    <cellStyle name="Normal 6 3 4 2 2" xfId="5192"/>
    <cellStyle name="Normal 6 3 4 2 3" xfId="7464"/>
    <cellStyle name="Normal 6 3 4 2 4" xfId="9736"/>
    <cellStyle name="Normal 6 3 4 3" xfId="4057"/>
    <cellStyle name="Normal 6 3 4 4" xfId="6329"/>
    <cellStyle name="Normal 6 3 4 5" xfId="8601"/>
    <cellStyle name="Normal 6 3 5" xfId="1318"/>
    <cellStyle name="Normal 6 3 5 2" xfId="4738"/>
    <cellStyle name="Normal 6 3 5 3" xfId="7010"/>
    <cellStyle name="Normal 6 3 5 4" xfId="9282"/>
    <cellStyle name="Normal 6 3 6" xfId="3603"/>
    <cellStyle name="Normal 6 3 7" xfId="5875"/>
    <cellStyle name="Normal 6 3 8" xfId="8147"/>
    <cellStyle name="Normal 6 4" xfId="116"/>
    <cellStyle name="Normal 6 4 2" xfId="354"/>
    <cellStyle name="Normal 6 4 2 2" xfId="808"/>
    <cellStyle name="Normal 6 4 2 2 2" xfId="1943"/>
    <cellStyle name="Normal 6 4 2 2 2 2" xfId="5363"/>
    <cellStyle name="Normal 6 4 2 2 2 3" xfId="7635"/>
    <cellStyle name="Normal 6 4 2 2 2 4" xfId="9907"/>
    <cellStyle name="Normal 6 4 2 2 3" xfId="4228"/>
    <cellStyle name="Normal 6 4 2 2 4" xfId="6500"/>
    <cellStyle name="Normal 6 4 2 2 5" xfId="8772"/>
    <cellStyle name="Normal 6 4 2 3" xfId="1489"/>
    <cellStyle name="Normal 6 4 2 3 2" xfId="4909"/>
    <cellStyle name="Normal 6 4 2 3 3" xfId="7181"/>
    <cellStyle name="Normal 6 4 2 3 4" xfId="9453"/>
    <cellStyle name="Normal 6 4 2 4" xfId="3774"/>
    <cellStyle name="Normal 6 4 2 5" xfId="6046"/>
    <cellStyle name="Normal 6 4 2 6" xfId="8318"/>
    <cellStyle name="Normal 6 4 3" xfId="1035"/>
    <cellStyle name="Normal 6 4 3 2" xfId="2170"/>
    <cellStyle name="Normal 6 4 3 2 2" xfId="5590"/>
    <cellStyle name="Normal 6 4 3 2 3" xfId="7862"/>
    <cellStyle name="Normal 6 4 3 2 4" xfId="10134"/>
    <cellStyle name="Normal 6 4 3 3" xfId="4455"/>
    <cellStyle name="Normal 6 4 3 4" xfId="6727"/>
    <cellStyle name="Normal 6 4 3 5" xfId="8999"/>
    <cellStyle name="Normal 6 4 4" xfId="581"/>
    <cellStyle name="Normal 6 4 4 2" xfId="1716"/>
    <cellStyle name="Normal 6 4 4 2 2" xfId="5136"/>
    <cellStyle name="Normal 6 4 4 2 3" xfId="7408"/>
    <cellStyle name="Normal 6 4 4 2 4" xfId="9680"/>
    <cellStyle name="Normal 6 4 4 3" xfId="4001"/>
    <cellStyle name="Normal 6 4 4 4" xfId="6273"/>
    <cellStyle name="Normal 6 4 4 5" xfId="8545"/>
    <cellStyle name="Normal 6 4 5" xfId="1262"/>
    <cellStyle name="Normal 6 4 5 2" xfId="4682"/>
    <cellStyle name="Normal 6 4 5 3" xfId="6954"/>
    <cellStyle name="Normal 6 4 5 4" xfId="9226"/>
    <cellStyle name="Normal 6 4 6" xfId="3547"/>
    <cellStyle name="Normal 6 4 7" xfId="5819"/>
    <cellStyle name="Normal 6 4 8" xfId="8091"/>
    <cellStyle name="Normal 6 5" xfId="242"/>
    <cellStyle name="Normal 6 5 2" xfId="469"/>
    <cellStyle name="Normal 6 5 2 2" xfId="923"/>
    <cellStyle name="Normal 6 5 2 2 2" xfId="2058"/>
    <cellStyle name="Normal 6 5 2 2 2 2" xfId="5478"/>
    <cellStyle name="Normal 6 5 2 2 2 3" xfId="7750"/>
    <cellStyle name="Normal 6 5 2 2 2 4" xfId="10022"/>
    <cellStyle name="Normal 6 5 2 2 3" xfId="4343"/>
    <cellStyle name="Normal 6 5 2 2 4" xfId="6615"/>
    <cellStyle name="Normal 6 5 2 2 5" xfId="8887"/>
    <cellStyle name="Normal 6 5 2 3" xfId="1604"/>
    <cellStyle name="Normal 6 5 2 3 2" xfId="5024"/>
    <cellStyle name="Normal 6 5 2 3 3" xfId="7296"/>
    <cellStyle name="Normal 6 5 2 3 4" xfId="9568"/>
    <cellStyle name="Normal 6 5 2 4" xfId="3889"/>
    <cellStyle name="Normal 6 5 2 5" xfId="6161"/>
    <cellStyle name="Normal 6 5 2 6" xfId="8433"/>
    <cellStyle name="Normal 6 5 3" xfId="1150"/>
    <cellStyle name="Normal 6 5 3 2" xfId="2285"/>
    <cellStyle name="Normal 6 5 3 2 2" xfId="5705"/>
    <cellStyle name="Normal 6 5 3 2 3" xfId="7977"/>
    <cellStyle name="Normal 6 5 3 2 4" xfId="10249"/>
    <cellStyle name="Normal 6 5 3 3" xfId="4570"/>
    <cellStyle name="Normal 6 5 3 4" xfId="6842"/>
    <cellStyle name="Normal 6 5 3 5" xfId="9114"/>
    <cellStyle name="Normal 6 5 4" xfId="696"/>
    <cellStyle name="Normal 6 5 4 2" xfId="1831"/>
    <cellStyle name="Normal 6 5 4 2 2" xfId="5251"/>
    <cellStyle name="Normal 6 5 4 2 3" xfId="7523"/>
    <cellStyle name="Normal 6 5 4 2 4" xfId="9795"/>
    <cellStyle name="Normal 6 5 4 3" xfId="4116"/>
    <cellStyle name="Normal 6 5 4 4" xfId="6388"/>
    <cellStyle name="Normal 6 5 4 5" xfId="8660"/>
    <cellStyle name="Normal 6 5 5" xfId="1377"/>
    <cellStyle name="Normal 6 5 5 2" xfId="4797"/>
    <cellStyle name="Normal 6 5 5 3" xfId="7069"/>
    <cellStyle name="Normal 6 5 5 4" xfId="9341"/>
    <cellStyle name="Normal 6 5 6" xfId="3662"/>
    <cellStyle name="Normal 6 5 7" xfId="5934"/>
    <cellStyle name="Normal 6 5 8" xfId="8206"/>
    <cellStyle name="Normal 6 6" xfId="298"/>
    <cellStyle name="Normal 6 6 2" xfId="752"/>
    <cellStyle name="Normal 6 6 2 2" xfId="1887"/>
    <cellStyle name="Normal 6 6 2 2 2" xfId="5307"/>
    <cellStyle name="Normal 6 6 2 2 3" xfId="7579"/>
    <cellStyle name="Normal 6 6 2 2 4" xfId="9851"/>
    <cellStyle name="Normal 6 6 2 3" xfId="4172"/>
    <cellStyle name="Normal 6 6 2 4" xfId="6444"/>
    <cellStyle name="Normal 6 6 2 5" xfId="8716"/>
    <cellStyle name="Normal 6 6 3" xfId="1433"/>
    <cellStyle name="Normal 6 6 3 2" xfId="4853"/>
    <cellStyle name="Normal 6 6 3 3" xfId="7125"/>
    <cellStyle name="Normal 6 6 3 4" xfId="9397"/>
    <cellStyle name="Normal 6 6 4" xfId="3718"/>
    <cellStyle name="Normal 6 6 5" xfId="5990"/>
    <cellStyle name="Normal 6 6 6" xfId="8262"/>
    <cellStyle name="Normal 6 7" xfId="979"/>
    <cellStyle name="Normal 6 7 2" xfId="2114"/>
    <cellStyle name="Normal 6 7 2 2" xfId="5534"/>
    <cellStyle name="Normal 6 7 2 3" xfId="7806"/>
    <cellStyle name="Normal 6 7 2 4" xfId="10078"/>
    <cellStyle name="Normal 6 7 3" xfId="4399"/>
    <cellStyle name="Normal 6 7 4" xfId="6671"/>
    <cellStyle name="Normal 6 7 5" xfId="8943"/>
    <cellStyle name="Normal 6 8" xfId="525"/>
    <cellStyle name="Normal 6 8 2" xfId="1660"/>
    <cellStyle name="Normal 6 8 2 2" xfId="5080"/>
    <cellStyle name="Normal 6 8 2 3" xfId="7352"/>
    <cellStyle name="Normal 6 8 2 4" xfId="9624"/>
    <cellStyle name="Normal 6 8 3" xfId="3945"/>
    <cellStyle name="Normal 6 8 4" xfId="6217"/>
    <cellStyle name="Normal 6 8 5" xfId="8489"/>
    <cellStyle name="Normal 6 9" xfId="1206"/>
    <cellStyle name="Normal 6 9 2" xfId="4626"/>
    <cellStyle name="Normal 6 9 3" xfId="6898"/>
    <cellStyle name="Normal 6 9 4" xfId="9170"/>
    <cellStyle name="Normal 7" xfId="60"/>
    <cellStyle name="Normal 7 10" xfId="3493"/>
    <cellStyle name="Normal 7 11" xfId="5765"/>
    <cellStyle name="Normal 7 12" xfId="8037"/>
    <cellStyle name="Normal 7 2" xfId="90"/>
    <cellStyle name="Normal 7 2 10" xfId="5793"/>
    <cellStyle name="Normal 7 2 11" xfId="8065"/>
    <cellStyle name="Normal 7 2 2" xfId="202"/>
    <cellStyle name="Normal 7 2 2 2" xfId="440"/>
    <cellStyle name="Normal 7 2 2 2 2" xfId="894"/>
    <cellStyle name="Normal 7 2 2 2 2 2" xfId="2029"/>
    <cellStyle name="Normal 7 2 2 2 2 2 2" xfId="5449"/>
    <cellStyle name="Normal 7 2 2 2 2 2 3" xfId="7721"/>
    <cellStyle name="Normal 7 2 2 2 2 2 4" xfId="9993"/>
    <cellStyle name="Normal 7 2 2 2 2 3" xfId="4314"/>
    <cellStyle name="Normal 7 2 2 2 2 4" xfId="6586"/>
    <cellStyle name="Normal 7 2 2 2 2 5" xfId="8858"/>
    <cellStyle name="Normal 7 2 2 2 3" xfId="1575"/>
    <cellStyle name="Normal 7 2 2 2 3 2" xfId="4995"/>
    <cellStyle name="Normal 7 2 2 2 3 3" xfId="7267"/>
    <cellStyle name="Normal 7 2 2 2 3 4" xfId="9539"/>
    <cellStyle name="Normal 7 2 2 2 4" xfId="3860"/>
    <cellStyle name="Normal 7 2 2 2 5" xfId="6132"/>
    <cellStyle name="Normal 7 2 2 2 6" xfId="8404"/>
    <cellStyle name="Normal 7 2 2 3" xfId="1121"/>
    <cellStyle name="Normal 7 2 2 3 2" xfId="2256"/>
    <cellStyle name="Normal 7 2 2 3 2 2" xfId="5676"/>
    <cellStyle name="Normal 7 2 2 3 2 3" xfId="7948"/>
    <cellStyle name="Normal 7 2 2 3 2 4" xfId="10220"/>
    <cellStyle name="Normal 7 2 2 3 3" xfId="4541"/>
    <cellStyle name="Normal 7 2 2 3 4" xfId="6813"/>
    <cellStyle name="Normal 7 2 2 3 5" xfId="9085"/>
    <cellStyle name="Normal 7 2 2 4" xfId="667"/>
    <cellStyle name="Normal 7 2 2 4 2" xfId="1802"/>
    <cellStyle name="Normal 7 2 2 4 2 2" xfId="5222"/>
    <cellStyle name="Normal 7 2 2 4 2 3" xfId="7494"/>
    <cellStyle name="Normal 7 2 2 4 2 4" xfId="9766"/>
    <cellStyle name="Normal 7 2 2 4 3" xfId="4087"/>
    <cellStyle name="Normal 7 2 2 4 4" xfId="6359"/>
    <cellStyle name="Normal 7 2 2 4 5" xfId="8631"/>
    <cellStyle name="Normal 7 2 2 5" xfId="1348"/>
    <cellStyle name="Normal 7 2 2 5 2" xfId="4768"/>
    <cellStyle name="Normal 7 2 2 5 3" xfId="7040"/>
    <cellStyle name="Normal 7 2 2 5 4" xfId="9312"/>
    <cellStyle name="Normal 7 2 2 6" xfId="3633"/>
    <cellStyle name="Normal 7 2 2 7" xfId="5905"/>
    <cellStyle name="Normal 7 2 2 8" xfId="8177"/>
    <cellStyle name="Normal 7 2 3" xfId="146"/>
    <cellStyle name="Normal 7 2 3 2" xfId="384"/>
    <cellStyle name="Normal 7 2 3 2 2" xfId="838"/>
    <cellStyle name="Normal 7 2 3 2 2 2" xfId="1973"/>
    <cellStyle name="Normal 7 2 3 2 2 2 2" xfId="5393"/>
    <cellStyle name="Normal 7 2 3 2 2 2 3" xfId="7665"/>
    <cellStyle name="Normal 7 2 3 2 2 2 4" xfId="9937"/>
    <cellStyle name="Normal 7 2 3 2 2 3" xfId="4258"/>
    <cellStyle name="Normal 7 2 3 2 2 4" xfId="6530"/>
    <cellStyle name="Normal 7 2 3 2 2 5" xfId="8802"/>
    <cellStyle name="Normal 7 2 3 2 3" xfId="1519"/>
    <cellStyle name="Normal 7 2 3 2 3 2" xfId="4939"/>
    <cellStyle name="Normal 7 2 3 2 3 3" xfId="7211"/>
    <cellStyle name="Normal 7 2 3 2 3 4" xfId="9483"/>
    <cellStyle name="Normal 7 2 3 2 4" xfId="3804"/>
    <cellStyle name="Normal 7 2 3 2 5" xfId="6076"/>
    <cellStyle name="Normal 7 2 3 2 6" xfId="8348"/>
    <cellStyle name="Normal 7 2 3 3" xfId="1065"/>
    <cellStyle name="Normal 7 2 3 3 2" xfId="2200"/>
    <cellStyle name="Normal 7 2 3 3 2 2" xfId="5620"/>
    <cellStyle name="Normal 7 2 3 3 2 3" xfId="7892"/>
    <cellStyle name="Normal 7 2 3 3 2 4" xfId="10164"/>
    <cellStyle name="Normal 7 2 3 3 3" xfId="4485"/>
    <cellStyle name="Normal 7 2 3 3 4" xfId="6757"/>
    <cellStyle name="Normal 7 2 3 3 5" xfId="9029"/>
    <cellStyle name="Normal 7 2 3 4" xfId="611"/>
    <cellStyle name="Normal 7 2 3 4 2" xfId="1746"/>
    <cellStyle name="Normal 7 2 3 4 2 2" xfId="5166"/>
    <cellStyle name="Normal 7 2 3 4 2 3" xfId="7438"/>
    <cellStyle name="Normal 7 2 3 4 2 4" xfId="9710"/>
    <cellStyle name="Normal 7 2 3 4 3" xfId="4031"/>
    <cellStyle name="Normal 7 2 3 4 4" xfId="6303"/>
    <cellStyle name="Normal 7 2 3 4 5" xfId="8575"/>
    <cellStyle name="Normal 7 2 3 5" xfId="1292"/>
    <cellStyle name="Normal 7 2 3 5 2" xfId="4712"/>
    <cellStyle name="Normal 7 2 3 5 3" xfId="6984"/>
    <cellStyle name="Normal 7 2 3 5 4" xfId="9256"/>
    <cellStyle name="Normal 7 2 3 6" xfId="3577"/>
    <cellStyle name="Normal 7 2 3 7" xfId="5849"/>
    <cellStyle name="Normal 7 2 3 8" xfId="8121"/>
    <cellStyle name="Normal 7 2 4" xfId="272"/>
    <cellStyle name="Normal 7 2 4 2" xfId="499"/>
    <cellStyle name="Normal 7 2 4 2 2" xfId="953"/>
    <cellStyle name="Normal 7 2 4 2 2 2" xfId="2088"/>
    <cellStyle name="Normal 7 2 4 2 2 2 2" xfId="5508"/>
    <cellStyle name="Normal 7 2 4 2 2 2 3" xfId="7780"/>
    <cellStyle name="Normal 7 2 4 2 2 2 4" xfId="10052"/>
    <cellStyle name="Normal 7 2 4 2 2 3" xfId="4373"/>
    <cellStyle name="Normal 7 2 4 2 2 4" xfId="6645"/>
    <cellStyle name="Normal 7 2 4 2 2 5" xfId="8917"/>
    <cellStyle name="Normal 7 2 4 2 3" xfId="1634"/>
    <cellStyle name="Normal 7 2 4 2 3 2" xfId="5054"/>
    <cellStyle name="Normal 7 2 4 2 3 3" xfId="7326"/>
    <cellStyle name="Normal 7 2 4 2 3 4" xfId="9598"/>
    <cellStyle name="Normal 7 2 4 2 4" xfId="3919"/>
    <cellStyle name="Normal 7 2 4 2 5" xfId="6191"/>
    <cellStyle name="Normal 7 2 4 2 6" xfId="8463"/>
    <cellStyle name="Normal 7 2 4 3" xfId="1180"/>
    <cellStyle name="Normal 7 2 4 3 2" xfId="2315"/>
    <cellStyle name="Normal 7 2 4 3 2 2" xfId="5735"/>
    <cellStyle name="Normal 7 2 4 3 2 3" xfId="8007"/>
    <cellStyle name="Normal 7 2 4 3 2 4" xfId="10279"/>
    <cellStyle name="Normal 7 2 4 3 3" xfId="4600"/>
    <cellStyle name="Normal 7 2 4 3 4" xfId="6872"/>
    <cellStyle name="Normal 7 2 4 3 5" xfId="9144"/>
    <cellStyle name="Normal 7 2 4 4" xfId="726"/>
    <cellStyle name="Normal 7 2 4 4 2" xfId="1861"/>
    <cellStyle name="Normal 7 2 4 4 2 2" xfId="5281"/>
    <cellStyle name="Normal 7 2 4 4 2 3" xfId="7553"/>
    <cellStyle name="Normal 7 2 4 4 2 4" xfId="9825"/>
    <cellStyle name="Normal 7 2 4 4 3" xfId="4146"/>
    <cellStyle name="Normal 7 2 4 4 4" xfId="6418"/>
    <cellStyle name="Normal 7 2 4 4 5" xfId="8690"/>
    <cellStyle name="Normal 7 2 4 5" xfId="1407"/>
    <cellStyle name="Normal 7 2 4 5 2" xfId="4827"/>
    <cellStyle name="Normal 7 2 4 5 3" xfId="7099"/>
    <cellStyle name="Normal 7 2 4 5 4" xfId="9371"/>
    <cellStyle name="Normal 7 2 4 6" xfId="3692"/>
    <cellStyle name="Normal 7 2 4 7" xfId="5964"/>
    <cellStyle name="Normal 7 2 4 8" xfId="8236"/>
    <cellStyle name="Normal 7 2 5" xfId="328"/>
    <cellStyle name="Normal 7 2 5 2" xfId="782"/>
    <cellStyle name="Normal 7 2 5 2 2" xfId="1917"/>
    <cellStyle name="Normal 7 2 5 2 2 2" xfId="5337"/>
    <cellStyle name="Normal 7 2 5 2 2 3" xfId="7609"/>
    <cellStyle name="Normal 7 2 5 2 2 4" xfId="9881"/>
    <cellStyle name="Normal 7 2 5 2 3" xfId="4202"/>
    <cellStyle name="Normal 7 2 5 2 4" xfId="6474"/>
    <cellStyle name="Normal 7 2 5 2 5" xfId="8746"/>
    <cellStyle name="Normal 7 2 5 3" xfId="1463"/>
    <cellStyle name="Normal 7 2 5 3 2" xfId="4883"/>
    <cellStyle name="Normal 7 2 5 3 3" xfId="7155"/>
    <cellStyle name="Normal 7 2 5 3 4" xfId="9427"/>
    <cellStyle name="Normal 7 2 5 4" xfId="3748"/>
    <cellStyle name="Normal 7 2 5 5" xfId="6020"/>
    <cellStyle name="Normal 7 2 5 6" xfId="8292"/>
    <cellStyle name="Normal 7 2 6" xfId="1009"/>
    <cellStyle name="Normal 7 2 6 2" xfId="2144"/>
    <cellStyle name="Normal 7 2 6 2 2" xfId="5564"/>
    <cellStyle name="Normal 7 2 6 2 3" xfId="7836"/>
    <cellStyle name="Normal 7 2 6 2 4" xfId="10108"/>
    <cellStyle name="Normal 7 2 6 3" xfId="4429"/>
    <cellStyle name="Normal 7 2 6 4" xfId="6701"/>
    <cellStyle name="Normal 7 2 6 5" xfId="8973"/>
    <cellStyle name="Normal 7 2 7" xfId="555"/>
    <cellStyle name="Normal 7 2 7 2" xfId="1690"/>
    <cellStyle name="Normal 7 2 7 2 2" xfId="5110"/>
    <cellStyle name="Normal 7 2 7 2 3" xfId="7382"/>
    <cellStyle name="Normal 7 2 7 2 4" xfId="9654"/>
    <cellStyle name="Normal 7 2 7 3" xfId="3975"/>
    <cellStyle name="Normal 7 2 7 4" xfId="6247"/>
    <cellStyle name="Normal 7 2 7 5" xfId="8519"/>
    <cellStyle name="Normal 7 2 8" xfId="1236"/>
    <cellStyle name="Normal 7 2 8 2" xfId="4656"/>
    <cellStyle name="Normal 7 2 8 3" xfId="6928"/>
    <cellStyle name="Normal 7 2 8 4" xfId="9200"/>
    <cellStyle name="Normal 7 2 9" xfId="3521"/>
    <cellStyle name="Normal 7 3" xfId="174"/>
    <cellStyle name="Normal 7 3 2" xfId="412"/>
    <cellStyle name="Normal 7 3 2 2" xfId="866"/>
    <cellStyle name="Normal 7 3 2 2 2" xfId="2001"/>
    <cellStyle name="Normal 7 3 2 2 2 2" xfId="5421"/>
    <cellStyle name="Normal 7 3 2 2 2 3" xfId="7693"/>
    <cellStyle name="Normal 7 3 2 2 2 4" xfId="9965"/>
    <cellStyle name="Normal 7 3 2 2 3" xfId="4286"/>
    <cellStyle name="Normal 7 3 2 2 4" xfId="6558"/>
    <cellStyle name="Normal 7 3 2 2 5" xfId="8830"/>
    <cellStyle name="Normal 7 3 2 3" xfId="1547"/>
    <cellStyle name="Normal 7 3 2 3 2" xfId="4967"/>
    <cellStyle name="Normal 7 3 2 3 3" xfId="7239"/>
    <cellStyle name="Normal 7 3 2 3 4" xfId="9511"/>
    <cellStyle name="Normal 7 3 2 4" xfId="3832"/>
    <cellStyle name="Normal 7 3 2 5" xfId="6104"/>
    <cellStyle name="Normal 7 3 2 6" xfId="8376"/>
    <cellStyle name="Normal 7 3 3" xfId="1093"/>
    <cellStyle name="Normal 7 3 3 2" xfId="2228"/>
    <cellStyle name="Normal 7 3 3 2 2" xfId="5648"/>
    <cellStyle name="Normal 7 3 3 2 3" xfId="7920"/>
    <cellStyle name="Normal 7 3 3 2 4" xfId="10192"/>
    <cellStyle name="Normal 7 3 3 3" xfId="4513"/>
    <cellStyle name="Normal 7 3 3 4" xfId="6785"/>
    <cellStyle name="Normal 7 3 3 5" xfId="9057"/>
    <cellStyle name="Normal 7 3 4" xfId="639"/>
    <cellStyle name="Normal 7 3 4 2" xfId="1774"/>
    <cellStyle name="Normal 7 3 4 2 2" xfId="5194"/>
    <cellStyle name="Normal 7 3 4 2 3" xfId="7466"/>
    <cellStyle name="Normal 7 3 4 2 4" xfId="9738"/>
    <cellStyle name="Normal 7 3 4 3" xfId="4059"/>
    <cellStyle name="Normal 7 3 4 4" xfId="6331"/>
    <cellStyle name="Normal 7 3 4 5" xfId="8603"/>
    <cellStyle name="Normal 7 3 5" xfId="1320"/>
    <cellStyle name="Normal 7 3 5 2" xfId="4740"/>
    <cellStyle name="Normal 7 3 5 3" xfId="7012"/>
    <cellStyle name="Normal 7 3 5 4" xfId="9284"/>
    <cellStyle name="Normal 7 3 6" xfId="3605"/>
    <cellStyle name="Normal 7 3 7" xfId="5877"/>
    <cellStyle name="Normal 7 3 8" xfId="8149"/>
    <cellStyle name="Normal 7 4" xfId="118"/>
    <cellStyle name="Normal 7 4 2" xfId="356"/>
    <cellStyle name="Normal 7 4 2 2" xfId="810"/>
    <cellStyle name="Normal 7 4 2 2 2" xfId="1945"/>
    <cellStyle name="Normal 7 4 2 2 2 2" xfId="5365"/>
    <cellStyle name="Normal 7 4 2 2 2 3" xfId="7637"/>
    <cellStyle name="Normal 7 4 2 2 2 4" xfId="9909"/>
    <cellStyle name="Normal 7 4 2 2 3" xfId="4230"/>
    <cellStyle name="Normal 7 4 2 2 4" xfId="6502"/>
    <cellStyle name="Normal 7 4 2 2 5" xfId="8774"/>
    <cellStyle name="Normal 7 4 2 3" xfId="1491"/>
    <cellStyle name="Normal 7 4 2 3 2" xfId="4911"/>
    <cellStyle name="Normal 7 4 2 3 3" xfId="7183"/>
    <cellStyle name="Normal 7 4 2 3 4" xfId="9455"/>
    <cellStyle name="Normal 7 4 2 4" xfId="3776"/>
    <cellStyle name="Normal 7 4 2 5" xfId="6048"/>
    <cellStyle name="Normal 7 4 2 6" xfId="8320"/>
    <cellStyle name="Normal 7 4 3" xfId="1037"/>
    <cellStyle name="Normal 7 4 3 2" xfId="2172"/>
    <cellStyle name="Normal 7 4 3 2 2" xfId="5592"/>
    <cellStyle name="Normal 7 4 3 2 3" xfId="7864"/>
    <cellStyle name="Normal 7 4 3 2 4" xfId="10136"/>
    <cellStyle name="Normal 7 4 3 3" xfId="4457"/>
    <cellStyle name="Normal 7 4 3 4" xfId="6729"/>
    <cellStyle name="Normal 7 4 3 5" xfId="9001"/>
    <cellStyle name="Normal 7 4 4" xfId="583"/>
    <cellStyle name="Normal 7 4 4 2" xfId="1718"/>
    <cellStyle name="Normal 7 4 4 2 2" xfId="5138"/>
    <cellStyle name="Normal 7 4 4 2 3" xfId="7410"/>
    <cellStyle name="Normal 7 4 4 2 4" xfId="9682"/>
    <cellStyle name="Normal 7 4 4 3" xfId="4003"/>
    <cellStyle name="Normal 7 4 4 4" xfId="6275"/>
    <cellStyle name="Normal 7 4 4 5" xfId="8547"/>
    <cellStyle name="Normal 7 4 5" xfId="1264"/>
    <cellStyle name="Normal 7 4 5 2" xfId="4684"/>
    <cellStyle name="Normal 7 4 5 3" xfId="6956"/>
    <cellStyle name="Normal 7 4 5 4" xfId="9228"/>
    <cellStyle name="Normal 7 4 6" xfId="3549"/>
    <cellStyle name="Normal 7 4 7" xfId="5821"/>
    <cellStyle name="Normal 7 4 8" xfId="8093"/>
    <cellStyle name="Normal 7 5" xfId="244"/>
    <cellStyle name="Normal 7 5 2" xfId="471"/>
    <cellStyle name="Normal 7 5 2 2" xfId="925"/>
    <cellStyle name="Normal 7 5 2 2 2" xfId="2060"/>
    <cellStyle name="Normal 7 5 2 2 2 2" xfId="5480"/>
    <cellStyle name="Normal 7 5 2 2 2 3" xfId="7752"/>
    <cellStyle name="Normal 7 5 2 2 2 4" xfId="10024"/>
    <cellStyle name="Normal 7 5 2 2 3" xfId="4345"/>
    <cellStyle name="Normal 7 5 2 2 4" xfId="6617"/>
    <cellStyle name="Normal 7 5 2 2 5" xfId="8889"/>
    <cellStyle name="Normal 7 5 2 3" xfId="1606"/>
    <cellStyle name="Normal 7 5 2 3 2" xfId="5026"/>
    <cellStyle name="Normal 7 5 2 3 3" xfId="7298"/>
    <cellStyle name="Normal 7 5 2 3 4" xfId="9570"/>
    <cellStyle name="Normal 7 5 2 4" xfId="3891"/>
    <cellStyle name="Normal 7 5 2 5" xfId="6163"/>
    <cellStyle name="Normal 7 5 2 6" xfId="8435"/>
    <cellStyle name="Normal 7 5 3" xfId="1152"/>
    <cellStyle name="Normal 7 5 3 2" xfId="2287"/>
    <cellStyle name="Normal 7 5 3 2 2" xfId="5707"/>
    <cellStyle name="Normal 7 5 3 2 3" xfId="7979"/>
    <cellStyle name="Normal 7 5 3 2 4" xfId="10251"/>
    <cellStyle name="Normal 7 5 3 3" xfId="4572"/>
    <cellStyle name="Normal 7 5 3 4" xfId="6844"/>
    <cellStyle name="Normal 7 5 3 5" xfId="9116"/>
    <cellStyle name="Normal 7 5 4" xfId="698"/>
    <cellStyle name="Normal 7 5 4 2" xfId="1833"/>
    <cellStyle name="Normal 7 5 4 2 2" xfId="5253"/>
    <cellStyle name="Normal 7 5 4 2 3" xfId="7525"/>
    <cellStyle name="Normal 7 5 4 2 4" xfId="9797"/>
    <cellStyle name="Normal 7 5 4 3" xfId="4118"/>
    <cellStyle name="Normal 7 5 4 4" xfId="6390"/>
    <cellStyle name="Normal 7 5 4 5" xfId="8662"/>
    <cellStyle name="Normal 7 5 5" xfId="1379"/>
    <cellStyle name="Normal 7 5 5 2" xfId="4799"/>
    <cellStyle name="Normal 7 5 5 3" xfId="7071"/>
    <cellStyle name="Normal 7 5 5 4" xfId="9343"/>
    <cellStyle name="Normal 7 5 6" xfId="3664"/>
    <cellStyle name="Normal 7 5 7" xfId="5936"/>
    <cellStyle name="Normal 7 5 8" xfId="8208"/>
    <cellStyle name="Normal 7 6" xfId="300"/>
    <cellStyle name="Normal 7 6 2" xfId="754"/>
    <cellStyle name="Normal 7 6 2 2" xfId="1889"/>
    <cellStyle name="Normal 7 6 2 2 2" xfId="5309"/>
    <cellStyle name="Normal 7 6 2 2 3" xfId="7581"/>
    <cellStyle name="Normal 7 6 2 2 4" xfId="9853"/>
    <cellStyle name="Normal 7 6 2 3" xfId="4174"/>
    <cellStyle name="Normal 7 6 2 4" xfId="6446"/>
    <cellStyle name="Normal 7 6 2 5" xfId="8718"/>
    <cellStyle name="Normal 7 6 3" xfId="1435"/>
    <cellStyle name="Normal 7 6 3 2" xfId="4855"/>
    <cellStyle name="Normal 7 6 3 3" xfId="7127"/>
    <cellStyle name="Normal 7 6 3 4" xfId="9399"/>
    <cellStyle name="Normal 7 6 4" xfId="3720"/>
    <cellStyle name="Normal 7 6 5" xfId="5992"/>
    <cellStyle name="Normal 7 6 6" xfId="8264"/>
    <cellStyle name="Normal 7 7" xfId="981"/>
    <cellStyle name="Normal 7 7 2" xfId="2116"/>
    <cellStyle name="Normal 7 7 2 2" xfId="5536"/>
    <cellStyle name="Normal 7 7 2 3" xfId="7808"/>
    <cellStyle name="Normal 7 7 2 4" xfId="10080"/>
    <cellStyle name="Normal 7 7 3" xfId="4401"/>
    <cellStyle name="Normal 7 7 4" xfId="6673"/>
    <cellStyle name="Normal 7 7 5" xfId="8945"/>
    <cellStyle name="Normal 7 8" xfId="527"/>
    <cellStyle name="Normal 7 8 2" xfId="1662"/>
    <cellStyle name="Normal 7 8 2 2" xfId="5082"/>
    <cellStyle name="Normal 7 8 2 3" xfId="7354"/>
    <cellStyle name="Normal 7 8 2 4" xfId="9626"/>
    <cellStyle name="Normal 7 8 3" xfId="3947"/>
    <cellStyle name="Normal 7 8 4" xfId="6219"/>
    <cellStyle name="Normal 7 8 5" xfId="8491"/>
    <cellStyle name="Normal 7 9" xfId="1208"/>
    <cellStyle name="Normal 7 9 2" xfId="4628"/>
    <cellStyle name="Normal 7 9 3" xfId="6900"/>
    <cellStyle name="Normal 7 9 4" xfId="9172"/>
    <cellStyle name="Normal 8" xfId="62"/>
    <cellStyle name="Normal 8 10" xfId="3495"/>
    <cellStyle name="Normal 8 11" xfId="5767"/>
    <cellStyle name="Normal 8 12" xfId="8039"/>
    <cellStyle name="Normal 8 2" xfId="92"/>
    <cellStyle name="Normal 8 2 10" xfId="5795"/>
    <cellStyle name="Normal 8 2 11" xfId="8067"/>
    <cellStyle name="Normal 8 2 2" xfId="204"/>
    <cellStyle name="Normal 8 2 2 2" xfId="442"/>
    <cellStyle name="Normal 8 2 2 2 2" xfId="896"/>
    <cellStyle name="Normal 8 2 2 2 2 2" xfId="2031"/>
    <cellStyle name="Normal 8 2 2 2 2 2 2" xfId="5451"/>
    <cellStyle name="Normal 8 2 2 2 2 2 3" xfId="7723"/>
    <cellStyle name="Normal 8 2 2 2 2 2 4" xfId="9995"/>
    <cellStyle name="Normal 8 2 2 2 2 3" xfId="4316"/>
    <cellStyle name="Normal 8 2 2 2 2 4" xfId="6588"/>
    <cellStyle name="Normal 8 2 2 2 2 5" xfId="8860"/>
    <cellStyle name="Normal 8 2 2 2 3" xfId="1577"/>
    <cellStyle name="Normal 8 2 2 2 3 2" xfId="4997"/>
    <cellStyle name="Normal 8 2 2 2 3 3" xfId="7269"/>
    <cellStyle name="Normal 8 2 2 2 3 4" xfId="9541"/>
    <cellStyle name="Normal 8 2 2 2 4" xfId="3862"/>
    <cellStyle name="Normal 8 2 2 2 5" xfId="6134"/>
    <cellStyle name="Normal 8 2 2 2 6" xfId="8406"/>
    <cellStyle name="Normal 8 2 2 3" xfId="1123"/>
    <cellStyle name="Normal 8 2 2 3 2" xfId="2258"/>
    <cellStyle name="Normal 8 2 2 3 2 2" xfId="5678"/>
    <cellStyle name="Normal 8 2 2 3 2 3" xfId="7950"/>
    <cellStyle name="Normal 8 2 2 3 2 4" xfId="10222"/>
    <cellStyle name="Normal 8 2 2 3 3" xfId="4543"/>
    <cellStyle name="Normal 8 2 2 3 4" xfId="6815"/>
    <cellStyle name="Normal 8 2 2 3 5" xfId="9087"/>
    <cellStyle name="Normal 8 2 2 4" xfId="669"/>
    <cellStyle name="Normal 8 2 2 4 2" xfId="1804"/>
    <cellStyle name="Normal 8 2 2 4 2 2" xfId="5224"/>
    <cellStyle name="Normal 8 2 2 4 2 3" xfId="7496"/>
    <cellStyle name="Normal 8 2 2 4 2 4" xfId="9768"/>
    <cellStyle name="Normal 8 2 2 4 3" xfId="4089"/>
    <cellStyle name="Normal 8 2 2 4 4" xfId="6361"/>
    <cellStyle name="Normal 8 2 2 4 5" xfId="8633"/>
    <cellStyle name="Normal 8 2 2 5" xfId="1350"/>
    <cellStyle name="Normal 8 2 2 5 2" xfId="4770"/>
    <cellStyle name="Normal 8 2 2 5 3" xfId="7042"/>
    <cellStyle name="Normal 8 2 2 5 4" xfId="9314"/>
    <cellStyle name="Normal 8 2 2 6" xfId="3635"/>
    <cellStyle name="Normal 8 2 2 7" xfId="5907"/>
    <cellStyle name="Normal 8 2 2 8" xfId="8179"/>
    <cellStyle name="Normal 8 2 3" xfId="148"/>
    <cellStyle name="Normal 8 2 3 2" xfId="386"/>
    <cellStyle name="Normal 8 2 3 2 2" xfId="840"/>
    <cellStyle name="Normal 8 2 3 2 2 2" xfId="1975"/>
    <cellStyle name="Normal 8 2 3 2 2 2 2" xfId="5395"/>
    <cellStyle name="Normal 8 2 3 2 2 2 3" xfId="7667"/>
    <cellStyle name="Normal 8 2 3 2 2 2 4" xfId="9939"/>
    <cellStyle name="Normal 8 2 3 2 2 3" xfId="4260"/>
    <cellStyle name="Normal 8 2 3 2 2 4" xfId="6532"/>
    <cellStyle name="Normal 8 2 3 2 2 5" xfId="8804"/>
    <cellStyle name="Normal 8 2 3 2 3" xfId="1521"/>
    <cellStyle name="Normal 8 2 3 2 3 2" xfId="4941"/>
    <cellStyle name="Normal 8 2 3 2 3 3" xfId="7213"/>
    <cellStyle name="Normal 8 2 3 2 3 4" xfId="9485"/>
    <cellStyle name="Normal 8 2 3 2 4" xfId="3806"/>
    <cellStyle name="Normal 8 2 3 2 5" xfId="6078"/>
    <cellStyle name="Normal 8 2 3 2 6" xfId="8350"/>
    <cellStyle name="Normal 8 2 3 3" xfId="1067"/>
    <cellStyle name="Normal 8 2 3 3 2" xfId="2202"/>
    <cellStyle name="Normal 8 2 3 3 2 2" xfId="5622"/>
    <cellStyle name="Normal 8 2 3 3 2 3" xfId="7894"/>
    <cellStyle name="Normal 8 2 3 3 2 4" xfId="10166"/>
    <cellStyle name="Normal 8 2 3 3 3" xfId="4487"/>
    <cellStyle name="Normal 8 2 3 3 4" xfId="6759"/>
    <cellStyle name="Normal 8 2 3 3 5" xfId="9031"/>
    <cellStyle name="Normal 8 2 3 4" xfId="613"/>
    <cellStyle name="Normal 8 2 3 4 2" xfId="1748"/>
    <cellStyle name="Normal 8 2 3 4 2 2" xfId="5168"/>
    <cellStyle name="Normal 8 2 3 4 2 3" xfId="7440"/>
    <cellStyle name="Normal 8 2 3 4 2 4" xfId="9712"/>
    <cellStyle name="Normal 8 2 3 4 3" xfId="4033"/>
    <cellStyle name="Normal 8 2 3 4 4" xfId="6305"/>
    <cellStyle name="Normal 8 2 3 4 5" xfId="8577"/>
    <cellStyle name="Normal 8 2 3 5" xfId="1294"/>
    <cellStyle name="Normal 8 2 3 5 2" xfId="4714"/>
    <cellStyle name="Normal 8 2 3 5 3" xfId="6986"/>
    <cellStyle name="Normal 8 2 3 5 4" xfId="9258"/>
    <cellStyle name="Normal 8 2 3 6" xfId="3579"/>
    <cellStyle name="Normal 8 2 3 7" xfId="5851"/>
    <cellStyle name="Normal 8 2 3 8" xfId="8123"/>
    <cellStyle name="Normal 8 2 4" xfId="274"/>
    <cellStyle name="Normal 8 2 4 2" xfId="501"/>
    <cellStyle name="Normal 8 2 4 2 2" xfId="955"/>
    <cellStyle name="Normal 8 2 4 2 2 2" xfId="2090"/>
    <cellStyle name="Normal 8 2 4 2 2 2 2" xfId="5510"/>
    <cellStyle name="Normal 8 2 4 2 2 2 3" xfId="7782"/>
    <cellStyle name="Normal 8 2 4 2 2 2 4" xfId="10054"/>
    <cellStyle name="Normal 8 2 4 2 2 3" xfId="4375"/>
    <cellStyle name="Normal 8 2 4 2 2 4" xfId="6647"/>
    <cellStyle name="Normal 8 2 4 2 2 5" xfId="8919"/>
    <cellStyle name="Normal 8 2 4 2 3" xfId="1636"/>
    <cellStyle name="Normal 8 2 4 2 3 2" xfId="5056"/>
    <cellStyle name="Normal 8 2 4 2 3 3" xfId="7328"/>
    <cellStyle name="Normal 8 2 4 2 3 4" xfId="9600"/>
    <cellStyle name="Normal 8 2 4 2 4" xfId="3921"/>
    <cellStyle name="Normal 8 2 4 2 5" xfId="6193"/>
    <cellStyle name="Normal 8 2 4 2 6" xfId="8465"/>
    <cellStyle name="Normal 8 2 4 3" xfId="1182"/>
    <cellStyle name="Normal 8 2 4 3 2" xfId="2317"/>
    <cellStyle name="Normal 8 2 4 3 2 2" xfId="5737"/>
    <cellStyle name="Normal 8 2 4 3 2 3" xfId="8009"/>
    <cellStyle name="Normal 8 2 4 3 2 4" xfId="10281"/>
    <cellStyle name="Normal 8 2 4 3 3" xfId="4602"/>
    <cellStyle name="Normal 8 2 4 3 4" xfId="6874"/>
    <cellStyle name="Normal 8 2 4 3 5" xfId="9146"/>
    <cellStyle name="Normal 8 2 4 4" xfId="728"/>
    <cellStyle name="Normal 8 2 4 4 2" xfId="1863"/>
    <cellStyle name="Normal 8 2 4 4 2 2" xfId="5283"/>
    <cellStyle name="Normal 8 2 4 4 2 3" xfId="7555"/>
    <cellStyle name="Normal 8 2 4 4 2 4" xfId="9827"/>
    <cellStyle name="Normal 8 2 4 4 3" xfId="4148"/>
    <cellStyle name="Normal 8 2 4 4 4" xfId="6420"/>
    <cellStyle name="Normal 8 2 4 4 5" xfId="8692"/>
    <cellStyle name="Normal 8 2 4 5" xfId="1409"/>
    <cellStyle name="Normal 8 2 4 5 2" xfId="4829"/>
    <cellStyle name="Normal 8 2 4 5 3" xfId="7101"/>
    <cellStyle name="Normal 8 2 4 5 4" xfId="9373"/>
    <cellStyle name="Normal 8 2 4 6" xfId="3694"/>
    <cellStyle name="Normal 8 2 4 7" xfId="5966"/>
    <cellStyle name="Normal 8 2 4 8" xfId="8238"/>
    <cellStyle name="Normal 8 2 5" xfId="330"/>
    <cellStyle name="Normal 8 2 5 2" xfId="784"/>
    <cellStyle name="Normal 8 2 5 2 2" xfId="1919"/>
    <cellStyle name="Normal 8 2 5 2 2 2" xfId="5339"/>
    <cellStyle name="Normal 8 2 5 2 2 3" xfId="7611"/>
    <cellStyle name="Normal 8 2 5 2 2 4" xfId="9883"/>
    <cellStyle name="Normal 8 2 5 2 3" xfId="4204"/>
    <cellStyle name="Normal 8 2 5 2 4" xfId="6476"/>
    <cellStyle name="Normal 8 2 5 2 5" xfId="8748"/>
    <cellStyle name="Normal 8 2 5 3" xfId="1465"/>
    <cellStyle name="Normal 8 2 5 3 2" xfId="4885"/>
    <cellStyle name="Normal 8 2 5 3 3" xfId="7157"/>
    <cellStyle name="Normal 8 2 5 3 4" xfId="9429"/>
    <cellStyle name="Normal 8 2 5 4" xfId="3750"/>
    <cellStyle name="Normal 8 2 5 5" xfId="6022"/>
    <cellStyle name="Normal 8 2 5 6" xfId="8294"/>
    <cellStyle name="Normal 8 2 6" xfId="1011"/>
    <cellStyle name="Normal 8 2 6 2" xfId="2146"/>
    <cellStyle name="Normal 8 2 6 2 2" xfId="5566"/>
    <cellStyle name="Normal 8 2 6 2 3" xfId="7838"/>
    <cellStyle name="Normal 8 2 6 2 4" xfId="10110"/>
    <cellStyle name="Normal 8 2 6 3" xfId="4431"/>
    <cellStyle name="Normal 8 2 6 4" xfId="6703"/>
    <cellStyle name="Normal 8 2 6 5" xfId="8975"/>
    <cellStyle name="Normal 8 2 7" xfId="557"/>
    <cellStyle name="Normal 8 2 7 2" xfId="1692"/>
    <cellStyle name="Normal 8 2 7 2 2" xfId="5112"/>
    <cellStyle name="Normal 8 2 7 2 3" xfId="7384"/>
    <cellStyle name="Normal 8 2 7 2 4" xfId="9656"/>
    <cellStyle name="Normal 8 2 7 3" xfId="3977"/>
    <cellStyle name="Normal 8 2 7 4" xfId="6249"/>
    <cellStyle name="Normal 8 2 7 5" xfId="8521"/>
    <cellStyle name="Normal 8 2 8" xfId="1238"/>
    <cellStyle name="Normal 8 2 8 2" xfId="4658"/>
    <cellStyle name="Normal 8 2 8 3" xfId="6930"/>
    <cellStyle name="Normal 8 2 8 4" xfId="9202"/>
    <cellStyle name="Normal 8 2 9" xfId="3523"/>
    <cellStyle name="Normal 8 3" xfId="176"/>
    <cellStyle name="Normal 8 3 2" xfId="414"/>
    <cellStyle name="Normal 8 3 2 2" xfId="868"/>
    <cellStyle name="Normal 8 3 2 2 2" xfId="2003"/>
    <cellStyle name="Normal 8 3 2 2 2 2" xfId="5423"/>
    <cellStyle name="Normal 8 3 2 2 2 3" xfId="7695"/>
    <cellStyle name="Normal 8 3 2 2 2 4" xfId="9967"/>
    <cellStyle name="Normal 8 3 2 2 3" xfId="4288"/>
    <cellStyle name="Normal 8 3 2 2 4" xfId="6560"/>
    <cellStyle name="Normal 8 3 2 2 5" xfId="8832"/>
    <cellStyle name="Normal 8 3 2 3" xfId="1549"/>
    <cellStyle name="Normal 8 3 2 3 2" xfId="4969"/>
    <cellStyle name="Normal 8 3 2 3 3" xfId="7241"/>
    <cellStyle name="Normal 8 3 2 3 4" xfId="9513"/>
    <cellStyle name="Normal 8 3 2 4" xfId="3834"/>
    <cellStyle name="Normal 8 3 2 5" xfId="6106"/>
    <cellStyle name="Normal 8 3 2 6" xfId="8378"/>
    <cellStyle name="Normal 8 3 3" xfId="1095"/>
    <cellStyle name="Normal 8 3 3 2" xfId="2230"/>
    <cellStyle name="Normal 8 3 3 2 2" xfId="5650"/>
    <cellStyle name="Normal 8 3 3 2 3" xfId="7922"/>
    <cellStyle name="Normal 8 3 3 2 4" xfId="10194"/>
    <cellStyle name="Normal 8 3 3 3" xfId="4515"/>
    <cellStyle name="Normal 8 3 3 4" xfId="6787"/>
    <cellStyle name="Normal 8 3 3 5" xfId="9059"/>
    <cellStyle name="Normal 8 3 4" xfId="641"/>
    <cellStyle name="Normal 8 3 4 2" xfId="1776"/>
    <cellStyle name="Normal 8 3 4 2 2" xfId="5196"/>
    <cellStyle name="Normal 8 3 4 2 3" xfId="7468"/>
    <cellStyle name="Normal 8 3 4 2 4" xfId="9740"/>
    <cellStyle name="Normal 8 3 4 3" xfId="4061"/>
    <cellStyle name="Normal 8 3 4 4" xfId="6333"/>
    <cellStyle name="Normal 8 3 4 5" xfId="8605"/>
    <cellStyle name="Normal 8 3 5" xfId="1322"/>
    <cellStyle name="Normal 8 3 5 2" xfId="4742"/>
    <cellStyle name="Normal 8 3 5 3" xfId="7014"/>
    <cellStyle name="Normal 8 3 5 4" xfId="9286"/>
    <cellStyle name="Normal 8 3 6" xfId="3607"/>
    <cellStyle name="Normal 8 3 7" xfId="5879"/>
    <cellStyle name="Normal 8 3 8" xfId="8151"/>
    <cellStyle name="Normal 8 4" xfId="120"/>
    <cellStyle name="Normal 8 4 2" xfId="358"/>
    <cellStyle name="Normal 8 4 2 2" xfId="812"/>
    <cellStyle name="Normal 8 4 2 2 2" xfId="1947"/>
    <cellStyle name="Normal 8 4 2 2 2 2" xfId="5367"/>
    <cellStyle name="Normal 8 4 2 2 2 3" xfId="7639"/>
    <cellStyle name="Normal 8 4 2 2 2 4" xfId="9911"/>
    <cellStyle name="Normal 8 4 2 2 3" xfId="4232"/>
    <cellStyle name="Normal 8 4 2 2 4" xfId="6504"/>
    <cellStyle name="Normal 8 4 2 2 5" xfId="8776"/>
    <cellStyle name="Normal 8 4 2 3" xfId="1493"/>
    <cellStyle name="Normal 8 4 2 3 2" xfId="4913"/>
    <cellStyle name="Normal 8 4 2 3 3" xfId="7185"/>
    <cellStyle name="Normal 8 4 2 3 4" xfId="9457"/>
    <cellStyle name="Normal 8 4 2 4" xfId="3778"/>
    <cellStyle name="Normal 8 4 2 5" xfId="6050"/>
    <cellStyle name="Normal 8 4 2 6" xfId="8322"/>
    <cellStyle name="Normal 8 4 3" xfId="1039"/>
    <cellStyle name="Normal 8 4 3 2" xfId="2174"/>
    <cellStyle name="Normal 8 4 3 2 2" xfId="5594"/>
    <cellStyle name="Normal 8 4 3 2 3" xfId="7866"/>
    <cellStyle name="Normal 8 4 3 2 4" xfId="10138"/>
    <cellStyle name="Normal 8 4 3 3" xfId="4459"/>
    <cellStyle name="Normal 8 4 3 4" xfId="6731"/>
    <cellStyle name="Normal 8 4 3 5" xfId="9003"/>
    <cellStyle name="Normal 8 4 4" xfId="585"/>
    <cellStyle name="Normal 8 4 4 2" xfId="1720"/>
    <cellStyle name="Normal 8 4 4 2 2" xfId="5140"/>
    <cellStyle name="Normal 8 4 4 2 3" xfId="7412"/>
    <cellStyle name="Normal 8 4 4 2 4" xfId="9684"/>
    <cellStyle name="Normal 8 4 4 3" xfId="4005"/>
    <cellStyle name="Normal 8 4 4 4" xfId="6277"/>
    <cellStyle name="Normal 8 4 4 5" xfId="8549"/>
    <cellStyle name="Normal 8 4 5" xfId="1266"/>
    <cellStyle name="Normal 8 4 5 2" xfId="4686"/>
    <cellStyle name="Normal 8 4 5 3" xfId="6958"/>
    <cellStyle name="Normal 8 4 5 4" xfId="9230"/>
    <cellStyle name="Normal 8 4 6" xfId="3551"/>
    <cellStyle name="Normal 8 4 7" xfId="5823"/>
    <cellStyle name="Normal 8 4 8" xfId="8095"/>
    <cellStyle name="Normal 8 5" xfId="246"/>
    <cellStyle name="Normal 8 5 2" xfId="473"/>
    <cellStyle name="Normal 8 5 2 2" xfId="927"/>
    <cellStyle name="Normal 8 5 2 2 2" xfId="2062"/>
    <cellStyle name="Normal 8 5 2 2 2 2" xfId="5482"/>
    <cellStyle name="Normal 8 5 2 2 2 3" xfId="7754"/>
    <cellStyle name="Normal 8 5 2 2 2 4" xfId="10026"/>
    <cellStyle name="Normal 8 5 2 2 3" xfId="4347"/>
    <cellStyle name="Normal 8 5 2 2 4" xfId="6619"/>
    <cellStyle name="Normal 8 5 2 2 5" xfId="8891"/>
    <cellStyle name="Normal 8 5 2 3" xfId="1608"/>
    <cellStyle name="Normal 8 5 2 3 2" xfId="5028"/>
    <cellStyle name="Normal 8 5 2 3 3" xfId="7300"/>
    <cellStyle name="Normal 8 5 2 3 4" xfId="9572"/>
    <cellStyle name="Normal 8 5 2 4" xfId="3893"/>
    <cellStyle name="Normal 8 5 2 5" xfId="6165"/>
    <cellStyle name="Normal 8 5 2 6" xfId="8437"/>
    <cellStyle name="Normal 8 5 3" xfId="1154"/>
    <cellStyle name="Normal 8 5 3 2" xfId="2289"/>
    <cellStyle name="Normal 8 5 3 2 2" xfId="5709"/>
    <cellStyle name="Normal 8 5 3 2 3" xfId="7981"/>
    <cellStyle name="Normal 8 5 3 2 4" xfId="10253"/>
    <cellStyle name="Normal 8 5 3 3" xfId="4574"/>
    <cellStyle name="Normal 8 5 3 4" xfId="6846"/>
    <cellStyle name="Normal 8 5 3 5" xfId="9118"/>
    <cellStyle name="Normal 8 5 4" xfId="700"/>
    <cellStyle name="Normal 8 5 4 2" xfId="1835"/>
    <cellStyle name="Normal 8 5 4 2 2" xfId="5255"/>
    <cellStyle name="Normal 8 5 4 2 3" xfId="7527"/>
    <cellStyle name="Normal 8 5 4 2 4" xfId="9799"/>
    <cellStyle name="Normal 8 5 4 3" xfId="4120"/>
    <cellStyle name="Normal 8 5 4 4" xfId="6392"/>
    <cellStyle name="Normal 8 5 4 5" xfId="8664"/>
    <cellStyle name="Normal 8 5 5" xfId="1381"/>
    <cellStyle name="Normal 8 5 5 2" xfId="4801"/>
    <cellStyle name="Normal 8 5 5 3" xfId="7073"/>
    <cellStyle name="Normal 8 5 5 4" xfId="9345"/>
    <cellStyle name="Normal 8 5 6" xfId="3666"/>
    <cellStyle name="Normal 8 5 7" xfId="5938"/>
    <cellStyle name="Normal 8 5 8" xfId="8210"/>
    <cellStyle name="Normal 8 6" xfId="302"/>
    <cellStyle name="Normal 8 6 2" xfId="756"/>
    <cellStyle name="Normal 8 6 2 2" xfId="1891"/>
    <cellStyle name="Normal 8 6 2 2 2" xfId="5311"/>
    <cellStyle name="Normal 8 6 2 2 3" xfId="7583"/>
    <cellStyle name="Normal 8 6 2 2 4" xfId="9855"/>
    <cellStyle name="Normal 8 6 2 3" xfId="4176"/>
    <cellStyle name="Normal 8 6 2 4" xfId="6448"/>
    <cellStyle name="Normal 8 6 2 5" xfId="8720"/>
    <cellStyle name="Normal 8 6 3" xfId="1437"/>
    <cellStyle name="Normal 8 6 3 2" xfId="4857"/>
    <cellStyle name="Normal 8 6 3 3" xfId="7129"/>
    <cellStyle name="Normal 8 6 3 4" xfId="9401"/>
    <cellStyle name="Normal 8 6 4" xfId="3722"/>
    <cellStyle name="Normal 8 6 5" xfId="5994"/>
    <cellStyle name="Normal 8 6 6" xfId="8266"/>
    <cellStyle name="Normal 8 7" xfId="983"/>
    <cellStyle name="Normal 8 7 2" xfId="2118"/>
    <cellStyle name="Normal 8 7 2 2" xfId="5538"/>
    <cellStyle name="Normal 8 7 2 3" xfId="7810"/>
    <cellStyle name="Normal 8 7 2 4" xfId="10082"/>
    <cellStyle name="Normal 8 7 3" xfId="4403"/>
    <cellStyle name="Normal 8 7 4" xfId="6675"/>
    <cellStyle name="Normal 8 7 5" xfId="8947"/>
    <cellStyle name="Normal 8 8" xfId="529"/>
    <cellStyle name="Normal 8 8 2" xfId="1664"/>
    <cellStyle name="Normal 8 8 2 2" xfId="5084"/>
    <cellStyle name="Normal 8 8 2 3" xfId="7356"/>
    <cellStyle name="Normal 8 8 2 4" xfId="9628"/>
    <cellStyle name="Normal 8 8 3" xfId="3949"/>
    <cellStyle name="Normal 8 8 4" xfId="6221"/>
    <cellStyle name="Normal 8 8 5" xfId="8493"/>
    <cellStyle name="Normal 8 9" xfId="1210"/>
    <cellStyle name="Normal 8 9 2" xfId="4630"/>
    <cellStyle name="Normal 8 9 3" xfId="6902"/>
    <cellStyle name="Normal 8 9 4" xfId="9174"/>
    <cellStyle name="Normal 9" xfId="64"/>
    <cellStyle name="Normal 9 10" xfId="3497"/>
    <cellStyle name="Normal 9 11" xfId="5769"/>
    <cellStyle name="Normal 9 12" xfId="8041"/>
    <cellStyle name="Normal 9 2" xfId="94"/>
    <cellStyle name="Normal 9 2 10" xfId="5797"/>
    <cellStyle name="Normal 9 2 11" xfId="8069"/>
    <cellStyle name="Normal 9 2 2" xfId="206"/>
    <cellStyle name="Normal 9 2 2 2" xfId="444"/>
    <cellStyle name="Normal 9 2 2 2 2" xfId="898"/>
    <cellStyle name="Normal 9 2 2 2 2 2" xfId="2033"/>
    <cellStyle name="Normal 9 2 2 2 2 2 2" xfId="5453"/>
    <cellStyle name="Normal 9 2 2 2 2 2 3" xfId="7725"/>
    <cellStyle name="Normal 9 2 2 2 2 2 4" xfId="9997"/>
    <cellStyle name="Normal 9 2 2 2 2 3" xfId="4318"/>
    <cellStyle name="Normal 9 2 2 2 2 4" xfId="6590"/>
    <cellStyle name="Normal 9 2 2 2 2 5" xfId="8862"/>
    <cellStyle name="Normal 9 2 2 2 3" xfId="1579"/>
    <cellStyle name="Normal 9 2 2 2 3 2" xfId="4999"/>
    <cellStyle name="Normal 9 2 2 2 3 3" xfId="7271"/>
    <cellStyle name="Normal 9 2 2 2 3 4" xfId="9543"/>
    <cellStyle name="Normal 9 2 2 2 4" xfId="3864"/>
    <cellStyle name="Normal 9 2 2 2 5" xfId="6136"/>
    <cellStyle name="Normal 9 2 2 2 6" xfId="8408"/>
    <cellStyle name="Normal 9 2 2 3" xfId="1125"/>
    <cellStyle name="Normal 9 2 2 3 2" xfId="2260"/>
    <cellStyle name="Normal 9 2 2 3 2 2" xfId="5680"/>
    <cellStyle name="Normal 9 2 2 3 2 3" xfId="7952"/>
    <cellStyle name="Normal 9 2 2 3 2 4" xfId="10224"/>
    <cellStyle name="Normal 9 2 2 3 3" xfId="4545"/>
    <cellStyle name="Normal 9 2 2 3 4" xfId="6817"/>
    <cellStyle name="Normal 9 2 2 3 5" xfId="9089"/>
    <cellStyle name="Normal 9 2 2 4" xfId="671"/>
    <cellStyle name="Normal 9 2 2 4 2" xfId="1806"/>
    <cellStyle name="Normal 9 2 2 4 2 2" xfId="5226"/>
    <cellStyle name="Normal 9 2 2 4 2 3" xfId="7498"/>
    <cellStyle name="Normal 9 2 2 4 2 4" xfId="9770"/>
    <cellStyle name="Normal 9 2 2 4 3" xfId="4091"/>
    <cellStyle name="Normal 9 2 2 4 4" xfId="6363"/>
    <cellStyle name="Normal 9 2 2 4 5" xfId="8635"/>
    <cellStyle name="Normal 9 2 2 5" xfId="1352"/>
    <cellStyle name="Normal 9 2 2 5 2" xfId="4772"/>
    <cellStyle name="Normal 9 2 2 5 3" xfId="7044"/>
    <cellStyle name="Normal 9 2 2 5 4" xfId="9316"/>
    <cellStyle name="Normal 9 2 2 6" xfId="3637"/>
    <cellStyle name="Normal 9 2 2 7" xfId="5909"/>
    <cellStyle name="Normal 9 2 2 8" xfId="8181"/>
    <cellStyle name="Normal 9 2 3" xfId="150"/>
    <cellStyle name="Normal 9 2 3 2" xfId="388"/>
    <cellStyle name="Normal 9 2 3 2 2" xfId="842"/>
    <cellStyle name="Normal 9 2 3 2 2 2" xfId="1977"/>
    <cellStyle name="Normal 9 2 3 2 2 2 2" xfId="5397"/>
    <cellStyle name="Normal 9 2 3 2 2 2 3" xfId="7669"/>
    <cellStyle name="Normal 9 2 3 2 2 2 4" xfId="9941"/>
    <cellStyle name="Normal 9 2 3 2 2 3" xfId="4262"/>
    <cellStyle name="Normal 9 2 3 2 2 4" xfId="6534"/>
    <cellStyle name="Normal 9 2 3 2 2 5" xfId="8806"/>
    <cellStyle name="Normal 9 2 3 2 3" xfId="1523"/>
    <cellStyle name="Normal 9 2 3 2 3 2" xfId="4943"/>
    <cellStyle name="Normal 9 2 3 2 3 3" xfId="7215"/>
    <cellStyle name="Normal 9 2 3 2 3 4" xfId="9487"/>
    <cellStyle name="Normal 9 2 3 2 4" xfId="3808"/>
    <cellStyle name="Normal 9 2 3 2 5" xfId="6080"/>
    <cellStyle name="Normal 9 2 3 2 6" xfId="8352"/>
    <cellStyle name="Normal 9 2 3 3" xfId="1069"/>
    <cellStyle name="Normal 9 2 3 3 2" xfId="2204"/>
    <cellStyle name="Normal 9 2 3 3 2 2" xfId="5624"/>
    <cellStyle name="Normal 9 2 3 3 2 3" xfId="7896"/>
    <cellStyle name="Normal 9 2 3 3 2 4" xfId="10168"/>
    <cellStyle name="Normal 9 2 3 3 3" xfId="4489"/>
    <cellStyle name="Normal 9 2 3 3 4" xfId="6761"/>
    <cellStyle name="Normal 9 2 3 3 5" xfId="9033"/>
    <cellStyle name="Normal 9 2 3 4" xfId="615"/>
    <cellStyle name="Normal 9 2 3 4 2" xfId="1750"/>
    <cellStyle name="Normal 9 2 3 4 2 2" xfId="5170"/>
    <cellStyle name="Normal 9 2 3 4 2 3" xfId="7442"/>
    <cellStyle name="Normal 9 2 3 4 2 4" xfId="9714"/>
    <cellStyle name="Normal 9 2 3 4 3" xfId="4035"/>
    <cellStyle name="Normal 9 2 3 4 4" xfId="6307"/>
    <cellStyle name="Normal 9 2 3 4 5" xfId="8579"/>
    <cellStyle name="Normal 9 2 3 5" xfId="1296"/>
    <cellStyle name="Normal 9 2 3 5 2" xfId="4716"/>
    <cellStyle name="Normal 9 2 3 5 3" xfId="6988"/>
    <cellStyle name="Normal 9 2 3 5 4" xfId="9260"/>
    <cellStyle name="Normal 9 2 3 6" xfId="3581"/>
    <cellStyle name="Normal 9 2 3 7" xfId="5853"/>
    <cellStyle name="Normal 9 2 3 8" xfId="8125"/>
    <cellStyle name="Normal 9 2 4" xfId="276"/>
    <cellStyle name="Normal 9 2 4 2" xfId="503"/>
    <cellStyle name="Normal 9 2 4 2 2" xfId="957"/>
    <cellStyle name="Normal 9 2 4 2 2 2" xfId="2092"/>
    <cellStyle name="Normal 9 2 4 2 2 2 2" xfId="5512"/>
    <cellStyle name="Normal 9 2 4 2 2 2 3" xfId="7784"/>
    <cellStyle name="Normal 9 2 4 2 2 2 4" xfId="10056"/>
    <cellStyle name="Normal 9 2 4 2 2 3" xfId="4377"/>
    <cellStyle name="Normal 9 2 4 2 2 4" xfId="6649"/>
    <cellStyle name="Normal 9 2 4 2 2 5" xfId="8921"/>
    <cellStyle name="Normal 9 2 4 2 3" xfId="1638"/>
    <cellStyle name="Normal 9 2 4 2 3 2" xfId="5058"/>
    <cellStyle name="Normal 9 2 4 2 3 3" xfId="7330"/>
    <cellStyle name="Normal 9 2 4 2 3 4" xfId="9602"/>
    <cellStyle name="Normal 9 2 4 2 4" xfId="3923"/>
    <cellStyle name="Normal 9 2 4 2 5" xfId="6195"/>
    <cellStyle name="Normal 9 2 4 2 6" xfId="8467"/>
    <cellStyle name="Normal 9 2 4 3" xfId="1184"/>
    <cellStyle name="Normal 9 2 4 3 2" xfId="2319"/>
    <cellStyle name="Normal 9 2 4 3 2 2" xfId="5739"/>
    <cellStyle name="Normal 9 2 4 3 2 3" xfId="8011"/>
    <cellStyle name="Normal 9 2 4 3 2 4" xfId="10283"/>
    <cellStyle name="Normal 9 2 4 3 3" xfId="4604"/>
    <cellStyle name="Normal 9 2 4 3 4" xfId="6876"/>
    <cellStyle name="Normal 9 2 4 3 5" xfId="9148"/>
    <cellStyle name="Normal 9 2 4 4" xfId="730"/>
    <cellStyle name="Normal 9 2 4 4 2" xfId="1865"/>
    <cellStyle name="Normal 9 2 4 4 2 2" xfId="5285"/>
    <cellStyle name="Normal 9 2 4 4 2 3" xfId="7557"/>
    <cellStyle name="Normal 9 2 4 4 2 4" xfId="9829"/>
    <cellStyle name="Normal 9 2 4 4 3" xfId="4150"/>
    <cellStyle name="Normal 9 2 4 4 4" xfId="6422"/>
    <cellStyle name="Normal 9 2 4 4 5" xfId="8694"/>
    <cellStyle name="Normal 9 2 4 5" xfId="1411"/>
    <cellStyle name="Normal 9 2 4 5 2" xfId="4831"/>
    <cellStyle name="Normal 9 2 4 5 3" xfId="7103"/>
    <cellStyle name="Normal 9 2 4 5 4" xfId="9375"/>
    <cellStyle name="Normal 9 2 4 6" xfId="3696"/>
    <cellStyle name="Normal 9 2 4 7" xfId="5968"/>
    <cellStyle name="Normal 9 2 4 8" xfId="8240"/>
    <cellStyle name="Normal 9 2 5" xfId="332"/>
    <cellStyle name="Normal 9 2 5 2" xfId="786"/>
    <cellStyle name="Normal 9 2 5 2 2" xfId="1921"/>
    <cellStyle name="Normal 9 2 5 2 2 2" xfId="5341"/>
    <cellStyle name="Normal 9 2 5 2 2 3" xfId="7613"/>
    <cellStyle name="Normal 9 2 5 2 2 4" xfId="9885"/>
    <cellStyle name="Normal 9 2 5 2 3" xfId="4206"/>
    <cellStyle name="Normal 9 2 5 2 4" xfId="6478"/>
    <cellStyle name="Normal 9 2 5 2 5" xfId="8750"/>
    <cellStyle name="Normal 9 2 5 3" xfId="1467"/>
    <cellStyle name="Normal 9 2 5 3 2" xfId="4887"/>
    <cellStyle name="Normal 9 2 5 3 3" xfId="7159"/>
    <cellStyle name="Normal 9 2 5 3 4" xfId="9431"/>
    <cellStyle name="Normal 9 2 5 4" xfId="3752"/>
    <cellStyle name="Normal 9 2 5 5" xfId="6024"/>
    <cellStyle name="Normal 9 2 5 6" xfId="8296"/>
    <cellStyle name="Normal 9 2 6" xfId="1013"/>
    <cellStyle name="Normal 9 2 6 2" xfId="2148"/>
    <cellStyle name="Normal 9 2 6 2 2" xfId="5568"/>
    <cellStyle name="Normal 9 2 6 2 3" xfId="7840"/>
    <cellStyle name="Normal 9 2 6 2 4" xfId="10112"/>
    <cellStyle name="Normal 9 2 6 3" xfId="4433"/>
    <cellStyle name="Normal 9 2 6 4" xfId="6705"/>
    <cellStyle name="Normal 9 2 6 5" xfId="8977"/>
    <cellStyle name="Normal 9 2 7" xfId="559"/>
    <cellStyle name="Normal 9 2 7 2" xfId="1694"/>
    <cellStyle name="Normal 9 2 7 2 2" xfId="5114"/>
    <cellStyle name="Normal 9 2 7 2 3" xfId="7386"/>
    <cellStyle name="Normal 9 2 7 2 4" xfId="9658"/>
    <cellStyle name="Normal 9 2 7 3" xfId="3979"/>
    <cellStyle name="Normal 9 2 7 4" xfId="6251"/>
    <cellStyle name="Normal 9 2 7 5" xfId="8523"/>
    <cellStyle name="Normal 9 2 8" xfId="1240"/>
    <cellStyle name="Normal 9 2 8 2" xfId="4660"/>
    <cellStyle name="Normal 9 2 8 3" xfId="6932"/>
    <cellStyle name="Normal 9 2 8 4" xfId="9204"/>
    <cellStyle name="Normal 9 2 9" xfId="3525"/>
    <cellStyle name="Normal 9 3" xfId="178"/>
    <cellStyle name="Normal 9 3 2" xfId="416"/>
    <cellStyle name="Normal 9 3 2 2" xfId="870"/>
    <cellStyle name="Normal 9 3 2 2 2" xfId="2005"/>
    <cellStyle name="Normal 9 3 2 2 2 2" xfId="5425"/>
    <cellStyle name="Normal 9 3 2 2 2 3" xfId="7697"/>
    <cellStyle name="Normal 9 3 2 2 2 4" xfId="9969"/>
    <cellStyle name="Normal 9 3 2 2 3" xfId="4290"/>
    <cellStyle name="Normal 9 3 2 2 4" xfId="6562"/>
    <cellStyle name="Normal 9 3 2 2 5" xfId="8834"/>
    <cellStyle name="Normal 9 3 2 3" xfId="1551"/>
    <cellStyle name="Normal 9 3 2 3 2" xfId="4971"/>
    <cellStyle name="Normal 9 3 2 3 3" xfId="7243"/>
    <cellStyle name="Normal 9 3 2 3 4" xfId="9515"/>
    <cellStyle name="Normal 9 3 2 4" xfId="3836"/>
    <cellStyle name="Normal 9 3 2 5" xfId="6108"/>
    <cellStyle name="Normal 9 3 2 6" xfId="8380"/>
    <cellStyle name="Normal 9 3 3" xfId="1097"/>
    <cellStyle name="Normal 9 3 3 2" xfId="2232"/>
    <cellStyle name="Normal 9 3 3 2 2" xfId="5652"/>
    <cellStyle name="Normal 9 3 3 2 3" xfId="7924"/>
    <cellStyle name="Normal 9 3 3 2 4" xfId="10196"/>
    <cellStyle name="Normal 9 3 3 3" xfId="4517"/>
    <cellStyle name="Normal 9 3 3 4" xfId="6789"/>
    <cellStyle name="Normal 9 3 3 5" xfId="9061"/>
    <cellStyle name="Normal 9 3 4" xfId="643"/>
    <cellStyle name="Normal 9 3 4 2" xfId="1778"/>
    <cellStyle name="Normal 9 3 4 2 2" xfId="5198"/>
    <cellStyle name="Normal 9 3 4 2 3" xfId="7470"/>
    <cellStyle name="Normal 9 3 4 2 4" xfId="9742"/>
    <cellStyle name="Normal 9 3 4 3" xfId="4063"/>
    <cellStyle name="Normal 9 3 4 4" xfId="6335"/>
    <cellStyle name="Normal 9 3 4 5" xfId="8607"/>
    <cellStyle name="Normal 9 3 5" xfId="1324"/>
    <cellStyle name="Normal 9 3 5 2" xfId="4744"/>
    <cellStyle name="Normal 9 3 5 3" xfId="7016"/>
    <cellStyle name="Normal 9 3 5 4" xfId="9288"/>
    <cellStyle name="Normal 9 3 6" xfId="3609"/>
    <cellStyle name="Normal 9 3 7" xfId="5881"/>
    <cellStyle name="Normal 9 3 8" xfId="8153"/>
    <cellStyle name="Normal 9 4" xfId="122"/>
    <cellStyle name="Normal 9 4 2" xfId="360"/>
    <cellStyle name="Normal 9 4 2 2" xfId="814"/>
    <cellStyle name="Normal 9 4 2 2 2" xfId="1949"/>
    <cellStyle name="Normal 9 4 2 2 2 2" xfId="5369"/>
    <cellStyle name="Normal 9 4 2 2 2 3" xfId="7641"/>
    <cellStyle name="Normal 9 4 2 2 2 4" xfId="9913"/>
    <cellStyle name="Normal 9 4 2 2 3" xfId="4234"/>
    <cellStyle name="Normal 9 4 2 2 4" xfId="6506"/>
    <cellStyle name="Normal 9 4 2 2 5" xfId="8778"/>
    <cellStyle name="Normal 9 4 2 3" xfId="1495"/>
    <cellStyle name="Normal 9 4 2 3 2" xfId="4915"/>
    <cellStyle name="Normal 9 4 2 3 3" xfId="7187"/>
    <cellStyle name="Normal 9 4 2 3 4" xfId="9459"/>
    <cellStyle name="Normal 9 4 2 4" xfId="3780"/>
    <cellStyle name="Normal 9 4 2 5" xfId="6052"/>
    <cellStyle name="Normal 9 4 2 6" xfId="8324"/>
    <cellStyle name="Normal 9 4 3" xfId="1041"/>
    <cellStyle name="Normal 9 4 3 2" xfId="2176"/>
    <cellStyle name="Normal 9 4 3 2 2" xfId="5596"/>
    <cellStyle name="Normal 9 4 3 2 3" xfId="7868"/>
    <cellStyle name="Normal 9 4 3 2 4" xfId="10140"/>
    <cellStyle name="Normal 9 4 3 3" xfId="4461"/>
    <cellStyle name="Normal 9 4 3 4" xfId="6733"/>
    <cellStyle name="Normal 9 4 3 5" xfId="9005"/>
    <cellStyle name="Normal 9 4 4" xfId="587"/>
    <cellStyle name="Normal 9 4 4 2" xfId="1722"/>
    <cellStyle name="Normal 9 4 4 2 2" xfId="5142"/>
    <cellStyle name="Normal 9 4 4 2 3" xfId="7414"/>
    <cellStyle name="Normal 9 4 4 2 4" xfId="9686"/>
    <cellStyle name="Normal 9 4 4 3" xfId="4007"/>
    <cellStyle name="Normal 9 4 4 4" xfId="6279"/>
    <cellStyle name="Normal 9 4 4 5" xfId="8551"/>
    <cellStyle name="Normal 9 4 5" xfId="1268"/>
    <cellStyle name="Normal 9 4 5 2" xfId="4688"/>
    <cellStyle name="Normal 9 4 5 3" xfId="6960"/>
    <cellStyle name="Normal 9 4 5 4" xfId="9232"/>
    <cellStyle name="Normal 9 4 6" xfId="3553"/>
    <cellStyle name="Normal 9 4 7" xfId="5825"/>
    <cellStyle name="Normal 9 4 8" xfId="8097"/>
    <cellStyle name="Normal 9 5" xfId="248"/>
    <cellStyle name="Normal 9 5 2" xfId="475"/>
    <cellStyle name="Normal 9 5 2 2" xfId="929"/>
    <cellStyle name="Normal 9 5 2 2 2" xfId="2064"/>
    <cellStyle name="Normal 9 5 2 2 2 2" xfId="5484"/>
    <cellStyle name="Normal 9 5 2 2 2 3" xfId="7756"/>
    <cellStyle name="Normal 9 5 2 2 2 4" xfId="10028"/>
    <cellStyle name="Normal 9 5 2 2 3" xfId="4349"/>
    <cellStyle name="Normal 9 5 2 2 4" xfId="6621"/>
    <cellStyle name="Normal 9 5 2 2 5" xfId="8893"/>
    <cellStyle name="Normal 9 5 2 3" xfId="1610"/>
    <cellStyle name="Normal 9 5 2 3 2" xfId="5030"/>
    <cellStyle name="Normal 9 5 2 3 3" xfId="7302"/>
    <cellStyle name="Normal 9 5 2 3 4" xfId="9574"/>
    <cellStyle name="Normal 9 5 2 4" xfId="3895"/>
    <cellStyle name="Normal 9 5 2 5" xfId="6167"/>
    <cellStyle name="Normal 9 5 2 6" xfId="8439"/>
    <cellStyle name="Normal 9 5 3" xfId="1156"/>
    <cellStyle name="Normal 9 5 3 2" xfId="2291"/>
    <cellStyle name="Normal 9 5 3 2 2" xfId="5711"/>
    <cellStyle name="Normal 9 5 3 2 3" xfId="7983"/>
    <cellStyle name="Normal 9 5 3 2 4" xfId="10255"/>
    <cellStyle name="Normal 9 5 3 3" xfId="4576"/>
    <cellStyle name="Normal 9 5 3 4" xfId="6848"/>
    <cellStyle name="Normal 9 5 3 5" xfId="9120"/>
    <cellStyle name="Normal 9 5 4" xfId="702"/>
    <cellStyle name="Normal 9 5 4 2" xfId="1837"/>
    <cellStyle name="Normal 9 5 4 2 2" xfId="5257"/>
    <cellStyle name="Normal 9 5 4 2 3" xfId="7529"/>
    <cellStyle name="Normal 9 5 4 2 4" xfId="9801"/>
    <cellStyle name="Normal 9 5 4 3" xfId="4122"/>
    <cellStyle name="Normal 9 5 4 4" xfId="6394"/>
    <cellStyle name="Normal 9 5 4 5" xfId="8666"/>
    <cellStyle name="Normal 9 5 5" xfId="1383"/>
    <cellStyle name="Normal 9 5 5 2" xfId="4803"/>
    <cellStyle name="Normal 9 5 5 3" xfId="7075"/>
    <cellStyle name="Normal 9 5 5 4" xfId="9347"/>
    <cellStyle name="Normal 9 5 6" xfId="3668"/>
    <cellStyle name="Normal 9 5 7" xfId="5940"/>
    <cellStyle name="Normal 9 5 8" xfId="8212"/>
    <cellStyle name="Normal 9 6" xfId="304"/>
    <cellStyle name="Normal 9 6 2" xfId="758"/>
    <cellStyle name="Normal 9 6 2 2" xfId="1893"/>
    <cellStyle name="Normal 9 6 2 2 2" xfId="5313"/>
    <cellStyle name="Normal 9 6 2 2 3" xfId="7585"/>
    <cellStyle name="Normal 9 6 2 2 4" xfId="9857"/>
    <cellStyle name="Normal 9 6 2 3" xfId="4178"/>
    <cellStyle name="Normal 9 6 2 4" xfId="6450"/>
    <cellStyle name="Normal 9 6 2 5" xfId="8722"/>
    <cellStyle name="Normal 9 6 3" xfId="1439"/>
    <cellStyle name="Normal 9 6 3 2" xfId="4859"/>
    <cellStyle name="Normal 9 6 3 3" xfId="7131"/>
    <cellStyle name="Normal 9 6 3 4" xfId="9403"/>
    <cellStyle name="Normal 9 6 4" xfId="3724"/>
    <cellStyle name="Normal 9 6 5" xfId="5996"/>
    <cellStyle name="Normal 9 6 6" xfId="8268"/>
    <cellStyle name="Normal 9 7" xfId="985"/>
    <cellStyle name="Normal 9 7 2" xfId="2120"/>
    <cellStyle name="Normal 9 7 2 2" xfId="5540"/>
    <cellStyle name="Normal 9 7 2 3" xfId="7812"/>
    <cellStyle name="Normal 9 7 2 4" xfId="10084"/>
    <cellStyle name="Normal 9 7 3" xfId="4405"/>
    <cellStyle name="Normal 9 7 4" xfId="6677"/>
    <cellStyle name="Normal 9 7 5" xfId="8949"/>
    <cellStyle name="Normal 9 8" xfId="531"/>
    <cellStyle name="Normal 9 8 2" xfId="1666"/>
    <cellStyle name="Normal 9 8 2 2" xfId="5086"/>
    <cellStyle name="Normal 9 8 2 3" xfId="7358"/>
    <cellStyle name="Normal 9 8 2 4" xfId="9630"/>
    <cellStyle name="Normal 9 8 3" xfId="3951"/>
    <cellStyle name="Normal 9 8 4" xfId="6223"/>
    <cellStyle name="Normal 9 8 5" xfId="8495"/>
    <cellStyle name="Normal 9 9" xfId="1212"/>
    <cellStyle name="Normal 9 9 2" xfId="4632"/>
    <cellStyle name="Normal 9 9 3" xfId="6904"/>
    <cellStyle name="Normal 9 9 4" xfId="9176"/>
    <cellStyle name="Note 2" xfId="52"/>
    <cellStyle name="Note 2 10" xfId="3486"/>
    <cellStyle name="Note 2 11" xfId="5758"/>
    <cellStyle name="Note 2 12" xfId="8030"/>
    <cellStyle name="Note 2 2" xfId="83"/>
    <cellStyle name="Note 2 2 10" xfId="5786"/>
    <cellStyle name="Note 2 2 11" xfId="8058"/>
    <cellStyle name="Note 2 2 2" xfId="195"/>
    <cellStyle name="Note 2 2 2 2" xfId="433"/>
    <cellStyle name="Note 2 2 2 2 2" xfId="887"/>
    <cellStyle name="Note 2 2 2 2 2 2" xfId="2022"/>
    <cellStyle name="Note 2 2 2 2 2 2 2" xfId="5442"/>
    <cellStyle name="Note 2 2 2 2 2 2 3" xfId="7714"/>
    <cellStyle name="Note 2 2 2 2 2 2 4" xfId="9986"/>
    <cellStyle name="Note 2 2 2 2 2 3" xfId="4307"/>
    <cellStyle name="Note 2 2 2 2 2 4" xfId="6579"/>
    <cellStyle name="Note 2 2 2 2 2 5" xfId="8851"/>
    <cellStyle name="Note 2 2 2 2 3" xfId="1568"/>
    <cellStyle name="Note 2 2 2 2 3 2" xfId="4988"/>
    <cellStyle name="Note 2 2 2 2 3 3" xfId="7260"/>
    <cellStyle name="Note 2 2 2 2 3 4" xfId="9532"/>
    <cellStyle name="Note 2 2 2 2 4" xfId="3853"/>
    <cellStyle name="Note 2 2 2 2 5" xfId="6125"/>
    <cellStyle name="Note 2 2 2 2 6" xfId="8397"/>
    <cellStyle name="Note 2 2 2 3" xfId="1114"/>
    <cellStyle name="Note 2 2 2 3 2" xfId="2249"/>
    <cellStyle name="Note 2 2 2 3 2 2" xfId="5669"/>
    <cellStyle name="Note 2 2 2 3 2 3" xfId="7941"/>
    <cellStyle name="Note 2 2 2 3 2 4" xfId="10213"/>
    <cellStyle name="Note 2 2 2 3 3" xfId="4534"/>
    <cellStyle name="Note 2 2 2 3 4" xfId="6806"/>
    <cellStyle name="Note 2 2 2 3 5" xfId="9078"/>
    <cellStyle name="Note 2 2 2 4" xfId="660"/>
    <cellStyle name="Note 2 2 2 4 2" xfId="1795"/>
    <cellStyle name="Note 2 2 2 4 2 2" xfId="5215"/>
    <cellStyle name="Note 2 2 2 4 2 3" xfId="7487"/>
    <cellStyle name="Note 2 2 2 4 2 4" xfId="9759"/>
    <cellStyle name="Note 2 2 2 4 3" xfId="4080"/>
    <cellStyle name="Note 2 2 2 4 4" xfId="6352"/>
    <cellStyle name="Note 2 2 2 4 5" xfId="8624"/>
    <cellStyle name="Note 2 2 2 5" xfId="1341"/>
    <cellStyle name="Note 2 2 2 5 2" xfId="4761"/>
    <cellStyle name="Note 2 2 2 5 3" xfId="7033"/>
    <cellStyle name="Note 2 2 2 5 4" xfId="9305"/>
    <cellStyle name="Note 2 2 2 6" xfId="3626"/>
    <cellStyle name="Note 2 2 2 7" xfId="5898"/>
    <cellStyle name="Note 2 2 2 8" xfId="8170"/>
    <cellStyle name="Note 2 2 3" xfId="139"/>
    <cellStyle name="Note 2 2 3 2" xfId="377"/>
    <cellStyle name="Note 2 2 3 2 2" xfId="831"/>
    <cellStyle name="Note 2 2 3 2 2 2" xfId="1966"/>
    <cellStyle name="Note 2 2 3 2 2 2 2" xfId="5386"/>
    <cellStyle name="Note 2 2 3 2 2 2 3" xfId="7658"/>
    <cellStyle name="Note 2 2 3 2 2 2 4" xfId="9930"/>
    <cellStyle name="Note 2 2 3 2 2 3" xfId="4251"/>
    <cellStyle name="Note 2 2 3 2 2 4" xfId="6523"/>
    <cellStyle name="Note 2 2 3 2 2 5" xfId="8795"/>
    <cellStyle name="Note 2 2 3 2 3" xfId="1512"/>
    <cellStyle name="Note 2 2 3 2 3 2" xfId="4932"/>
    <cellStyle name="Note 2 2 3 2 3 3" xfId="7204"/>
    <cellStyle name="Note 2 2 3 2 3 4" xfId="9476"/>
    <cellStyle name="Note 2 2 3 2 4" xfId="3797"/>
    <cellStyle name="Note 2 2 3 2 5" xfId="6069"/>
    <cellStyle name="Note 2 2 3 2 6" xfId="8341"/>
    <cellStyle name="Note 2 2 3 3" xfId="1058"/>
    <cellStyle name="Note 2 2 3 3 2" xfId="2193"/>
    <cellStyle name="Note 2 2 3 3 2 2" xfId="5613"/>
    <cellStyle name="Note 2 2 3 3 2 3" xfId="7885"/>
    <cellStyle name="Note 2 2 3 3 2 4" xfId="10157"/>
    <cellStyle name="Note 2 2 3 3 3" xfId="4478"/>
    <cellStyle name="Note 2 2 3 3 4" xfId="6750"/>
    <cellStyle name="Note 2 2 3 3 5" xfId="9022"/>
    <cellStyle name="Note 2 2 3 4" xfId="604"/>
    <cellStyle name="Note 2 2 3 4 2" xfId="1739"/>
    <cellStyle name="Note 2 2 3 4 2 2" xfId="5159"/>
    <cellStyle name="Note 2 2 3 4 2 3" xfId="7431"/>
    <cellStyle name="Note 2 2 3 4 2 4" xfId="9703"/>
    <cellStyle name="Note 2 2 3 4 3" xfId="4024"/>
    <cellStyle name="Note 2 2 3 4 4" xfId="6296"/>
    <cellStyle name="Note 2 2 3 4 5" xfId="8568"/>
    <cellStyle name="Note 2 2 3 5" xfId="1285"/>
    <cellStyle name="Note 2 2 3 5 2" xfId="4705"/>
    <cellStyle name="Note 2 2 3 5 3" xfId="6977"/>
    <cellStyle name="Note 2 2 3 5 4" xfId="9249"/>
    <cellStyle name="Note 2 2 3 6" xfId="3570"/>
    <cellStyle name="Note 2 2 3 7" xfId="5842"/>
    <cellStyle name="Note 2 2 3 8" xfId="8114"/>
    <cellStyle name="Note 2 2 4" xfId="265"/>
    <cellStyle name="Note 2 2 4 2" xfId="492"/>
    <cellStyle name="Note 2 2 4 2 2" xfId="946"/>
    <cellStyle name="Note 2 2 4 2 2 2" xfId="2081"/>
    <cellStyle name="Note 2 2 4 2 2 2 2" xfId="5501"/>
    <cellStyle name="Note 2 2 4 2 2 2 3" xfId="7773"/>
    <cellStyle name="Note 2 2 4 2 2 2 4" xfId="10045"/>
    <cellStyle name="Note 2 2 4 2 2 3" xfId="4366"/>
    <cellStyle name="Note 2 2 4 2 2 4" xfId="6638"/>
    <cellStyle name="Note 2 2 4 2 2 5" xfId="8910"/>
    <cellStyle name="Note 2 2 4 2 3" xfId="1627"/>
    <cellStyle name="Note 2 2 4 2 3 2" xfId="5047"/>
    <cellStyle name="Note 2 2 4 2 3 3" xfId="7319"/>
    <cellStyle name="Note 2 2 4 2 3 4" xfId="9591"/>
    <cellStyle name="Note 2 2 4 2 4" xfId="3912"/>
    <cellStyle name="Note 2 2 4 2 5" xfId="6184"/>
    <cellStyle name="Note 2 2 4 2 6" xfId="8456"/>
    <cellStyle name="Note 2 2 4 3" xfId="1173"/>
    <cellStyle name="Note 2 2 4 3 2" xfId="2308"/>
    <cellStyle name="Note 2 2 4 3 2 2" xfId="5728"/>
    <cellStyle name="Note 2 2 4 3 2 3" xfId="8000"/>
    <cellStyle name="Note 2 2 4 3 2 4" xfId="10272"/>
    <cellStyle name="Note 2 2 4 3 3" xfId="4593"/>
    <cellStyle name="Note 2 2 4 3 4" xfId="6865"/>
    <cellStyle name="Note 2 2 4 3 5" xfId="9137"/>
    <cellStyle name="Note 2 2 4 4" xfId="719"/>
    <cellStyle name="Note 2 2 4 4 2" xfId="1854"/>
    <cellStyle name="Note 2 2 4 4 2 2" xfId="5274"/>
    <cellStyle name="Note 2 2 4 4 2 3" xfId="7546"/>
    <cellStyle name="Note 2 2 4 4 2 4" xfId="9818"/>
    <cellStyle name="Note 2 2 4 4 3" xfId="4139"/>
    <cellStyle name="Note 2 2 4 4 4" xfId="6411"/>
    <cellStyle name="Note 2 2 4 4 5" xfId="8683"/>
    <cellStyle name="Note 2 2 4 5" xfId="1400"/>
    <cellStyle name="Note 2 2 4 5 2" xfId="4820"/>
    <cellStyle name="Note 2 2 4 5 3" xfId="7092"/>
    <cellStyle name="Note 2 2 4 5 4" xfId="9364"/>
    <cellStyle name="Note 2 2 4 6" xfId="3685"/>
    <cellStyle name="Note 2 2 4 7" xfId="5957"/>
    <cellStyle name="Note 2 2 4 8" xfId="8229"/>
    <cellStyle name="Note 2 2 5" xfId="321"/>
    <cellStyle name="Note 2 2 5 2" xfId="775"/>
    <cellStyle name="Note 2 2 5 2 2" xfId="1910"/>
    <cellStyle name="Note 2 2 5 2 2 2" xfId="5330"/>
    <cellStyle name="Note 2 2 5 2 2 3" xfId="7602"/>
    <cellStyle name="Note 2 2 5 2 2 4" xfId="9874"/>
    <cellStyle name="Note 2 2 5 2 3" xfId="4195"/>
    <cellStyle name="Note 2 2 5 2 4" xfId="6467"/>
    <cellStyle name="Note 2 2 5 2 5" xfId="8739"/>
    <cellStyle name="Note 2 2 5 3" xfId="1456"/>
    <cellStyle name="Note 2 2 5 3 2" xfId="4876"/>
    <cellStyle name="Note 2 2 5 3 3" xfId="7148"/>
    <cellStyle name="Note 2 2 5 3 4" xfId="9420"/>
    <cellStyle name="Note 2 2 5 4" xfId="3741"/>
    <cellStyle name="Note 2 2 5 5" xfId="6013"/>
    <cellStyle name="Note 2 2 5 6" xfId="8285"/>
    <cellStyle name="Note 2 2 6" xfId="1002"/>
    <cellStyle name="Note 2 2 6 2" xfId="2137"/>
    <cellStyle name="Note 2 2 6 2 2" xfId="5557"/>
    <cellStyle name="Note 2 2 6 2 3" xfId="7829"/>
    <cellStyle name="Note 2 2 6 2 4" xfId="10101"/>
    <cellStyle name="Note 2 2 6 3" xfId="4422"/>
    <cellStyle name="Note 2 2 6 4" xfId="6694"/>
    <cellStyle name="Note 2 2 6 5" xfId="8966"/>
    <cellStyle name="Note 2 2 7" xfId="548"/>
    <cellStyle name="Note 2 2 7 2" xfId="1683"/>
    <cellStyle name="Note 2 2 7 2 2" xfId="5103"/>
    <cellStyle name="Note 2 2 7 2 3" xfId="7375"/>
    <cellStyle name="Note 2 2 7 2 4" xfId="9647"/>
    <cellStyle name="Note 2 2 7 3" xfId="3968"/>
    <cellStyle name="Note 2 2 7 4" xfId="6240"/>
    <cellStyle name="Note 2 2 7 5" xfId="8512"/>
    <cellStyle name="Note 2 2 8" xfId="1229"/>
    <cellStyle name="Note 2 2 8 2" xfId="4649"/>
    <cellStyle name="Note 2 2 8 3" xfId="6921"/>
    <cellStyle name="Note 2 2 8 4" xfId="9193"/>
    <cellStyle name="Note 2 2 9" xfId="3514"/>
    <cellStyle name="Note 2 3" xfId="167"/>
    <cellStyle name="Note 2 3 2" xfId="405"/>
    <cellStyle name="Note 2 3 2 2" xfId="859"/>
    <cellStyle name="Note 2 3 2 2 2" xfId="1994"/>
    <cellStyle name="Note 2 3 2 2 2 2" xfId="5414"/>
    <cellStyle name="Note 2 3 2 2 2 3" xfId="7686"/>
    <cellStyle name="Note 2 3 2 2 2 4" xfId="9958"/>
    <cellStyle name="Note 2 3 2 2 3" xfId="4279"/>
    <cellStyle name="Note 2 3 2 2 4" xfId="6551"/>
    <cellStyle name="Note 2 3 2 2 5" xfId="8823"/>
    <cellStyle name="Note 2 3 2 3" xfId="1540"/>
    <cellStyle name="Note 2 3 2 3 2" xfId="4960"/>
    <cellStyle name="Note 2 3 2 3 3" xfId="7232"/>
    <cellStyle name="Note 2 3 2 3 4" xfId="9504"/>
    <cellStyle name="Note 2 3 2 4" xfId="3825"/>
    <cellStyle name="Note 2 3 2 5" xfId="6097"/>
    <cellStyle name="Note 2 3 2 6" xfId="8369"/>
    <cellStyle name="Note 2 3 3" xfId="1086"/>
    <cellStyle name="Note 2 3 3 2" xfId="2221"/>
    <cellStyle name="Note 2 3 3 2 2" xfId="5641"/>
    <cellStyle name="Note 2 3 3 2 3" xfId="7913"/>
    <cellStyle name="Note 2 3 3 2 4" xfId="10185"/>
    <cellStyle name="Note 2 3 3 3" xfId="4506"/>
    <cellStyle name="Note 2 3 3 4" xfId="6778"/>
    <cellStyle name="Note 2 3 3 5" xfId="9050"/>
    <cellStyle name="Note 2 3 4" xfId="632"/>
    <cellStyle name="Note 2 3 4 2" xfId="1767"/>
    <cellStyle name="Note 2 3 4 2 2" xfId="5187"/>
    <cellStyle name="Note 2 3 4 2 3" xfId="7459"/>
    <cellStyle name="Note 2 3 4 2 4" xfId="9731"/>
    <cellStyle name="Note 2 3 4 3" xfId="4052"/>
    <cellStyle name="Note 2 3 4 4" xfId="6324"/>
    <cellStyle name="Note 2 3 4 5" xfId="8596"/>
    <cellStyle name="Note 2 3 5" xfId="1313"/>
    <cellStyle name="Note 2 3 5 2" xfId="4733"/>
    <cellStyle name="Note 2 3 5 3" xfId="7005"/>
    <cellStyle name="Note 2 3 5 4" xfId="9277"/>
    <cellStyle name="Note 2 3 6" xfId="3598"/>
    <cellStyle name="Note 2 3 7" xfId="5870"/>
    <cellStyle name="Note 2 3 8" xfId="8142"/>
    <cellStyle name="Note 2 4" xfId="111"/>
    <cellStyle name="Note 2 4 2" xfId="349"/>
    <cellStyle name="Note 2 4 2 2" xfId="803"/>
    <cellStyle name="Note 2 4 2 2 2" xfId="1938"/>
    <cellStyle name="Note 2 4 2 2 2 2" xfId="5358"/>
    <cellStyle name="Note 2 4 2 2 2 3" xfId="7630"/>
    <cellStyle name="Note 2 4 2 2 2 4" xfId="9902"/>
    <cellStyle name="Note 2 4 2 2 3" xfId="4223"/>
    <cellStyle name="Note 2 4 2 2 4" xfId="6495"/>
    <cellStyle name="Note 2 4 2 2 5" xfId="8767"/>
    <cellStyle name="Note 2 4 2 3" xfId="1484"/>
    <cellStyle name="Note 2 4 2 3 2" xfId="4904"/>
    <cellStyle name="Note 2 4 2 3 3" xfId="7176"/>
    <cellStyle name="Note 2 4 2 3 4" xfId="9448"/>
    <cellStyle name="Note 2 4 2 4" xfId="3769"/>
    <cellStyle name="Note 2 4 2 5" xfId="6041"/>
    <cellStyle name="Note 2 4 2 6" xfId="8313"/>
    <cellStyle name="Note 2 4 3" xfId="1030"/>
    <cellStyle name="Note 2 4 3 2" xfId="2165"/>
    <cellStyle name="Note 2 4 3 2 2" xfId="5585"/>
    <cellStyle name="Note 2 4 3 2 3" xfId="7857"/>
    <cellStyle name="Note 2 4 3 2 4" xfId="10129"/>
    <cellStyle name="Note 2 4 3 3" xfId="4450"/>
    <cellStyle name="Note 2 4 3 4" xfId="6722"/>
    <cellStyle name="Note 2 4 3 5" xfId="8994"/>
    <cellStyle name="Note 2 4 4" xfId="576"/>
    <cellStyle name="Note 2 4 4 2" xfId="1711"/>
    <cellStyle name="Note 2 4 4 2 2" xfId="5131"/>
    <cellStyle name="Note 2 4 4 2 3" xfId="7403"/>
    <cellStyle name="Note 2 4 4 2 4" xfId="9675"/>
    <cellStyle name="Note 2 4 4 3" xfId="3996"/>
    <cellStyle name="Note 2 4 4 4" xfId="6268"/>
    <cellStyle name="Note 2 4 4 5" xfId="8540"/>
    <cellStyle name="Note 2 4 5" xfId="1257"/>
    <cellStyle name="Note 2 4 5 2" xfId="4677"/>
    <cellStyle name="Note 2 4 5 3" xfId="6949"/>
    <cellStyle name="Note 2 4 5 4" xfId="9221"/>
    <cellStyle name="Note 2 4 6" xfId="3542"/>
    <cellStyle name="Note 2 4 7" xfId="5814"/>
    <cellStyle name="Note 2 4 8" xfId="8086"/>
    <cellStyle name="Note 2 5" xfId="237"/>
    <cellStyle name="Note 2 5 2" xfId="464"/>
    <cellStyle name="Note 2 5 2 2" xfId="918"/>
    <cellStyle name="Note 2 5 2 2 2" xfId="2053"/>
    <cellStyle name="Note 2 5 2 2 2 2" xfId="5473"/>
    <cellStyle name="Note 2 5 2 2 2 3" xfId="7745"/>
    <cellStyle name="Note 2 5 2 2 2 4" xfId="10017"/>
    <cellStyle name="Note 2 5 2 2 3" xfId="4338"/>
    <cellStyle name="Note 2 5 2 2 4" xfId="6610"/>
    <cellStyle name="Note 2 5 2 2 5" xfId="8882"/>
    <cellStyle name="Note 2 5 2 3" xfId="1599"/>
    <cellStyle name="Note 2 5 2 3 2" xfId="5019"/>
    <cellStyle name="Note 2 5 2 3 3" xfId="7291"/>
    <cellStyle name="Note 2 5 2 3 4" xfId="9563"/>
    <cellStyle name="Note 2 5 2 4" xfId="3884"/>
    <cellStyle name="Note 2 5 2 5" xfId="6156"/>
    <cellStyle name="Note 2 5 2 6" xfId="8428"/>
    <cellStyle name="Note 2 5 3" xfId="1145"/>
    <cellStyle name="Note 2 5 3 2" xfId="2280"/>
    <cellStyle name="Note 2 5 3 2 2" xfId="5700"/>
    <cellStyle name="Note 2 5 3 2 3" xfId="7972"/>
    <cellStyle name="Note 2 5 3 2 4" xfId="10244"/>
    <cellStyle name="Note 2 5 3 3" xfId="4565"/>
    <cellStyle name="Note 2 5 3 4" xfId="6837"/>
    <cellStyle name="Note 2 5 3 5" xfId="9109"/>
    <cellStyle name="Note 2 5 4" xfId="691"/>
    <cellStyle name="Note 2 5 4 2" xfId="1826"/>
    <cellStyle name="Note 2 5 4 2 2" xfId="5246"/>
    <cellStyle name="Note 2 5 4 2 3" xfId="7518"/>
    <cellStyle name="Note 2 5 4 2 4" xfId="9790"/>
    <cellStyle name="Note 2 5 4 3" xfId="4111"/>
    <cellStyle name="Note 2 5 4 4" xfId="6383"/>
    <cellStyle name="Note 2 5 4 5" xfId="8655"/>
    <cellStyle name="Note 2 5 5" xfId="1372"/>
    <cellStyle name="Note 2 5 5 2" xfId="4792"/>
    <cellStyle name="Note 2 5 5 3" xfId="7064"/>
    <cellStyle name="Note 2 5 5 4" xfId="9336"/>
    <cellStyle name="Note 2 5 6" xfId="3657"/>
    <cellStyle name="Note 2 5 7" xfId="5929"/>
    <cellStyle name="Note 2 5 8" xfId="8201"/>
    <cellStyle name="Note 2 6" xfId="293"/>
    <cellStyle name="Note 2 6 2" xfId="747"/>
    <cellStyle name="Note 2 6 2 2" xfId="1882"/>
    <cellStyle name="Note 2 6 2 2 2" xfId="5302"/>
    <cellStyle name="Note 2 6 2 2 3" xfId="7574"/>
    <cellStyle name="Note 2 6 2 2 4" xfId="9846"/>
    <cellStyle name="Note 2 6 2 3" xfId="4167"/>
    <cellStyle name="Note 2 6 2 4" xfId="6439"/>
    <cellStyle name="Note 2 6 2 5" xfId="8711"/>
    <cellStyle name="Note 2 6 3" xfId="1428"/>
    <cellStyle name="Note 2 6 3 2" xfId="4848"/>
    <cellStyle name="Note 2 6 3 3" xfId="7120"/>
    <cellStyle name="Note 2 6 3 4" xfId="9392"/>
    <cellStyle name="Note 2 6 4" xfId="3713"/>
    <cellStyle name="Note 2 6 5" xfId="5985"/>
    <cellStyle name="Note 2 6 6" xfId="8257"/>
    <cellStyle name="Note 2 7" xfId="974"/>
    <cellStyle name="Note 2 7 2" xfId="2109"/>
    <cellStyle name="Note 2 7 2 2" xfId="5529"/>
    <cellStyle name="Note 2 7 2 3" xfId="7801"/>
    <cellStyle name="Note 2 7 2 4" xfId="10073"/>
    <cellStyle name="Note 2 7 3" xfId="4394"/>
    <cellStyle name="Note 2 7 4" xfId="6666"/>
    <cellStyle name="Note 2 7 5" xfId="8938"/>
    <cellStyle name="Note 2 8" xfId="520"/>
    <cellStyle name="Note 2 8 2" xfId="1655"/>
    <cellStyle name="Note 2 8 2 2" xfId="5075"/>
    <cellStyle name="Note 2 8 2 3" xfId="7347"/>
    <cellStyle name="Note 2 8 2 4" xfId="9619"/>
    <cellStyle name="Note 2 8 3" xfId="3940"/>
    <cellStyle name="Note 2 8 4" xfId="6212"/>
    <cellStyle name="Note 2 8 5" xfId="8484"/>
    <cellStyle name="Note 2 9" xfId="1201"/>
    <cellStyle name="Note 2 9 2" xfId="4621"/>
    <cellStyle name="Note 2 9 3" xfId="6893"/>
    <cellStyle name="Note 2 9 4" xfId="9165"/>
    <cellStyle name="Output" xfId="13" builtinId="21" customBuiltin="1"/>
    <cellStyle name="Percent" xfId="6" builtinId="5"/>
    <cellStyle name="Percent 2" xfId="227"/>
    <cellStyle name="Percent 2 2" xfId="2326"/>
    <cellStyle name="Percent 2 2 2" xfId="2942"/>
    <cellStyle name="Percent 3" xfId="212"/>
    <cellStyle name="Percent 3 2" xfId="450"/>
    <cellStyle name="Percent 3 2 2" xfId="904"/>
    <cellStyle name="Percent 3 2 2 2" xfId="2039"/>
    <cellStyle name="Percent 3 2 2 2 2" xfId="5459"/>
    <cellStyle name="Percent 3 2 2 2 3" xfId="7731"/>
    <cellStyle name="Percent 3 2 2 2 4" xfId="10003"/>
    <cellStyle name="Percent 3 2 2 3" xfId="4324"/>
    <cellStyle name="Percent 3 2 2 4" xfId="6596"/>
    <cellStyle name="Percent 3 2 2 5" xfId="8868"/>
    <cellStyle name="Percent 3 2 3" xfId="1585"/>
    <cellStyle name="Percent 3 2 3 2" xfId="5005"/>
    <cellStyle name="Percent 3 2 3 3" xfId="7277"/>
    <cellStyle name="Percent 3 2 3 4" xfId="9549"/>
    <cellStyle name="Percent 3 2 4" xfId="3870"/>
    <cellStyle name="Percent 3 2 5" xfId="6142"/>
    <cellStyle name="Percent 3 2 6" xfId="8414"/>
    <cellStyle name="Percent 3 3" xfId="1131"/>
    <cellStyle name="Percent 3 3 2" xfId="2266"/>
    <cellStyle name="Percent 3 3 2 2" xfId="5686"/>
    <cellStyle name="Percent 3 3 2 3" xfId="7958"/>
    <cellStyle name="Percent 3 3 2 4" xfId="10230"/>
    <cellStyle name="Percent 3 3 3" xfId="4551"/>
    <cellStyle name="Percent 3 3 4" xfId="6823"/>
    <cellStyle name="Percent 3 3 5" xfId="9095"/>
    <cellStyle name="Percent 3 4" xfId="677"/>
    <cellStyle name="Percent 3 4 2" xfId="1812"/>
    <cellStyle name="Percent 3 4 2 2" xfId="5232"/>
    <cellStyle name="Percent 3 4 2 3" xfId="7504"/>
    <cellStyle name="Percent 3 4 2 4" xfId="9776"/>
    <cellStyle name="Percent 3 4 3" xfId="4097"/>
    <cellStyle name="Percent 3 4 4" xfId="6369"/>
    <cellStyle name="Percent 3 4 5" xfId="8641"/>
    <cellStyle name="Percent 3 5" xfId="1358"/>
    <cellStyle name="Percent 3 5 2" xfId="4778"/>
    <cellStyle name="Percent 3 5 3" xfId="7050"/>
    <cellStyle name="Percent 3 5 4" xfId="9322"/>
    <cellStyle name="Percent 3 6" xfId="3643"/>
    <cellStyle name="Percent 3 7" xfId="5915"/>
    <cellStyle name="Percent 3 8" xfId="8187"/>
    <cellStyle name="Percent 4" xfId="40"/>
    <cellStyle name="Percent 5" xfId="2893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14TH MAY,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'Market Share'!$E$7:$E$13</c:f>
              <c:strCache>
                <c:ptCount val="7"/>
                <c:pt idx="0">
                  <c:v>ETHICAL FUNDS</c:v>
                </c:pt>
                <c:pt idx="1">
                  <c:v>MIXED FUNDS</c:v>
                </c:pt>
                <c:pt idx="2">
                  <c:v>FIXED INCOME FUNDS</c:v>
                </c:pt>
                <c:pt idx="3">
                  <c:v>EQUITY BASED FUNDS</c:v>
                </c:pt>
                <c:pt idx="4">
                  <c:v>REAL ESTATE FUNDS</c:v>
                </c:pt>
                <c:pt idx="5">
                  <c:v>MONEY MARKET FUNDS</c:v>
                </c:pt>
                <c:pt idx="6">
                  <c:v>BOND FUNDS</c:v>
                </c:pt>
              </c:strCache>
            </c:strRef>
          </c:cat>
          <c:val>
            <c:numRef>
              <c:f>'Market Share'!$F$7:$F$13</c:f>
              <c:numCache>
                <c:formatCode>General</c:formatCode>
                <c:ptCount val="7"/>
                <c:pt idx="0" formatCode="#,##0.00">
                  <c:v>13516378745.139999</c:v>
                </c:pt>
                <c:pt idx="1">
                  <c:v>29326862345.399994</c:v>
                </c:pt>
                <c:pt idx="2" formatCode="#,##0.00">
                  <c:v>468365164870.2569</c:v>
                </c:pt>
                <c:pt idx="3" formatCode="#,##0.00">
                  <c:v>14912581688.419998</c:v>
                </c:pt>
                <c:pt idx="4" formatCode="#,##0.00">
                  <c:v>49726283121.581078</c:v>
                </c:pt>
                <c:pt idx="5" formatCode="#,##0.00">
                  <c:v>514215866715.94806</c:v>
                </c:pt>
                <c:pt idx="6" formatCode="#,##0.00">
                  <c:v>250797291296.70999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May 14, 2021)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44281</c:v>
                </c:pt>
                <c:pt idx="1">
                  <c:v>44287</c:v>
                </c:pt>
                <c:pt idx="2">
                  <c:v>44295</c:v>
                </c:pt>
                <c:pt idx="3">
                  <c:v>44302</c:v>
                </c:pt>
                <c:pt idx="4">
                  <c:v>44309</c:v>
                </c:pt>
                <c:pt idx="5">
                  <c:v>44316</c:v>
                </c:pt>
                <c:pt idx="6">
                  <c:v>44323</c:v>
                </c:pt>
                <c:pt idx="7">
                  <c:v>44330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1443628302998.377</c:v>
                </c:pt>
                <c:pt idx="1">
                  <c:v>1440831567754.855</c:v>
                </c:pt>
                <c:pt idx="2">
                  <c:v>1426304012638.563</c:v>
                </c:pt>
                <c:pt idx="3">
                  <c:v>1401353371723.2493</c:v>
                </c:pt>
                <c:pt idx="4">
                  <c:v>1389694806666.9072</c:v>
                </c:pt>
                <c:pt idx="5">
                  <c:v>1369999689452.0234</c:v>
                </c:pt>
                <c:pt idx="6">
                  <c:v>1354080738480.7371</c:v>
                </c:pt>
                <c:pt idx="7">
                  <c:v>1340860428783.4561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May 14, 2021)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084813985407787"/>
          <c:y val="1.478232944304562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44281</c:v>
                </c:pt>
                <c:pt idx="1">
                  <c:v>44287</c:v>
                </c:pt>
                <c:pt idx="2">
                  <c:v>44295</c:v>
                </c:pt>
                <c:pt idx="3">
                  <c:v>44302</c:v>
                </c:pt>
                <c:pt idx="4">
                  <c:v>44309</c:v>
                </c:pt>
                <c:pt idx="5">
                  <c:v>44316</c:v>
                </c:pt>
                <c:pt idx="6">
                  <c:v>44323</c:v>
                </c:pt>
                <c:pt idx="7">
                  <c:v>44330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44281</c:v>
                </c:pt>
                <c:pt idx="1">
                  <c:v>44287</c:v>
                </c:pt>
                <c:pt idx="2">
                  <c:v>44295</c:v>
                </c:pt>
                <c:pt idx="3">
                  <c:v>44302</c:v>
                </c:pt>
                <c:pt idx="4">
                  <c:v>44309</c:v>
                </c:pt>
                <c:pt idx="5">
                  <c:v>44316</c:v>
                </c:pt>
                <c:pt idx="6">
                  <c:v>44323</c:v>
                </c:pt>
                <c:pt idx="7">
                  <c:v>44330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14992221203.59</c:v>
                </c:pt>
                <c:pt idx="1">
                  <c:v>14834615310.5</c:v>
                </c:pt>
                <c:pt idx="2">
                  <c:v>14729799044.210001</c:v>
                </c:pt>
                <c:pt idx="3">
                  <c:v>14875899238.33</c:v>
                </c:pt>
                <c:pt idx="4">
                  <c:v>14943058143.940001</c:v>
                </c:pt>
                <c:pt idx="5">
                  <c:v>15008031417.639999</c:v>
                </c:pt>
                <c:pt idx="6">
                  <c:v>13646829854.68</c:v>
                </c:pt>
                <c:pt idx="7">
                  <c:v>13516378745.139999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MIXED/BALANCED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44281</c:v>
                </c:pt>
                <c:pt idx="1">
                  <c:v>44287</c:v>
                </c:pt>
                <c:pt idx="2">
                  <c:v>44295</c:v>
                </c:pt>
                <c:pt idx="3">
                  <c:v>44302</c:v>
                </c:pt>
                <c:pt idx="4">
                  <c:v>44309</c:v>
                </c:pt>
                <c:pt idx="5">
                  <c:v>44316</c:v>
                </c:pt>
                <c:pt idx="6">
                  <c:v>44323</c:v>
                </c:pt>
                <c:pt idx="7">
                  <c:v>44330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29055441454.749996</c:v>
                </c:pt>
                <c:pt idx="1">
                  <c:v>28995805087.060005</c:v>
                </c:pt>
                <c:pt idx="2">
                  <c:v>29070858606.970005</c:v>
                </c:pt>
                <c:pt idx="3">
                  <c:v>28776493345.829994</c:v>
                </c:pt>
                <c:pt idx="4">
                  <c:v>29095842052.560001</c:v>
                </c:pt>
                <c:pt idx="5">
                  <c:v>29090050086.420002</c:v>
                </c:pt>
                <c:pt idx="6">
                  <c:v>29033055017.510002</c:v>
                </c:pt>
                <c:pt idx="7">
                  <c:v>29326862345.399994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44281</c:v>
                </c:pt>
                <c:pt idx="1">
                  <c:v>44287</c:v>
                </c:pt>
                <c:pt idx="2">
                  <c:v>44295</c:v>
                </c:pt>
                <c:pt idx="3">
                  <c:v>44302</c:v>
                </c:pt>
                <c:pt idx="4">
                  <c:v>44309</c:v>
                </c:pt>
                <c:pt idx="5">
                  <c:v>44316</c:v>
                </c:pt>
                <c:pt idx="6">
                  <c:v>44323</c:v>
                </c:pt>
                <c:pt idx="7">
                  <c:v>44330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14337562231.480001</c:v>
                </c:pt>
                <c:pt idx="1">
                  <c:v>14379261362.233032</c:v>
                </c:pt>
                <c:pt idx="2">
                  <c:v>14429392495.120001</c:v>
                </c:pt>
                <c:pt idx="3">
                  <c:v>14345654667.159998</c:v>
                </c:pt>
                <c:pt idx="4">
                  <c:v>14610319452.280001</c:v>
                </c:pt>
                <c:pt idx="5">
                  <c:v>14795950615</c:v>
                </c:pt>
                <c:pt idx="6">
                  <c:v>14742884483.059998</c:v>
                </c:pt>
                <c:pt idx="7">
                  <c:v>14912581688.419998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44281</c:v>
                </c:pt>
                <c:pt idx="1">
                  <c:v>44287</c:v>
                </c:pt>
                <c:pt idx="2">
                  <c:v>44295</c:v>
                </c:pt>
                <c:pt idx="3">
                  <c:v>44302</c:v>
                </c:pt>
                <c:pt idx="4">
                  <c:v>44309</c:v>
                </c:pt>
                <c:pt idx="5">
                  <c:v>44316</c:v>
                </c:pt>
                <c:pt idx="6">
                  <c:v>44323</c:v>
                </c:pt>
                <c:pt idx="7">
                  <c:v>44330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49985369807.95108</c:v>
                </c:pt>
                <c:pt idx="1">
                  <c:v>49998344212.991074</c:v>
                </c:pt>
                <c:pt idx="2">
                  <c:v>50017163271.771072</c:v>
                </c:pt>
                <c:pt idx="3">
                  <c:v>50020910716.831078</c:v>
                </c:pt>
                <c:pt idx="4">
                  <c:v>50022974148.161079</c:v>
                </c:pt>
                <c:pt idx="5">
                  <c:v>50037899459.361076</c:v>
                </c:pt>
                <c:pt idx="6">
                  <c:v>49697217654.141075</c:v>
                </c:pt>
                <c:pt idx="7">
                  <c:v>49726283121.581078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44281</c:v>
                </c:pt>
                <c:pt idx="1">
                  <c:v>44287</c:v>
                </c:pt>
                <c:pt idx="2">
                  <c:v>44295</c:v>
                </c:pt>
                <c:pt idx="3">
                  <c:v>44302</c:v>
                </c:pt>
                <c:pt idx="4">
                  <c:v>44309</c:v>
                </c:pt>
                <c:pt idx="5">
                  <c:v>44316</c:v>
                </c:pt>
                <c:pt idx="6">
                  <c:v>44323</c:v>
                </c:pt>
                <c:pt idx="7">
                  <c:v>44330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588293220080.65259</c:v>
                </c:pt>
                <c:pt idx="1">
                  <c:v>583592770615.6687</c:v>
                </c:pt>
                <c:pt idx="2">
                  <c:v>566601011388.17749</c:v>
                </c:pt>
                <c:pt idx="3">
                  <c:v>543483754460.617</c:v>
                </c:pt>
                <c:pt idx="4">
                  <c:v>534974149193.49335</c:v>
                </c:pt>
                <c:pt idx="5">
                  <c:v>525097087567.59589</c:v>
                </c:pt>
                <c:pt idx="6">
                  <c:v>519273063122.22992</c:v>
                </c:pt>
                <c:pt idx="7">
                  <c:v>514215866715.94806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44281</c:v>
                </c:pt>
                <c:pt idx="1">
                  <c:v>44287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491300167905.05341</c:v>
                </c:pt>
                <c:pt idx="1">
                  <c:v>491915046087.46216</c:v>
                </c:pt>
                <c:pt idx="2">
                  <c:v>492164680304.93445</c:v>
                </c:pt>
                <c:pt idx="3">
                  <c:v>488805150444.31128</c:v>
                </c:pt>
                <c:pt idx="4">
                  <c:v>486223115672.3429</c:v>
                </c:pt>
                <c:pt idx="5">
                  <c:v>480897497961.73639</c:v>
                </c:pt>
                <c:pt idx="6">
                  <c:v>474844459808.276</c:v>
                </c:pt>
                <c:pt idx="7">
                  <c:v>468365164870.2569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255664320314.89996</c:v>
                </c:pt>
                <c:pt idx="1">
                  <c:v>257115725078.94</c:v>
                </c:pt>
                <c:pt idx="2">
                  <c:v>259291107527.38</c:v>
                </c:pt>
                <c:pt idx="3">
                  <c:v>261045508850.16998</c:v>
                </c:pt>
                <c:pt idx="4">
                  <c:v>259825348004.12997</c:v>
                </c:pt>
                <c:pt idx="5">
                  <c:v>255073172344.26996</c:v>
                </c:pt>
                <c:pt idx="6">
                  <c:v>252843228540.84</c:v>
                </c:pt>
                <c:pt idx="7">
                  <c:v>250797291296.70999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70</xdr:row>
      <xdr:rowOff>0</xdr:rowOff>
    </xdr:from>
    <xdr:to>
      <xdr:col>14</xdr:col>
      <xdr:colOff>990600</xdr:colOff>
      <xdr:row>74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93</xdr:row>
      <xdr:rowOff>0</xdr:rowOff>
    </xdr:from>
    <xdr:to>
      <xdr:col>13</xdr:col>
      <xdr:colOff>304800</xdr:colOff>
      <xdr:row>94</xdr:row>
      <xdr:rowOff>142873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750095</xdr:colOff>
      <xdr:row>0</xdr:row>
      <xdr:rowOff>132485</xdr:rowOff>
    </xdr:from>
    <xdr:to>
      <xdr:col>11</xdr:col>
      <xdr:colOff>46546</xdr:colOff>
      <xdr:row>23</xdr:row>
      <xdr:rowOff>132484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3"/>
  <sheetViews>
    <sheetView tabSelected="1" zoomScale="120" zoomScaleNormal="120" workbookViewId="0">
      <selection sqref="A1:K1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34.5703125" style="4" customWidth="1"/>
    <col min="4" max="4" width="17.7109375" style="4" customWidth="1"/>
    <col min="5" max="6" width="8.7109375" style="4" customWidth="1"/>
    <col min="7" max="7" width="17.7109375" style="4" customWidth="1"/>
    <col min="8" max="8" width="8.7109375" style="4" customWidth="1"/>
    <col min="9" max="9" width="9.42578125" style="4" customWidth="1"/>
    <col min="10" max="11" width="8.7109375" style="4" customWidth="1"/>
    <col min="12" max="12" width="8.42578125" style="4" customWidth="1"/>
    <col min="13" max="13" width="21.570312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36" t="s">
        <v>227</v>
      </c>
      <c r="B1" s="437"/>
      <c r="C1" s="437"/>
      <c r="D1" s="437"/>
      <c r="E1" s="437"/>
      <c r="F1" s="437"/>
      <c r="G1" s="437"/>
      <c r="H1" s="437"/>
      <c r="I1" s="437"/>
      <c r="J1" s="437"/>
      <c r="K1" s="438"/>
      <c r="M1" s="4"/>
    </row>
    <row r="2" spans="1:19" ht="24.75" customHeight="1" thickBot="1">
      <c r="A2" s="186"/>
      <c r="B2" s="189"/>
      <c r="C2" s="187"/>
      <c r="D2" s="429" t="s">
        <v>225</v>
      </c>
      <c r="E2" s="430"/>
      <c r="F2" s="431"/>
      <c r="G2" s="429" t="s">
        <v>228</v>
      </c>
      <c r="H2" s="430"/>
      <c r="I2" s="431"/>
      <c r="J2" s="444" t="s">
        <v>84</v>
      </c>
      <c r="K2" s="445"/>
      <c r="M2" s="4"/>
    </row>
    <row r="3" spans="1:19" ht="14.25" customHeight="1">
      <c r="A3" s="405" t="s">
        <v>2</v>
      </c>
      <c r="B3" s="188" t="s">
        <v>3</v>
      </c>
      <c r="C3" s="188" t="s">
        <v>4</v>
      </c>
      <c r="D3" s="406" t="s">
        <v>79</v>
      </c>
      <c r="E3" s="407" t="s">
        <v>83</v>
      </c>
      <c r="F3" s="407" t="s">
        <v>5</v>
      </c>
      <c r="G3" s="406" t="s">
        <v>79</v>
      </c>
      <c r="H3" s="407" t="s">
        <v>83</v>
      </c>
      <c r="I3" s="407" t="s">
        <v>5</v>
      </c>
      <c r="J3" s="408" t="s">
        <v>79</v>
      </c>
      <c r="K3" s="409" t="s">
        <v>5</v>
      </c>
      <c r="L3" s="7"/>
      <c r="M3" s="4"/>
    </row>
    <row r="4" spans="1:19" ht="12.95" customHeight="1">
      <c r="A4" s="191"/>
      <c r="B4" s="38"/>
      <c r="C4" s="38" t="s">
        <v>0</v>
      </c>
      <c r="D4" s="39" t="s">
        <v>6</v>
      </c>
      <c r="E4" s="39"/>
      <c r="F4" s="39" t="s">
        <v>6</v>
      </c>
      <c r="G4" s="39" t="s">
        <v>6</v>
      </c>
      <c r="H4" s="39"/>
      <c r="I4" s="39" t="s">
        <v>6</v>
      </c>
      <c r="J4" s="270" t="s">
        <v>102</v>
      </c>
      <c r="K4" s="270" t="s">
        <v>102</v>
      </c>
      <c r="L4" s="8"/>
      <c r="M4" s="193"/>
    </row>
    <row r="5" spans="1:19" ht="13.5" customHeight="1">
      <c r="A5" s="399">
        <v>1</v>
      </c>
      <c r="B5" s="400" t="s">
        <v>7</v>
      </c>
      <c r="C5" s="400" t="s">
        <v>8</v>
      </c>
      <c r="D5" s="72">
        <v>6315891415.8100004</v>
      </c>
      <c r="E5" s="54">
        <f>(D5/$D$19)</f>
        <v>0.42840269304606865</v>
      </c>
      <c r="F5" s="72">
        <v>10269.11</v>
      </c>
      <c r="G5" s="72">
        <v>6402687700.3100004</v>
      </c>
      <c r="H5" s="54">
        <f t="shared" ref="H5:H18" si="0">(G5/$G$19)</f>
        <v>0.42934803872905869</v>
      </c>
      <c r="I5" s="72">
        <v>10402.709999999999</v>
      </c>
      <c r="J5" s="185">
        <f t="shared" ref="J5:J13" si="1">((G5-D5)/D5)</f>
        <v>1.3742523230011634E-2</v>
      </c>
      <c r="K5" s="185">
        <f t="shared" ref="K5:K13" si="2">((I5-F5)/F5)</f>
        <v>1.3009890827929445E-2</v>
      </c>
      <c r="L5" s="9"/>
      <c r="M5" s="193"/>
      <c r="N5" s="275"/>
    </row>
    <row r="6" spans="1:19" ht="12.75" customHeight="1">
      <c r="A6" s="399">
        <v>2</v>
      </c>
      <c r="B6" s="53" t="s">
        <v>170</v>
      </c>
      <c r="C6" s="400" t="s">
        <v>61</v>
      </c>
      <c r="D6" s="73">
        <v>813722062.90999997</v>
      </c>
      <c r="E6" s="54">
        <f t="shared" ref="E6:E18" si="3">(D6/$D$19)</f>
        <v>5.5194223616483615E-2</v>
      </c>
      <c r="F6" s="72">
        <v>1.6</v>
      </c>
      <c r="G6" s="73">
        <v>816935481.72000003</v>
      </c>
      <c r="H6" s="54">
        <f t="shared" si="0"/>
        <v>5.4781626601540859E-2</v>
      </c>
      <c r="I6" s="72">
        <v>1.6</v>
      </c>
      <c r="J6" s="185">
        <f t="shared" si="1"/>
        <v>3.9490373390004491E-3</v>
      </c>
      <c r="K6" s="185">
        <f t="shared" si="2"/>
        <v>0</v>
      </c>
      <c r="L6" s="9"/>
      <c r="M6" s="193"/>
      <c r="N6" s="275"/>
    </row>
    <row r="7" spans="1:19" ht="12.95" customHeight="1">
      <c r="A7" s="399">
        <v>3</v>
      </c>
      <c r="B7" s="53" t="s">
        <v>76</v>
      </c>
      <c r="C7" s="400" t="s">
        <v>13</v>
      </c>
      <c r="D7" s="73">
        <v>257794285.78</v>
      </c>
      <c r="E7" s="54">
        <f t="shared" si="3"/>
        <v>1.7486014088777074E-2</v>
      </c>
      <c r="F7" s="72">
        <v>131.51</v>
      </c>
      <c r="G7" s="73">
        <v>259393112.31999999</v>
      </c>
      <c r="H7" s="54">
        <f t="shared" si="0"/>
        <v>1.7394245861628733E-2</v>
      </c>
      <c r="I7" s="72">
        <v>132.35</v>
      </c>
      <c r="J7" s="185">
        <f t="shared" si="1"/>
        <v>6.2019471655955167E-3</v>
      </c>
      <c r="K7" s="185">
        <f t="shared" si="2"/>
        <v>6.3873469698122083E-3</v>
      </c>
      <c r="L7" s="9"/>
      <c r="M7" s="233"/>
      <c r="N7" s="10"/>
    </row>
    <row r="8" spans="1:19" ht="12.95" customHeight="1">
      <c r="A8" s="399">
        <v>4</v>
      </c>
      <c r="B8" s="400" t="s">
        <v>14</v>
      </c>
      <c r="C8" s="400" t="s">
        <v>15</v>
      </c>
      <c r="D8" s="73">
        <v>556576695</v>
      </c>
      <c r="E8" s="54">
        <f t="shared" si="3"/>
        <v>3.7752225193076888E-2</v>
      </c>
      <c r="F8" s="95">
        <v>15.93</v>
      </c>
      <c r="G8" s="73">
        <v>567026812</v>
      </c>
      <c r="H8" s="54">
        <f t="shared" si="0"/>
        <v>3.8023383465541107E-2</v>
      </c>
      <c r="I8" s="95">
        <v>16.23</v>
      </c>
      <c r="J8" s="185">
        <f t="shared" si="1"/>
        <v>1.8775699906012053E-2</v>
      </c>
      <c r="K8" s="185">
        <f t="shared" si="2"/>
        <v>1.883239171374769E-2</v>
      </c>
      <c r="L8" s="47"/>
      <c r="M8" s="193"/>
      <c r="N8" s="10"/>
      <c r="O8" s="325"/>
      <c r="P8" s="326"/>
      <c r="Q8" s="326"/>
      <c r="R8" s="327"/>
    </row>
    <row r="9" spans="1:19" ht="12.95" customHeight="1">
      <c r="A9" s="399">
        <v>5</v>
      </c>
      <c r="B9" s="400" t="s">
        <v>77</v>
      </c>
      <c r="C9" s="400" t="s">
        <v>20</v>
      </c>
      <c r="D9" s="72">
        <v>328057254.38</v>
      </c>
      <c r="E9" s="54">
        <f t="shared" si="3"/>
        <v>2.2251904283517063E-2</v>
      </c>
      <c r="F9" s="72">
        <v>154.99700000000001</v>
      </c>
      <c r="G9" s="72">
        <v>333059214.57999998</v>
      </c>
      <c r="H9" s="54">
        <f t="shared" si="0"/>
        <v>2.2334108307928265E-2</v>
      </c>
      <c r="I9" s="72">
        <v>157.40870000000001</v>
      </c>
      <c r="J9" s="229">
        <f>((G9-D9)/D9)</f>
        <v>1.5247217164739316E-2</v>
      </c>
      <c r="K9" s="229">
        <f>((I9-F9)/F9)</f>
        <v>1.5559655993341781E-2</v>
      </c>
      <c r="L9" s="47"/>
      <c r="M9" s="193"/>
      <c r="N9" s="10"/>
      <c r="O9" s="325"/>
      <c r="P9" s="326"/>
      <c r="Q9" s="326"/>
      <c r="R9" s="327"/>
    </row>
    <row r="10" spans="1:19" ht="12.95" customHeight="1">
      <c r="A10" s="399">
        <v>6</v>
      </c>
      <c r="B10" s="400" t="s">
        <v>55</v>
      </c>
      <c r="C10" s="400" t="s">
        <v>100</v>
      </c>
      <c r="D10" s="72">
        <v>1746084813.1900001</v>
      </c>
      <c r="E10" s="54">
        <f t="shared" si="3"/>
        <v>0.11843576575508695</v>
      </c>
      <c r="F10" s="72">
        <v>0.90590000000000004</v>
      </c>
      <c r="G10" s="72">
        <v>1761082658.21</v>
      </c>
      <c r="H10" s="54">
        <f t="shared" si="0"/>
        <v>0.11809374761564766</v>
      </c>
      <c r="I10" s="72">
        <v>0.91369999999999996</v>
      </c>
      <c r="J10" s="185">
        <f t="shared" si="1"/>
        <v>8.5894138169610168E-3</v>
      </c>
      <c r="K10" s="185">
        <f t="shared" si="2"/>
        <v>8.6102218787944777E-3</v>
      </c>
      <c r="L10" s="9"/>
      <c r="M10" s="226"/>
      <c r="N10" s="10"/>
      <c r="O10" s="328"/>
      <c r="P10" s="327"/>
      <c r="Q10" s="327"/>
      <c r="R10" s="329"/>
      <c r="S10" s="330"/>
    </row>
    <row r="11" spans="1:19" ht="12.95" customHeight="1">
      <c r="A11" s="399">
        <v>7</v>
      </c>
      <c r="B11" s="400" t="s">
        <v>9</v>
      </c>
      <c r="C11" s="400" t="s">
        <v>16</v>
      </c>
      <c r="D11" s="72">
        <v>2612038808.0500002</v>
      </c>
      <c r="E11" s="54">
        <f t="shared" si="3"/>
        <v>0.1771728464027042</v>
      </c>
      <c r="F11" s="72">
        <v>19.424099999999999</v>
      </c>
      <c r="G11" s="72">
        <v>2631310764.8400002</v>
      </c>
      <c r="H11" s="54">
        <f t="shared" si="0"/>
        <v>0.17644904281619328</v>
      </c>
      <c r="I11" s="72">
        <v>19.5852</v>
      </c>
      <c r="J11" s="185">
        <f t="shared" si="1"/>
        <v>7.3781280471813928E-3</v>
      </c>
      <c r="K11" s="185">
        <f t="shared" si="2"/>
        <v>8.2938205631149526E-3</v>
      </c>
      <c r="L11" s="48"/>
      <c r="M11" s="226"/>
      <c r="N11" s="10"/>
    </row>
    <row r="12" spans="1:19" ht="12.95" customHeight="1">
      <c r="A12" s="399">
        <v>8</v>
      </c>
      <c r="B12" s="74" t="s">
        <v>17</v>
      </c>
      <c r="C12" s="74" t="s">
        <v>72</v>
      </c>
      <c r="D12" s="72">
        <v>316534697.57999998</v>
      </c>
      <c r="E12" s="54">
        <f t="shared" si="3"/>
        <v>2.1470336957717301E-2</v>
      </c>
      <c r="F12" s="72">
        <v>152.84</v>
      </c>
      <c r="G12" s="72">
        <v>319135938.93000001</v>
      </c>
      <c r="H12" s="54">
        <f t="shared" si="0"/>
        <v>2.1400448667973918E-2</v>
      </c>
      <c r="I12" s="72">
        <v>154.1</v>
      </c>
      <c r="J12" s="185">
        <f>((G12-D12)/D12)</f>
        <v>8.2178711208827099E-3</v>
      </c>
      <c r="K12" s="185">
        <f>((I12-F12)/F12)</f>
        <v>8.2439152054435416E-3</v>
      </c>
      <c r="L12" s="9"/>
      <c r="M12" s="345"/>
      <c r="N12" s="10"/>
    </row>
    <row r="13" spans="1:19" ht="12.95" customHeight="1">
      <c r="A13" s="399">
        <v>9</v>
      </c>
      <c r="B13" s="400" t="s">
        <v>74</v>
      </c>
      <c r="C13" s="400" t="s">
        <v>73</v>
      </c>
      <c r="D13" s="72">
        <v>212852458.09999999</v>
      </c>
      <c r="E13" s="54">
        <f t="shared" si="3"/>
        <v>1.4437639957402749E-2</v>
      </c>
      <c r="F13" s="72">
        <v>10.7255</v>
      </c>
      <c r="G13" s="72">
        <v>215527262.28999999</v>
      </c>
      <c r="H13" s="54">
        <f t="shared" si="0"/>
        <v>1.4452712936845968E-2</v>
      </c>
      <c r="I13" s="72">
        <v>10.7736</v>
      </c>
      <c r="J13" s="185">
        <f t="shared" si="1"/>
        <v>1.2566470755735179E-2</v>
      </c>
      <c r="K13" s="185">
        <f t="shared" si="2"/>
        <v>4.4846394107500636E-3</v>
      </c>
      <c r="L13" s="47"/>
      <c r="M13"/>
      <c r="N13" s="49"/>
      <c r="O13" s="49"/>
    </row>
    <row r="14" spans="1:19" ht="12.95" customHeight="1">
      <c r="A14" s="399">
        <v>10</v>
      </c>
      <c r="B14" s="400" t="s">
        <v>7</v>
      </c>
      <c r="C14" s="53" t="s">
        <v>91</v>
      </c>
      <c r="D14" s="72">
        <v>299339319.31</v>
      </c>
      <c r="E14" s="54">
        <f t="shared" si="3"/>
        <v>2.0303985943452896E-2</v>
      </c>
      <c r="F14" s="72">
        <v>2565.12</v>
      </c>
      <c r="G14" s="72">
        <v>302127773.13</v>
      </c>
      <c r="H14" s="54">
        <f t="shared" si="0"/>
        <v>2.0259924099165872E-2</v>
      </c>
      <c r="I14" s="72">
        <v>2589.0300000000002</v>
      </c>
      <c r="J14" s="185">
        <f t="shared" ref="J14:J19" si="4">((G14-D14)/D14)</f>
        <v>9.3153609971038612E-3</v>
      </c>
      <c r="K14" s="185">
        <f>((I14-F14)/F14)</f>
        <v>9.3212013473055102E-3</v>
      </c>
      <c r="L14" s="47"/>
      <c r="M14" s="341"/>
      <c r="N14" s="281"/>
      <c r="O14" s="281"/>
    </row>
    <row r="15" spans="1:19" ht="12.95" customHeight="1">
      <c r="A15" s="399">
        <v>11</v>
      </c>
      <c r="B15" s="400" t="s">
        <v>105</v>
      </c>
      <c r="C15" s="72" t="s">
        <v>106</v>
      </c>
      <c r="D15" s="72">
        <v>300832131.60000002</v>
      </c>
      <c r="E15" s="54">
        <f t="shared" si="3"/>
        <v>2.0405242403253237E-2</v>
      </c>
      <c r="F15" s="72">
        <v>128.82</v>
      </c>
      <c r="G15" s="72">
        <v>306806020.95999998</v>
      </c>
      <c r="H15" s="54">
        <f t="shared" si="0"/>
        <v>2.0573635562931583E-2</v>
      </c>
      <c r="I15" s="72">
        <v>131.79</v>
      </c>
      <c r="J15" s="185">
        <f t="shared" si="4"/>
        <v>1.9857883292676685E-2</v>
      </c>
      <c r="K15" s="185">
        <f>((I15-F15)/F15)</f>
        <v>2.3055426176059612E-2</v>
      </c>
      <c r="L15" s="47"/>
      <c r="M15" s="331"/>
      <c r="N15" s="281"/>
      <c r="O15" s="281"/>
    </row>
    <row r="16" spans="1:19" ht="12.95" customHeight="1">
      <c r="A16" s="399">
        <v>12</v>
      </c>
      <c r="B16" s="421" t="s">
        <v>65</v>
      </c>
      <c r="C16" s="421" t="s">
        <v>159</v>
      </c>
      <c r="D16" s="72">
        <v>311569360.20999998</v>
      </c>
      <c r="E16" s="54">
        <f t="shared" si="3"/>
        <v>2.1133541442856871E-2</v>
      </c>
      <c r="F16" s="72">
        <v>1.24</v>
      </c>
      <c r="G16" s="72">
        <v>317702148.32999998</v>
      </c>
      <c r="H16" s="54">
        <f t="shared" si="0"/>
        <v>2.130430229775062E-2</v>
      </c>
      <c r="I16" s="72">
        <v>1.26</v>
      </c>
      <c r="J16" s="185">
        <f t="shared" si="4"/>
        <v>1.9683540499189207E-2</v>
      </c>
      <c r="K16" s="185">
        <f>((I16-F16)/F16)</f>
        <v>1.612903225806453E-2</v>
      </c>
      <c r="L16" s="47"/>
      <c r="M16" s="49"/>
      <c r="N16" s="281"/>
      <c r="O16" s="281"/>
    </row>
    <row r="17" spans="1:18" ht="12.95" customHeight="1">
      <c r="A17" s="399">
        <v>13</v>
      </c>
      <c r="B17" s="400" t="s">
        <v>115</v>
      </c>
      <c r="C17" s="53" t="s">
        <v>162</v>
      </c>
      <c r="D17" s="72">
        <v>290274777.89999998</v>
      </c>
      <c r="E17" s="54">
        <f t="shared" si="3"/>
        <v>1.9689144158562332E-2</v>
      </c>
      <c r="F17" s="72">
        <v>1.573604</v>
      </c>
      <c r="G17" s="72">
        <v>293673816.73000002</v>
      </c>
      <c r="H17" s="54">
        <f t="shared" si="0"/>
        <v>1.9693023171034513E-2</v>
      </c>
      <c r="I17" s="72">
        <v>1.592376</v>
      </c>
      <c r="J17" s="185">
        <f t="shared" si="4"/>
        <v>1.170972846690461E-2</v>
      </c>
      <c r="K17" s="185">
        <f>((I17-F17)/F17)</f>
        <v>1.1929303687585956E-2</v>
      </c>
      <c r="L17" s="47"/>
      <c r="M17" s="49"/>
      <c r="N17" s="281"/>
      <c r="O17" s="281"/>
    </row>
    <row r="18" spans="1:18" ht="12.95" customHeight="1">
      <c r="A18" s="399">
        <v>14</v>
      </c>
      <c r="B18" s="400" t="s">
        <v>173</v>
      </c>
      <c r="C18" s="53" t="s">
        <v>174</v>
      </c>
      <c r="D18" s="72">
        <v>381316403.24000001</v>
      </c>
      <c r="E18" s="54">
        <f t="shared" si="3"/>
        <v>2.5864436751040384E-2</v>
      </c>
      <c r="F18" s="72">
        <v>128.31</v>
      </c>
      <c r="G18" s="72">
        <v>386112984.06999999</v>
      </c>
      <c r="H18" s="54">
        <f t="shared" si="0"/>
        <v>2.589175986675913E-2</v>
      </c>
      <c r="I18" s="72">
        <v>129.91999999999999</v>
      </c>
      <c r="J18" s="185">
        <f t="shared" si="4"/>
        <v>1.2579004703820784E-2</v>
      </c>
      <c r="K18" s="185">
        <f>((I18-F18)/F18)</f>
        <v>1.2547735951991155E-2</v>
      </c>
      <c r="L18" s="47"/>
      <c r="N18" s="49"/>
      <c r="O18" s="49"/>
    </row>
    <row r="19" spans="1:18" ht="12.95" customHeight="1">
      <c r="A19" s="236"/>
      <c r="B19" s="237"/>
      <c r="C19" s="238" t="s">
        <v>56</v>
      </c>
      <c r="D19" s="77">
        <f>SUM(D5:D18)</f>
        <v>14742884483.059998</v>
      </c>
      <c r="E19" s="65">
        <f>(D19/$D$127)</f>
        <v>1.0887744034821251E-2</v>
      </c>
      <c r="F19" s="78"/>
      <c r="G19" s="77">
        <f>SUM(G5:G18)</f>
        <v>14912581688.419998</v>
      </c>
      <c r="H19" s="65">
        <f>(G19/$G$127)</f>
        <v>1.1121650970004371E-2</v>
      </c>
      <c r="I19" s="78"/>
      <c r="J19" s="185">
        <f t="shared" si="4"/>
        <v>1.1510448010020538E-2</v>
      </c>
      <c r="K19" s="185"/>
      <c r="L19" s="9"/>
      <c r="M19" s="48"/>
      <c r="Q19" s="49"/>
      <c r="R19" s="49"/>
    </row>
    <row r="20" spans="1:18" ht="12.95" customHeight="1">
      <c r="A20" s="239"/>
      <c r="B20" s="79"/>
      <c r="C20" s="79" t="s">
        <v>59</v>
      </c>
      <c r="D20" s="388"/>
      <c r="E20" s="81"/>
      <c r="F20" s="82"/>
      <c r="G20" s="80"/>
      <c r="H20" s="81"/>
      <c r="I20" s="82"/>
      <c r="J20" s="185"/>
      <c r="K20" s="185"/>
      <c r="L20" s="9"/>
      <c r="M20" s="4"/>
      <c r="O20" s="93"/>
    </row>
    <row r="21" spans="1:18" ht="12.95" customHeight="1">
      <c r="A21" s="399">
        <v>15</v>
      </c>
      <c r="B21" s="400" t="s">
        <v>7</v>
      </c>
      <c r="C21" s="400" t="s">
        <v>48</v>
      </c>
      <c r="D21" s="83">
        <v>221283773416.48999</v>
      </c>
      <c r="E21" s="54">
        <f>(D21/$D$47)</f>
        <v>0.42614144489987293</v>
      </c>
      <c r="F21" s="83">
        <v>100</v>
      </c>
      <c r="G21" s="83">
        <v>217968938473.97</v>
      </c>
      <c r="H21" s="54">
        <f t="shared" ref="H21:H46" si="5">(G21/$G$47)</f>
        <v>0.42388606144348256</v>
      </c>
      <c r="I21" s="83">
        <v>100</v>
      </c>
      <c r="J21" s="185">
        <f>((G21-D21)/D21)</f>
        <v>-1.4980018151990572E-2</v>
      </c>
      <c r="K21" s="185">
        <f t="shared" ref="K21:K30" si="6">((I21-F21)/F21)</f>
        <v>0</v>
      </c>
      <c r="L21" s="9"/>
      <c r="M21" s="4"/>
      <c r="N21" s="193"/>
      <c r="O21" s="193"/>
    </row>
    <row r="22" spans="1:18" ht="12.95" customHeight="1">
      <c r="A22" s="399">
        <v>16</v>
      </c>
      <c r="B22" s="400" t="s">
        <v>21</v>
      </c>
      <c r="C22" s="400" t="s">
        <v>22</v>
      </c>
      <c r="D22" s="83">
        <v>145009035976.60001</v>
      </c>
      <c r="E22" s="54">
        <f t="shared" ref="E22:E44" si="7">(D22/$D$47)</f>
        <v>0.27925391528053672</v>
      </c>
      <c r="F22" s="83">
        <v>100</v>
      </c>
      <c r="G22" s="83">
        <v>144030223153.72</v>
      </c>
      <c r="H22" s="54">
        <f t="shared" si="5"/>
        <v>0.28009680851268254</v>
      </c>
      <c r="I22" s="83">
        <v>100</v>
      </c>
      <c r="J22" s="185">
        <f t="shared" ref="J22:J47" si="8">((G22-D22)/D22)</f>
        <v>-6.7500126201649607E-3</v>
      </c>
      <c r="K22" s="185">
        <f t="shared" si="6"/>
        <v>0</v>
      </c>
      <c r="L22" s="9"/>
      <c r="M22" s="232"/>
      <c r="N22" s="94"/>
      <c r="O22" s="93"/>
      <c r="P22" s="213"/>
    </row>
    <row r="23" spans="1:18" ht="12.95" customHeight="1">
      <c r="A23" s="399">
        <v>17</v>
      </c>
      <c r="B23" s="400" t="s">
        <v>55</v>
      </c>
      <c r="C23" s="400" t="s">
        <v>101</v>
      </c>
      <c r="D23" s="83">
        <v>10261193259.440001</v>
      </c>
      <c r="E23" s="54">
        <f t="shared" si="7"/>
        <v>1.976068852434322E-2</v>
      </c>
      <c r="F23" s="83">
        <v>1</v>
      </c>
      <c r="G23" s="83">
        <v>9105197698.5200005</v>
      </c>
      <c r="H23" s="54">
        <f t="shared" si="5"/>
        <v>1.7706955945701489E-2</v>
      </c>
      <c r="I23" s="83">
        <v>1</v>
      </c>
      <c r="J23" s="185">
        <f t="shared" si="8"/>
        <v>-0.11265703039522403</v>
      </c>
      <c r="K23" s="185">
        <f t="shared" si="6"/>
        <v>0</v>
      </c>
      <c r="L23" s="9"/>
      <c r="M23" s="4"/>
      <c r="N23" s="10"/>
    </row>
    <row r="24" spans="1:18" ht="12.95" customHeight="1">
      <c r="A24" s="399">
        <v>18</v>
      </c>
      <c r="B24" s="400" t="s">
        <v>50</v>
      </c>
      <c r="C24" s="400" t="s">
        <v>51</v>
      </c>
      <c r="D24" s="83">
        <v>699296100.63999999</v>
      </c>
      <c r="E24" s="54">
        <f t="shared" si="7"/>
        <v>1.3466827962061939E-3</v>
      </c>
      <c r="F24" s="83">
        <v>100</v>
      </c>
      <c r="G24" s="83">
        <v>681747100.63999999</v>
      </c>
      <c r="H24" s="54">
        <f t="shared" si="5"/>
        <v>1.3257994254319576E-3</v>
      </c>
      <c r="I24" s="83">
        <v>100</v>
      </c>
      <c r="J24" s="185">
        <f t="shared" si="8"/>
        <v>-2.5095235028393625E-2</v>
      </c>
      <c r="K24" s="185">
        <f t="shared" si="6"/>
        <v>0</v>
      </c>
      <c r="L24" s="9"/>
      <c r="M24" s="232"/>
      <c r="N24" s="94"/>
    </row>
    <row r="25" spans="1:18" ht="12.95" customHeight="1">
      <c r="A25" s="399">
        <v>19</v>
      </c>
      <c r="B25" s="400" t="s">
        <v>9</v>
      </c>
      <c r="C25" s="400" t="s">
        <v>23</v>
      </c>
      <c r="D25" s="83">
        <v>58959276155.650002</v>
      </c>
      <c r="E25" s="54">
        <f t="shared" si="7"/>
        <v>0.11354194997357639</v>
      </c>
      <c r="F25" s="75">
        <v>1</v>
      </c>
      <c r="G25" s="83">
        <v>58649105068.220001</v>
      </c>
      <c r="H25" s="54">
        <f t="shared" si="5"/>
        <v>0.11405541692593796</v>
      </c>
      <c r="I25" s="75">
        <v>1</v>
      </c>
      <c r="J25" s="185">
        <f t="shared" si="8"/>
        <v>-5.2607682396093487E-3</v>
      </c>
      <c r="K25" s="185">
        <f t="shared" si="6"/>
        <v>0</v>
      </c>
      <c r="L25" s="9"/>
      <c r="M25" s="214"/>
      <c r="N25" s="10"/>
    </row>
    <row r="26" spans="1:18" ht="12.95" customHeight="1">
      <c r="A26" s="399">
        <v>20</v>
      </c>
      <c r="B26" s="400" t="s">
        <v>74</v>
      </c>
      <c r="C26" s="400" t="s">
        <v>75</v>
      </c>
      <c r="D26" s="83">
        <v>1122044835.97</v>
      </c>
      <c r="E26" s="54">
        <f t="shared" si="7"/>
        <v>2.1607992319560886E-3</v>
      </c>
      <c r="F26" s="75">
        <v>10</v>
      </c>
      <c r="G26" s="83">
        <v>1116012784.1300001</v>
      </c>
      <c r="H26" s="54">
        <f t="shared" si="5"/>
        <v>2.1703196193797801E-3</v>
      </c>
      <c r="I26" s="75">
        <v>10</v>
      </c>
      <c r="J26" s="185">
        <f t="shared" si="8"/>
        <v>-5.3759454583517125E-3</v>
      </c>
      <c r="K26" s="185">
        <f t="shared" si="6"/>
        <v>0</v>
      </c>
      <c r="L26" s="9"/>
      <c r="M26" s="49"/>
      <c r="N26" s="49"/>
      <c r="O26" s="441"/>
      <c r="P26" s="441"/>
    </row>
    <row r="27" spans="1:18" ht="12.95" customHeight="1">
      <c r="A27" s="399">
        <v>21</v>
      </c>
      <c r="B27" s="400" t="s">
        <v>105</v>
      </c>
      <c r="C27" s="400" t="s">
        <v>107</v>
      </c>
      <c r="D27" s="83">
        <v>20863148293.77</v>
      </c>
      <c r="E27" s="54">
        <f t="shared" si="7"/>
        <v>4.0177605532484735E-2</v>
      </c>
      <c r="F27" s="75">
        <v>1</v>
      </c>
      <c r="G27" s="83">
        <v>21811213210.43</v>
      </c>
      <c r="H27" s="54">
        <f t="shared" si="5"/>
        <v>4.2416453132276599E-2</v>
      </c>
      <c r="I27" s="75">
        <v>1</v>
      </c>
      <c r="J27" s="185">
        <f t="shared" si="8"/>
        <v>4.5442083012135995E-2</v>
      </c>
      <c r="K27" s="185">
        <f t="shared" si="6"/>
        <v>0</v>
      </c>
      <c r="L27" s="9"/>
      <c r="M27" s="232"/>
      <c r="N27" s="10"/>
      <c r="O27" s="440"/>
      <c r="P27" s="440"/>
    </row>
    <row r="28" spans="1:18" ht="12.95" customHeight="1">
      <c r="A28" s="399">
        <v>22</v>
      </c>
      <c r="B28" s="400" t="s">
        <v>112</v>
      </c>
      <c r="C28" s="400" t="s">
        <v>111</v>
      </c>
      <c r="D28" s="83">
        <v>3918599434.8499999</v>
      </c>
      <c r="E28" s="54">
        <f t="shared" si="7"/>
        <v>7.5463175603384114E-3</v>
      </c>
      <c r="F28" s="75">
        <v>100</v>
      </c>
      <c r="G28" s="83">
        <v>3859045157.4423432</v>
      </c>
      <c r="H28" s="54">
        <f t="shared" si="5"/>
        <v>7.5047181684381459E-3</v>
      </c>
      <c r="I28" s="75">
        <v>100</v>
      </c>
      <c r="J28" s="185">
        <f t="shared" si="8"/>
        <v>-1.519784769987248E-2</v>
      </c>
      <c r="K28" s="185">
        <f t="shared" si="6"/>
        <v>0</v>
      </c>
      <c r="L28" s="9"/>
      <c r="M28" s="4"/>
      <c r="N28" s="10"/>
      <c r="O28" s="441"/>
      <c r="P28" s="441"/>
    </row>
    <row r="29" spans="1:18" ht="12.95" customHeight="1">
      <c r="A29" s="399">
        <v>23</v>
      </c>
      <c r="B29" s="400" t="s">
        <v>113</v>
      </c>
      <c r="C29" s="400" t="s">
        <v>114</v>
      </c>
      <c r="D29" s="83">
        <v>5363880799.4499998</v>
      </c>
      <c r="E29" s="54">
        <f t="shared" si="7"/>
        <v>1.0329595699030924E-2</v>
      </c>
      <c r="F29" s="75">
        <v>100</v>
      </c>
      <c r="G29" s="83">
        <v>5279848278.2799997</v>
      </c>
      <c r="H29" s="54">
        <f t="shared" si="5"/>
        <v>1.0267766165987598E-2</v>
      </c>
      <c r="I29" s="75">
        <v>100</v>
      </c>
      <c r="J29" s="185">
        <f t="shared" si="8"/>
        <v>-1.5666366258291306E-2</v>
      </c>
      <c r="K29" s="185">
        <f t="shared" si="6"/>
        <v>0</v>
      </c>
      <c r="L29" s="9"/>
      <c r="M29" s="336"/>
      <c r="N29" s="10"/>
    </row>
    <row r="30" spans="1:18" ht="12.95" customHeight="1">
      <c r="A30" s="399">
        <v>24</v>
      </c>
      <c r="B30" s="400" t="s">
        <v>115</v>
      </c>
      <c r="C30" s="53" t="s">
        <v>120</v>
      </c>
      <c r="D30" s="83">
        <v>1133176289.8</v>
      </c>
      <c r="E30" s="54">
        <f t="shared" si="7"/>
        <v>2.1822358413636131E-3</v>
      </c>
      <c r="F30" s="75">
        <v>10</v>
      </c>
      <c r="G30" s="83">
        <v>1159061161.1300001</v>
      </c>
      <c r="H30" s="54">
        <f t="shared" si="5"/>
        <v>2.2540361668191454E-3</v>
      </c>
      <c r="I30" s="75">
        <v>10</v>
      </c>
      <c r="J30" s="185">
        <f t="shared" si="8"/>
        <v>2.2842757621207126E-2</v>
      </c>
      <c r="K30" s="185">
        <f t="shared" si="6"/>
        <v>0</v>
      </c>
      <c r="L30" s="9"/>
      <c r="M30" s="364"/>
      <c r="N30" s="365"/>
    </row>
    <row r="31" spans="1:18" ht="12.95" customHeight="1">
      <c r="A31" s="399">
        <v>25</v>
      </c>
      <c r="B31" s="400" t="s">
        <v>14</v>
      </c>
      <c r="C31" s="400" t="s">
        <v>122</v>
      </c>
      <c r="D31" s="74">
        <v>2029740277</v>
      </c>
      <c r="E31" s="54">
        <f t="shared" si="7"/>
        <v>3.9088110305506574E-3</v>
      </c>
      <c r="F31" s="75">
        <v>100</v>
      </c>
      <c r="G31" s="74">
        <v>2031584402</v>
      </c>
      <c r="H31" s="54">
        <f t="shared" si="5"/>
        <v>3.9508395860570434E-3</v>
      </c>
      <c r="I31" s="75">
        <v>100</v>
      </c>
      <c r="J31" s="185">
        <f t="shared" si="8"/>
        <v>9.0855220290827381E-4</v>
      </c>
      <c r="K31" s="185">
        <f t="shared" ref="K31:K46" si="9">((I31-F31)/F31)</f>
        <v>0</v>
      </c>
      <c r="L31" s="9"/>
      <c r="M31" s="277"/>
      <c r="N31" s="10"/>
      <c r="O31" s="441"/>
      <c r="P31" s="441"/>
    </row>
    <row r="32" spans="1:18" ht="12.95" customHeight="1">
      <c r="A32" s="399">
        <v>26</v>
      </c>
      <c r="B32" s="400" t="s">
        <v>65</v>
      </c>
      <c r="C32" s="400" t="s">
        <v>123</v>
      </c>
      <c r="D32" s="74">
        <v>7146356977.7399998</v>
      </c>
      <c r="E32" s="54">
        <f t="shared" si="7"/>
        <v>1.37622331779953E-2</v>
      </c>
      <c r="F32" s="75">
        <v>100</v>
      </c>
      <c r="G32" s="74">
        <v>7151609456.7600002</v>
      </c>
      <c r="H32" s="54">
        <f t="shared" si="5"/>
        <v>1.3907796160460636E-2</v>
      </c>
      <c r="I32" s="75">
        <v>100</v>
      </c>
      <c r="J32" s="185">
        <f t="shared" si="8"/>
        <v>7.3498693619158224E-4</v>
      </c>
      <c r="K32" s="185">
        <f t="shared" si="9"/>
        <v>0</v>
      </c>
      <c r="L32" s="9"/>
      <c r="M32" s="332"/>
      <c r="N32" s="212"/>
    </row>
    <row r="33" spans="1:16" ht="12.95" customHeight="1">
      <c r="A33" s="399">
        <v>27</v>
      </c>
      <c r="B33" s="400" t="s">
        <v>126</v>
      </c>
      <c r="C33" s="400" t="s">
        <v>128</v>
      </c>
      <c r="D33" s="74">
        <v>7664122638.9200001</v>
      </c>
      <c r="E33" s="54">
        <f t="shared" si="7"/>
        <v>1.4759330269970056E-2</v>
      </c>
      <c r="F33" s="75">
        <v>100</v>
      </c>
      <c r="G33" s="74">
        <v>7653773531.6800003</v>
      </c>
      <c r="H33" s="54">
        <f t="shared" si="5"/>
        <v>1.4884358937737586E-2</v>
      </c>
      <c r="I33" s="75">
        <v>100</v>
      </c>
      <c r="J33" s="185">
        <f t="shared" si="8"/>
        <v>-1.3503316331924106E-3</v>
      </c>
      <c r="K33" s="185">
        <f t="shared" si="9"/>
        <v>0</v>
      </c>
      <c r="L33" s="9"/>
      <c r="M33" s="346"/>
      <c r="N33" s="346"/>
    </row>
    <row r="34" spans="1:16" ht="12.95" customHeight="1">
      <c r="A34" s="399">
        <v>28</v>
      </c>
      <c r="B34" s="400" t="s">
        <v>126</v>
      </c>
      <c r="C34" s="400" t="s">
        <v>127</v>
      </c>
      <c r="D34" s="74">
        <v>166442054.12</v>
      </c>
      <c r="E34" s="54">
        <f t="shared" si="7"/>
        <v>3.2052895853914491E-4</v>
      </c>
      <c r="F34" s="75">
        <v>1000000</v>
      </c>
      <c r="G34" s="74">
        <v>165918199.44</v>
      </c>
      <c r="H34" s="54">
        <f t="shared" si="5"/>
        <v>3.2266254345600137E-4</v>
      </c>
      <c r="I34" s="75">
        <v>1000000</v>
      </c>
      <c r="J34" s="185">
        <f t="shared" si="8"/>
        <v>-3.1473697123584089E-3</v>
      </c>
      <c r="K34" s="185">
        <f t="shared" si="9"/>
        <v>0</v>
      </c>
      <c r="L34" s="9"/>
      <c r="M34" s="366"/>
      <c r="N34" s="212"/>
    </row>
    <row r="35" spans="1:16" ht="12.95" customHeight="1">
      <c r="A35" s="399">
        <v>29</v>
      </c>
      <c r="B35" s="400" t="s">
        <v>138</v>
      </c>
      <c r="C35" s="400" t="s">
        <v>139</v>
      </c>
      <c r="D35" s="74">
        <v>5235799257.8000002</v>
      </c>
      <c r="E35" s="54">
        <f t="shared" si="7"/>
        <v>1.0082940228631815E-2</v>
      </c>
      <c r="F35" s="75">
        <v>1</v>
      </c>
      <c r="G35" s="74">
        <v>5217031921.9399996</v>
      </c>
      <c r="H35" s="54">
        <f t="shared" si="5"/>
        <v>1.014560665982304E-2</v>
      </c>
      <c r="I35" s="75">
        <v>1</v>
      </c>
      <c r="J35" s="185">
        <f t="shared" si="8"/>
        <v>-3.5844261660800086E-3</v>
      </c>
      <c r="K35" s="185">
        <f t="shared" si="9"/>
        <v>0</v>
      </c>
      <c r="L35" s="9"/>
      <c r="M35" s="367"/>
      <c r="N35" s="212"/>
      <c r="O35" s="58"/>
    </row>
    <row r="36" spans="1:16" ht="12.95" customHeight="1">
      <c r="A36" s="399">
        <v>30</v>
      </c>
      <c r="B36" s="400" t="s">
        <v>18</v>
      </c>
      <c r="C36" s="74" t="s">
        <v>144</v>
      </c>
      <c r="D36" s="74">
        <v>10359602306.43</v>
      </c>
      <c r="E36" s="54">
        <f t="shared" si="7"/>
        <v>1.9950201622516067E-2</v>
      </c>
      <c r="F36" s="75">
        <v>1</v>
      </c>
      <c r="G36" s="74">
        <v>10316796557.200001</v>
      </c>
      <c r="H36" s="54">
        <f t="shared" si="5"/>
        <v>2.0063162622904789E-2</v>
      </c>
      <c r="I36" s="75">
        <v>1</v>
      </c>
      <c r="J36" s="185">
        <f t="shared" si="8"/>
        <v>-4.1319876925614086E-3</v>
      </c>
      <c r="K36" s="185">
        <f t="shared" si="9"/>
        <v>0</v>
      </c>
      <c r="L36" s="9"/>
      <c r="M36" s="311"/>
      <c r="N36" s="442"/>
      <c r="O36" s="343"/>
    </row>
    <row r="37" spans="1:16" ht="12.95" customHeight="1" thickBot="1">
      <c r="A37" s="399">
        <v>31</v>
      </c>
      <c r="B37" s="400" t="s">
        <v>78</v>
      </c>
      <c r="C37" s="400" t="s">
        <v>147</v>
      </c>
      <c r="D37" s="74">
        <v>533038735.16000003</v>
      </c>
      <c r="E37" s="54">
        <f t="shared" si="7"/>
        <v>1.0265095053361738E-3</v>
      </c>
      <c r="F37" s="75">
        <v>100</v>
      </c>
      <c r="G37" s="74">
        <v>534253507.68000001</v>
      </c>
      <c r="H37" s="54">
        <f t="shared" si="5"/>
        <v>1.0389673719950006E-3</v>
      </c>
      <c r="I37" s="75">
        <v>100</v>
      </c>
      <c r="J37" s="229">
        <f t="shared" ref="J37:J45" si="10">((G37-D37)/D37)</f>
        <v>2.2789573062365676E-3</v>
      </c>
      <c r="K37" s="229">
        <f t="shared" ref="K37:K45" si="11">((I37-F37)/F37)</f>
        <v>0</v>
      </c>
      <c r="L37" s="9"/>
      <c r="M37" s="302"/>
      <c r="N37" s="443"/>
      <c r="O37" s="344"/>
    </row>
    <row r="38" spans="1:16" ht="12.95" customHeight="1">
      <c r="A38" s="399">
        <v>32</v>
      </c>
      <c r="B38" s="53" t="s">
        <v>170</v>
      </c>
      <c r="C38" s="400" t="s">
        <v>157</v>
      </c>
      <c r="D38" s="73">
        <v>8007051438.1899996</v>
      </c>
      <c r="E38" s="54">
        <f t="shared" si="7"/>
        <v>1.541973194227725E-2</v>
      </c>
      <c r="F38" s="75">
        <v>1</v>
      </c>
      <c r="G38" s="73">
        <v>8004397699.4700003</v>
      </c>
      <c r="H38" s="54">
        <f t="shared" si="5"/>
        <v>1.5566220759756555E-2</v>
      </c>
      <c r="I38" s="75">
        <v>1</v>
      </c>
      <c r="J38" s="229">
        <f t="shared" si="10"/>
        <v>-3.3142521195032978E-4</v>
      </c>
      <c r="K38" s="229">
        <f t="shared" si="11"/>
        <v>0</v>
      </c>
      <c r="L38" s="9"/>
      <c r="M38" s="4"/>
      <c r="N38" s="212"/>
    </row>
    <row r="39" spans="1:16" ht="12.95" customHeight="1">
      <c r="A39" s="399">
        <v>33</v>
      </c>
      <c r="B39" s="53" t="s">
        <v>181</v>
      </c>
      <c r="C39" s="400" t="s">
        <v>158</v>
      </c>
      <c r="D39" s="73">
        <v>768652412.78999996</v>
      </c>
      <c r="E39" s="54">
        <f t="shared" si="7"/>
        <v>1.4802470364403814E-3</v>
      </c>
      <c r="F39" s="75">
        <v>10</v>
      </c>
      <c r="G39" s="73">
        <v>768652412.78999996</v>
      </c>
      <c r="H39" s="54">
        <f t="shared" si="5"/>
        <v>1.4948049302698826E-3</v>
      </c>
      <c r="I39" s="75">
        <v>10</v>
      </c>
      <c r="J39" s="185">
        <f t="shared" si="10"/>
        <v>0</v>
      </c>
      <c r="K39" s="185">
        <f t="shared" si="11"/>
        <v>0</v>
      </c>
      <c r="L39" s="9"/>
      <c r="M39" s="4"/>
      <c r="N39" s="357"/>
      <c r="O39" s="355"/>
    </row>
    <row r="40" spans="1:16" ht="12.95" customHeight="1" thickBot="1">
      <c r="A40" s="399">
        <v>34</v>
      </c>
      <c r="B40" s="53" t="s">
        <v>52</v>
      </c>
      <c r="C40" s="400" t="s">
        <v>169</v>
      </c>
      <c r="D40" s="73">
        <v>938989397.45000005</v>
      </c>
      <c r="E40" s="54">
        <f t="shared" si="7"/>
        <v>1.8082767317144169E-3</v>
      </c>
      <c r="F40" s="75">
        <v>1</v>
      </c>
      <c r="G40" s="73">
        <v>939490481.17999995</v>
      </c>
      <c r="H40" s="54">
        <f t="shared" si="5"/>
        <v>1.8270351850091255E-3</v>
      </c>
      <c r="I40" s="75">
        <v>1</v>
      </c>
      <c r="J40" s="185">
        <f t="shared" si="10"/>
        <v>5.3364152072503238E-4</v>
      </c>
      <c r="K40" s="185">
        <f t="shared" si="11"/>
        <v>0</v>
      </c>
      <c r="L40" s="9"/>
      <c r="M40" s="4"/>
      <c r="N40" s="360"/>
      <c r="O40" s="356"/>
    </row>
    <row r="41" spans="1:16" ht="12.95" customHeight="1">
      <c r="A41" s="399">
        <v>35</v>
      </c>
      <c r="B41" s="400" t="s">
        <v>11</v>
      </c>
      <c r="C41" s="53" t="s">
        <v>219</v>
      </c>
      <c r="D41" s="73">
        <v>4770257805.2399998</v>
      </c>
      <c r="E41" s="54">
        <f t="shared" si="7"/>
        <v>9.1864149019359881E-3</v>
      </c>
      <c r="F41" s="75">
        <v>100</v>
      </c>
      <c r="G41" s="73">
        <v>4721099851.3599997</v>
      </c>
      <c r="H41" s="54">
        <f>(G41/$G$47)</f>
        <v>9.1811633147600383E-3</v>
      </c>
      <c r="I41" s="75">
        <v>100</v>
      </c>
      <c r="J41" s="185">
        <f t="shared" si="10"/>
        <v>-1.0305093746925256E-2</v>
      </c>
      <c r="K41" s="185">
        <f t="shared" si="11"/>
        <v>0</v>
      </c>
      <c r="L41" s="9"/>
      <c r="M41" s="335"/>
      <c r="N41" s="212"/>
    </row>
    <row r="42" spans="1:16" ht="12.95" customHeight="1">
      <c r="A42" s="399">
        <v>36</v>
      </c>
      <c r="B42" s="400" t="s">
        <v>171</v>
      </c>
      <c r="C42" s="53" t="s">
        <v>172</v>
      </c>
      <c r="D42" s="73">
        <v>511107550.93000001</v>
      </c>
      <c r="E42" s="54">
        <f t="shared" si="7"/>
        <v>9.8427510923995709E-4</v>
      </c>
      <c r="F42" s="75">
        <v>1</v>
      </c>
      <c r="G42" s="73">
        <v>511557622.41000003</v>
      </c>
      <c r="H42" s="54">
        <f>(G42/$G$47)</f>
        <v>9.9483048953171176E-4</v>
      </c>
      <c r="I42" s="75">
        <v>1</v>
      </c>
      <c r="J42" s="185">
        <f t="shared" si="10"/>
        <v>8.8058076853116129E-4</v>
      </c>
      <c r="K42" s="185">
        <f t="shared" si="11"/>
        <v>0</v>
      </c>
      <c r="L42" s="9"/>
      <c r="M42" s="4"/>
      <c r="N42" s="212"/>
    </row>
    <row r="43" spans="1:16" ht="12.95" customHeight="1">
      <c r="A43" s="399">
        <v>37</v>
      </c>
      <c r="B43" s="400" t="s">
        <v>173</v>
      </c>
      <c r="C43" s="53" t="s">
        <v>175</v>
      </c>
      <c r="D43" s="73">
        <v>238028666.71000001</v>
      </c>
      <c r="E43" s="54">
        <f t="shared" si="7"/>
        <v>4.583882423609777E-4</v>
      </c>
      <c r="F43" s="75">
        <v>100</v>
      </c>
      <c r="G43" s="73">
        <v>246241405.30000001</v>
      </c>
      <c r="H43" s="54">
        <f>(G43/$G$47)</f>
        <v>4.7886776981936912E-4</v>
      </c>
      <c r="I43" s="75">
        <v>100</v>
      </c>
      <c r="J43" s="185">
        <f t="shared" si="10"/>
        <v>3.4503149152223404E-2</v>
      </c>
      <c r="K43" s="185">
        <f t="shared" si="11"/>
        <v>0</v>
      </c>
      <c r="L43" s="9"/>
      <c r="M43" s="4"/>
      <c r="N43" s="212"/>
    </row>
    <row r="44" spans="1:16" ht="12.95" customHeight="1">
      <c r="A44" s="399">
        <v>38</v>
      </c>
      <c r="B44" s="400" t="s">
        <v>190</v>
      </c>
      <c r="C44" s="53" t="s">
        <v>191</v>
      </c>
      <c r="D44" s="73">
        <v>106918220.51000001</v>
      </c>
      <c r="E44" s="54">
        <f t="shared" si="7"/>
        <v>2.058998012859236E-4</v>
      </c>
      <c r="F44" s="75">
        <v>1</v>
      </c>
      <c r="G44" s="73">
        <v>108474816.75574799</v>
      </c>
      <c r="H44" s="54">
        <f t="shared" ref="H44:H45" si="12">(G44/$G$47)</f>
        <v>2.1095190517656526E-4</v>
      </c>
      <c r="I44" s="75">
        <v>1</v>
      </c>
      <c r="J44" s="185">
        <f t="shared" si="10"/>
        <v>1.4558755638870699E-2</v>
      </c>
      <c r="K44" s="185">
        <f t="shared" si="11"/>
        <v>0</v>
      </c>
      <c r="L44" s="9"/>
      <c r="M44" s="4"/>
      <c r="N44" s="212"/>
    </row>
    <row r="45" spans="1:16" ht="12.95" customHeight="1">
      <c r="A45" s="399">
        <v>39</v>
      </c>
      <c r="B45" s="423" t="s">
        <v>137</v>
      </c>
      <c r="C45" s="423" t="s">
        <v>201</v>
      </c>
      <c r="D45" s="73">
        <v>2051099901.5699999</v>
      </c>
      <c r="E45" s="54">
        <f t="shared" ref="E45" si="13">(D45/$D$47)</f>
        <v>3.9499447347362184E-3</v>
      </c>
      <c r="F45" s="75">
        <v>1</v>
      </c>
      <c r="G45" s="73">
        <v>2052161844.49</v>
      </c>
      <c r="H45" s="54">
        <f t="shared" si="12"/>
        <v>3.9908567147026808E-3</v>
      </c>
      <c r="I45" s="75">
        <v>1</v>
      </c>
      <c r="J45" s="185">
        <f t="shared" si="10"/>
        <v>5.1774314804813731E-4</v>
      </c>
      <c r="K45" s="185">
        <f t="shared" si="11"/>
        <v>0</v>
      </c>
      <c r="L45" s="9"/>
      <c r="M45" s="4"/>
      <c r="N45" s="212"/>
    </row>
    <row r="46" spans="1:16" ht="12.95" customHeight="1">
      <c r="A46" s="399">
        <v>40</v>
      </c>
      <c r="B46" s="400" t="s">
        <v>204</v>
      </c>
      <c r="C46" s="400" t="s">
        <v>207</v>
      </c>
      <c r="D46" s="73">
        <v>132430919.01000001</v>
      </c>
      <c r="E46" s="54" t="s">
        <v>102</v>
      </c>
      <c r="F46" s="75">
        <v>1</v>
      </c>
      <c r="G46" s="73">
        <v>132430919.01000001</v>
      </c>
      <c r="H46" s="54">
        <f t="shared" si="5"/>
        <v>2.575395424022468E-4</v>
      </c>
      <c r="I46" s="75">
        <v>1</v>
      </c>
      <c r="J46" s="185">
        <f t="shared" si="8"/>
        <v>0</v>
      </c>
      <c r="K46" s="185">
        <f t="shared" si="9"/>
        <v>0</v>
      </c>
      <c r="L46" s="9"/>
      <c r="M46" s="250"/>
      <c r="N46" s="212"/>
    </row>
    <row r="47" spans="1:16" ht="12.95" customHeight="1">
      <c r="A47" s="236"/>
      <c r="B47" s="240"/>
      <c r="C47" s="238" t="s">
        <v>56</v>
      </c>
      <c r="D47" s="84">
        <f>SUM(D21:D46)</f>
        <v>519273063122.22992</v>
      </c>
      <c r="E47" s="65">
        <f>(D47/$D$127)</f>
        <v>0.38348751914516443</v>
      </c>
      <c r="F47" s="85"/>
      <c r="G47" s="84">
        <f>SUM(G21:G46)</f>
        <v>514215866715.94806</v>
      </c>
      <c r="H47" s="65">
        <f>(G47/$G$127)</f>
        <v>0.38349693650254785</v>
      </c>
      <c r="I47" s="85"/>
      <c r="J47" s="185">
        <f t="shared" si="8"/>
        <v>-9.7389923826868407E-3</v>
      </c>
      <c r="K47" s="185"/>
      <c r="L47" s="9"/>
      <c r="M47" s="4"/>
    </row>
    <row r="48" spans="1:16" ht="12.95" customHeight="1">
      <c r="A48" s="239"/>
      <c r="B48" s="79"/>
      <c r="C48" s="79" t="s">
        <v>81</v>
      </c>
      <c r="D48" s="388"/>
      <c r="E48" s="81"/>
      <c r="F48" s="82"/>
      <c r="G48" s="80"/>
      <c r="H48" s="81"/>
      <c r="I48" s="82"/>
      <c r="J48" s="185"/>
      <c r="K48" s="185"/>
      <c r="L48" s="9"/>
      <c r="M48" s="4"/>
      <c r="O48" s="58"/>
      <c r="P48" s="59"/>
    </row>
    <row r="49" spans="1:15" ht="12.95" customHeight="1">
      <c r="A49" s="399">
        <v>41</v>
      </c>
      <c r="B49" s="400" t="s">
        <v>7</v>
      </c>
      <c r="C49" s="400" t="s">
        <v>24</v>
      </c>
      <c r="D49" s="72">
        <v>157038443212.91</v>
      </c>
      <c r="E49" s="54">
        <f>(D49/$D$59)</f>
        <v>0.62109016768683079</v>
      </c>
      <c r="F49" s="95">
        <v>228.91</v>
      </c>
      <c r="G49" s="72">
        <v>153639089448.29001</v>
      </c>
      <c r="H49" s="54">
        <f t="shared" ref="H49:H58" si="14">(G49/$G$59)</f>
        <v>0.61260266669517049</v>
      </c>
      <c r="I49" s="95">
        <v>229.17</v>
      </c>
      <c r="J49" s="185">
        <f>((G49-D49)/D49)</f>
        <v>-2.1646634385003485E-2</v>
      </c>
      <c r="K49" s="185">
        <f t="shared" ref="K49:K58" si="15">((I49-F49)/F49)</f>
        <v>1.1358175702240658E-3</v>
      </c>
      <c r="L49" s="9"/>
      <c r="M49" s="4"/>
    </row>
    <row r="50" spans="1:15" ht="12.95" customHeight="1">
      <c r="A50" s="399">
        <v>42</v>
      </c>
      <c r="B50" s="400" t="s">
        <v>78</v>
      </c>
      <c r="C50" s="400" t="s">
        <v>25</v>
      </c>
      <c r="D50" s="72">
        <v>1302785235.1400001</v>
      </c>
      <c r="E50" s="54">
        <f t="shared" ref="E50:E58" si="16">(D50/$D$59)</f>
        <v>5.1525415280384715E-3</v>
      </c>
      <c r="F50" s="342">
        <v>298.79660000000001</v>
      </c>
      <c r="G50" s="72">
        <v>1356155728.52</v>
      </c>
      <c r="H50" s="54">
        <f t="shared" si="14"/>
        <v>5.4073778927523457E-3</v>
      </c>
      <c r="I50" s="95">
        <v>311.23880000000003</v>
      </c>
      <c r="J50" s="229">
        <f t="shared" ref="J50:J59" si="17">((G50-D50)/D50)</f>
        <v>4.0966455514261771E-2</v>
      </c>
      <c r="K50" s="229">
        <f t="shared" si="15"/>
        <v>4.1641036076046425E-2</v>
      </c>
      <c r="L50" s="9"/>
      <c r="M50" s="214"/>
      <c r="N50" s="215"/>
    </row>
    <row r="51" spans="1:15" ht="12.95" customHeight="1">
      <c r="A51" s="399">
        <v>43</v>
      </c>
      <c r="B51" s="420" t="s">
        <v>21</v>
      </c>
      <c r="C51" s="420" t="s">
        <v>226</v>
      </c>
      <c r="D51" s="72">
        <v>37263343260.910004</v>
      </c>
      <c r="E51" s="54">
        <f t="shared" si="16"/>
        <v>0.14737726406974397</v>
      </c>
      <c r="F51" s="342">
        <v>1363.32</v>
      </c>
      <c r="G51" s="72">
        <v>37220037194.790001</v>
      </c>
      <c r="H51" s="54">
        <f t="shared" si="14"/>
        <v>0.14840685480432964</v>
      </c>
      <c r="I51" s="95">
        <v>1365.53</v>
      </c>
      <c r="J51" s="185">
        <f t="shared" si="17"/>
        <v>-1.1621626598768361E-3</v>
      </c>
      <c r="K51" s="185">
        <f t="shared" si="15"/>
        <v>1.6210427485843649E-3</v>
      </c>
      <c r="L51" s="9"/>
      <c r="M51" s="308" t="s">
        <v>182</v>
      </c>
      <c r="N51" s="216"/>
      <c r="O51" s="94"/>
    </row>
    <row r="52" spans="1:15" ht="12.95" customHeight="1">
      <c r="A52" s="399" t="s">
        <v>208</v>
      </c>
      <c r="B52" s="400" t="s">
        <v>21</v>
      </c>
      <c r="C52" s="400" t="s">
        <v>86</v>
      </c>
      <c r="D52" s="72">
        <v>5290907306.8000002</v>
      </c>
      <c r="E52" s="54">
        <f t="shared" si="16"/>
        <v>2.0925643677838883E-2</v>
      </c>
      <c r="F52" s="342">
        <v>52128.32</v>
      </c>
      <c r="G52" s="72">
        <v>5388109899.46</v>
      </c>
      <c r="H52" s="54">
        <f t="shared" si="14"/>
        <v>2.1483923815929517E-2</v>
      </c>
      <c r="I52" s="342">
        <v>52339.72</v>
      </c>
      <c r="J52" s="185">
        <f t="shared" si="17"/>
        <v>1.8371630237232234E-2</v>
      </c>
      <c r="K52" s="185">
        <f t="shared" si="15"/>
        <v>4.0553771922824571E-3</v>
      </c>
      <c r="L52" s="9"/>
      <c r="M52" s="315"/>
      <c r="N52" s="217"/>
    </row>
    <row r="53" spans="1:15" ht="12.95" customHeight="1">
      <c r="A53" s="399" t="s">
        <v>209</v>
      </c>
      <c r="B53" s="400" t="s">
        <v>21</v>
      </c>
      <c r="C53" s="400" t="s">
        <v>85</v>
      </c>
      <c r="D53" s="72">
        <v>608322127.96000004</v>
      </c>
      <c r="E53" s="54">
        <f t="shared" si="16"/>
        <v>2.4059261205871766E-3</v>
      </c>
      <c r="F53" s="342">
        <v>52087.29</v>
      </c>
      <c r="G53" s="72">
        <v>610762101.05999994</v>
      </c>
      <c r="H53" s="54">
        <f t="shared" si="14"/>
        <v>2.4352818880225761E-3</v>
      </c>
      <c r="I53" s="342">
        <v>52294.44</v>
      </c>
      <c r="J53" s="185">
        <f t="shared" si="17"/>
        <v>4.0109885665055803E-3</v>
      </c>
      <c r="K53" s="185">
        <f>((I53-F53)/F53)</f>
        <v>3.9769778769446719E-3</v>
      </c>
      <c r="L53" s="9"/>
      <c r="M53" s="308"/>
      <c r="N53" s="217"/>
    </row>
    <row r="54" spans="1:15" ht="12.95" customHeight="1">
      <c r="A54" s="399">
        <v>45</v>
      </c>
      <c r="B54" s="419" t="s">
        <v>55</v>
      </c>
      <c r="C54" s="420" t="s">
        <v>212</v>
      </c>
      <c r="D54" s="72">
        <v>40889926800.330002</v>
      </c>
      <c r="E54" s="54">
        <f t="shared" si="16"/>
        <v>0.16172047413057511</v>
      </c>
      <c r="F54" s="342">
        <v>49274.93</v>
      </c>
      <c r="G54" s="72">
        <v>41553297230.019997</v>
      </c>
      <c r="H54" s="54">
        <f t="shared" si="14"/>
        <v>0.16568479274706227</v>
      </c>
      <c r="I54" s="342">
        <v>49520.4</v>
      </c>
      <c r="J54" s="185">
        <f t="shared" si="17"/>
        <v>1.6223321526822619E-2</v>
      </c>
      <c r="K54" s="185">
        <f>((I54-F54)/F54)</f>
        <v>4.9816407653953268E-3</v>
      </c>
      <c r="L54" s="9"/>
      <c r="M54" s="280"/>
      <c r="N54" s="217"/>
    </row>
    <row r="55" spans="1:15" ht="12.95" customHeight="1">
      <c r="A55" s="399">
        <v>46</v>
      </c>
      <c r="B55" s="53" t="s">
        <v>170</v>
      </c>
      <c r="C55" s="400" t="s">
        <v>156</v>
      </c>
      <c r="D55" s="72">
        <v>4388857523.8199997</v>
      </c>
      <c r="E55" s="54">
        <f t="shared" si="16"/>
        <v>1.7358018837000801E-2</v>
      </c>
      <c r="F55" s="342">
        <v>379.5</v>
      </c>
      <c r="G55" s="72">
        <v>4393847125.3000002</v>
      </c>
      <c r="H55" s="54">
        <f t="shared" si="14"/>
        <v>1.751951587109362E-2</v>
      </c>
      <c r="I55" s="342">
        <v>379.5</v>
      </c>
      <c r="J55" s="185">
        <f>((G55-D55)/D55)</f>
        <v>1.1368793479669891E-3</v>
      </c>
      <c r="K55" s="185">
        <f>((I55-F55)/F55)</f>
        <v>0</v>
      </c>
      <c r="L55" s="9"/>
      <c r="M55" s="316"/>
      <c r="N55" s="217"/>
    </row>
    <row r="56" spans="1:15" ht="12.95" customHeight="1">
      <c r="A56" s="399">
        <v>47</v>
      </c>
      <c r="B56" s="400" t="s">
        <v>115</v>
      </c>
      <c r="C56" s="400" t="s">
        <v>164</v>
      </c>
      <c r="D56" s="72">
        <v>577041008.60000002</v>
      </c>
      <c r="E56" s="54">
        <f t="shared" si="16"/>
        <v>2.2822086710809208E-3</v>
      </c>
      <c r="F56" s="342">
        <v>42538.48</v>
      </c>
      <c r="G56" s="72">
        <v>577804257.60000002</v>
      </c>
      <c r="H56" s="54">
        <f t="shared" si="14"/>
        <v>2.3038696096458989E-3</v>
      </c>
      <c r="I56" s="342">
        <v>42538.48</v>
      </c>
      <c r="J56" s="185">
        <f>((G56-D56)/D56)</f>
        <v>1.3226945548493552E-3</v>
      </c>
      <c r="K56" s="185">
        <f>((I56-F56)/F56)</f>
        <v>0</v>
      </c>
      <c r="L56" s="9"/>
      <c r="M56" s="316"/>
      <c r="N56" s="217"/>
    </row>
    <row r="57" spans="1:15" ht="12.95" customHeight="1">
      <c r="A57" s="399">
        <v>48</v>
      </c>
      <c r="B57" s="400" t="s">
        <v>78</v>
      </c>
      <c r="C57" s="400" t="s">
        <v>186</v>
      </c>
      <c r="D57" s="72">
        <v>653599682.17999995</v>
      </c>
      <c r="E57" s="54">
        <f t="shared" si="16"/>
        <v>2.5849997484683621E-3</v>
      </c>
      <c r="F57" s="342">
        <v>41878.2114</v>
      </c>
      <c r="G57" s="72">
        <v>649441006.13999999</v>
      </c>
      <c r="H57" s="54">
        <f t="shared" si="14"/>
        <v>2.5895056632476458E-3</v>
      </c>
      <c r="I57" s="342">
        <v>41819.807500000003</v>
      </c>
      <c r="J57" s="185">
        <f>((G57-D57)/D57)</f>
        <v>-6.3627265333563478E-3</v>
      </c>
      <c r="K57" s="185">
        <f>((I57-F57)/F57)</f>
        <v>-1.3946130469172215E-3</v>
      </c>
      <c r="L57" s="9"/>
      <c r="M57" s="316"/>
      <c r="N57" s="217"/>
    </row>
    <row r="58" spans="1:15" ht="12.95" customHeight="1">
      <c r="A58" s="399">
        <v>49</v>
      </c>
      <c r="B58" s="400" t="s">
        <v>9</v>
      </c>
      <c r="C58" s="400" t="s">
        <v>187</v>
      </c>
      <c r="D58" s="72">
        <v>4830002382.1899996</v>
      </c>
      <c r="E58" s="54">
        <f t="shared" si="16"/>
        <v>1.9102755529835529E-2</v>
      </c>
      <c r="F58" s="342">
        <v>456.50549999999998</v>
      </c>
      <c r="G58" s="72">
        <v>5408747305.5299997</v>
      </c>
      <c r="H58" s="54">
        <f t="shared" si="14"/>
        <v>2.1566211012746105E-2</v>
      </c>
      <c r="I58" s="342">
        <v>411.44240000000002</v>
      </c>
      <c r="J58" s="185">
        <f t="shared" si="17"/>
        <v>0.11982290639732315</v>
      </c>
      <c r="K58" s="185">
        <f t="shared" si="15"/>
        <v>-9.8713158987131511E-2</v>
      </c>
      <c r="L58" s="9"/>
      <c r="M58" s="218"/>
      <c r="N58" s="231"/>
      <c r="O58"/>
    </row>
    <row r="59" spans="1:15" ht="12.95" customHeight="1">
      <c r="A59" s="236"/>
      <c r="B59" s="240"/>
      <c r="C59" s="238" t="s">
        <v>56</v>
      </c>
      <c r="D59" s="207">
        <f>SUM(D49:D58)</f>
        <v>252843228540.84</v>
      </c>
      <c r="E59" s="65">
        <f>(D59/$D$127)</f>
        <v>0.18672684822658892</v>
      </c>
      <c r="F59" s="85"/>
      <c r="G59" s="207">
        <f>SUM(G49:G58)</f>
        <v>250797291296.70999</v>
      </c>
      <c r="H59" s="65">
        <f>(G59/$G$127)</f>
        <v>0.18704205591647963</v>
      </c>
      <c r="I59" s="85"/>
      <c r="J59" s="185">
        <f t="shared" si="17"/>
        <v>-8.0917225109690405E-3</v>
      </c>
      <c r="K59" s="185"/>
      <c r="L59" s="9"/>
      <c r="M59" s="317"/>
      <c r="N59"/>
      <c r="O59"/>
    </row>
    <row r="60" spans="1:15" ht="15">
      <c r="A60" s="239"/>
      <c r="B60" s="79"/>
      <c r="C60" s="79" t="s">
        <v>62</v>
      </c>
      <c r="D60" s="388"/>
      <c r="E60" s="81"/>
      <c r="F60" s="86"/>
      <c r="G60" s="86"/>
      <c r="H60" s="81"/>
      <c r="I60" s="86"/>
      <c r="J60" s="185"/>
      <c r="K60" s="185"/>
      <c r="L60" s="9"/>
      <c r="M60" s="4"/>
      <c r="N60" s="219"/>
      <c r="O60"/>
    </row>
    <row r="61" spans="1:15" ht="12.95" customHeight="1">
      <c r="A61" s="399">
        <v>50</v>
      </c>
      <c r="B61" s="400" t="s">
        <v>11</v>
      </c>
      <c r="C61" s="53" t="s">
        <v>26</v>
      </c>
      <c r="D61" s="72">
        <v>21474241474.98</v>
      </c>
      <c r="E61" s="54">
        <f>(D61/$D$89)</f>
        <v>4.5223738071305447E-2</v>
      </c>
      <c r="F61" s="342">
        <v>3358.16</v>
      </c>
      <c r="G61" s="72">
        <v>15270655153.969999</v>
      </c>
      <c r="H61" s="54">
        <f>(G61/$G$89)</f>
        <v>3.260416508174805E-2</v>
      </c>
      <c r="I61" s="342">
        <v>2438.83</v>
      </c>
      <c r="J61" s="185">
        <f t="shared" ref="J61:J69" si="18">((G61-D61)/D61)</f>
        <v>-0.28888500337662232</v>
      </c>
      <c r="K61" s="185">
        <f t="shared" ref="K61:K88" si="19">((I61-F61)/F61)</f>
        <v>-0.27376003525740283</v>
      </c>
      <c r="L61" s="9"/>
      <c r="M61" s="234"/>
      <c r="N61"/>
      <c r="O61"/>
    </row>
    <row r="62" spans="1:15" ht="12.95" customHeight="1">
      <c r="A62" s="399">
        <v>51</v>
      </c>
      <c r="B62" s="400" t="s">
        <v>55</v>
      </c>
      <c r="C62" s="400" t="s">
        <v>199</v>
      </c>
      <c r="D62" s="72">
        <v>136845972325.55</v>
      </c>
      <c r="E62" s="54">
        <f t="shared" ref="E62:E88" si="20">(D62/$D$89)</f>
        <v>0.28819115291100411</v>
      </c>
      <c r="F62" s="342">
        <v>1.9329000000000001</v>
      </c>
      <c r="G62" s="72">
        <v>135532098017.78999</v>
      </c>
      <c r="H62" s="54">
        <f t="shared" ref="H62:H88" si="21">(G62/$G$89)</f>
        <v>0.28937271211306698</v>
      </c>
      <c r="I62" s="342">
        <v>1.9350000000000001</v>
      </c>
      <c r="J62" s="229">
        <f t="shared" si="18"/>
        <v>-9.6011178512025609E-3</v>
      </c>
      <c r="K62" s="229">
        <f t="shared" si="19"/>
        <v>1.0864504112990795E-3</v>
      </c>
      <c r="L62" s="9"/>
      <c r="M62" s="234"/>
      <c r="N62" s="374"/>
      <c r="O62" s="374"/>
    </row>
    <row r="63" spans="1:15" ht="12.95" customHeight="1">
      <c r="A63" s="399">
        <v>52</v>
      </c>
      <c r="B63" s="400" t="s">
        <v>65</v>
      </c>
      <c r="C63" s="400" t="s">
        <v>68</v>
      </c>
      <c r="D63" s="72">
        <v>11345644493.209999</v>
      </c>
      <c r="E63" s="54">
        <f t="shared" si="20"/>
        <v>2.3893391317634696E-2</v>
      </c>
      <c r="F63" s="75">
        <v>1</v>
      </c>
      <c r="G63" s="72">
        <v>11345644493.209999</v>
      </c>
      <c r="H63" s="54">
        <f t="shared" si="21"/>
        <v>2.4223928985736776E-2</v>
      </c>
      <c r="I63" s="75">
        <v>1</v>
      </c>
      <c r="J63" s="185">
        <f t="shared" si="18"/>
        <v>0</v>
      </c>
      <c r="K63" s="185">
        <f t="shared" si="19"/>
        <v>0</v>
      </c>
      <c r="L63" s="9"/>
      <c r="M63" s="337"/>
      <c r="N63" s="219"/>
      <c r="O63"/>
    </row>
    <row r="64" spans="1:15" ht="12" customHeight="1" thickBot="1">
      <c r="A64" s="399">
        <v>53</v>
      </c>
      <c r="B64" s="400" t="s">
        <v>18</v>
      </c>
      <c r="C64" s="400" t="s">
        <v>27</v>
      </c>
      <c r="D64" s="72">
        <v>28760329354.790001</v>
      </c>
      <c r="E64" s="54">
        <f t="shared" si="20"/>
        <v>6.0567894940592379E-2</v>
      </c>
      <c r="F64" s="75">
        <v>24.323</v>
      </c>
      <c r="G64" s="72">
        <v>27764842263.27</v>
      </c>
      <c r="H64" s="54">
        <f t="shared" si="21"/>
        <v>5.9280331557026056E-2</v>
      </c>
      <c r="I64" s="75">
        <v>24.049600000000002</v>
      </c>
      <c r="J64" s="185">
        <f t="shared" si="18"/>
        <v>-3.4613202068710082E-2</v>
      </c>
      <c r="K64" s="185">
        <f t="shared" si="19"/>
        <v>-1.1240389754553251E-2</v>
      </c>
      <c r="L64" s="9"/>
      <c r="M64" s="312"/>
      <c r="N64" s="312"/>
      <c r="O64" s="297"/>
    </row>
    <row r="65" spans="1:16" ht="12.95" customHeight="1" thickBot="1">
      <c r="A65" s="399">
        <v>54</v>
      </c>
      <c r="B65" s="400" t="s">
        <v>133</v>
      </c>
      <c r="C65" s="417" t="s">
        <v>136</v>
      </c>
      <c r="D65" s="72">
        <v>515168996.70999998</v>
      </c>
      <c r="E65" s="54">
        <f t="shared" si="20"/>
        <v>1.084921569724127E-3</v>
      </c>
      <c r="F65" s="75">
        <v>1.9475</v>
      </c>
      <c r="G65" s="72">
        <v>515920533.10000002</v>
      </c>
      <c r="H65" s="54">
        <f t="shared" si="21"/>
        <v>1.1015348104356066E-3</v>
      </c>
      <c r="I65" s="75">
        <v>1.9502999999999999</v>
      </c>
      <c r="J65" s="229">
        <f t="shared" si="18"/>
        <v>1.4588152524696702E-3</v>
      </c>
      <c r="K65" s="229">
        <f t="shared" si="19"/>
        <v>1.4377406931963613E-3</v>
      </c>
      <c r="L65" s="9"/>
      <c r="N65" s="310"/>
      <c r="O65" s="309"/>
      <c r="P65" s="294"/>
    </row>
    <row r="66" spans="1:16" ht="12.95" customHeight="1" thickBot="1">
      <c r="A66" s="399">
        <v>55</v>
      </c>
      <c r="B66" s="400" t="s">
        <v>7</v>
      </c>
      <c r="C66" s="400" t="s">
        <v>87</v>
      </c>
      <c r="D66" s="72">
        <v>40832511094.809998</v>
      </c>
      <c r="E66" s="54">
        <f t="shared" si="20"/>
        <v>8.5991339377312306E-2</v>
      </c>
      <c r="F66" s="95">
        <v>300.04000000000002</v>
      </c>
      <c r="G66" s="72">
        <v>40575701113.129997</v>
      </c>
      <c r="H66" s="54">
        <f t="shared" si="21"/>
        <v>8.6632619495452826E-2</v>
      </c>
      <c r="I66" s="95">
        <v>300.38</v>
      </c>
      <c r="J66" s="185">
        <f t="shared" si="18"/>
        <v>-6.2893506863613401E-3</v>
      </c>
      <c r="K66" s="185">
        <f t="shared" si="19"/>
        <v>1.133182242367601E-3</v>
      </c>
      <c r="L66" s="9"/>
      <c r="M66" s="4"/>
      <c r="N66"/>
      <c r="O66" s="303"/>
      <c r="P66" s="296"/>
    </row>
    <row r="67" spans="1:16" ht="12.95" customHeight="1">
      <c r="A67" s="399">
        <v>56</v>
      </c>
      <c r="B67" s="400" t="s">
        <v>29</v>
      </c>
      <c r="C67" s="400" t="s">
        <v>49</v>
      </c>
      <c r="D67" s="72">
        <v>6406756172.3400002</v>
      </c>
      <c r="E67" s="54">
        <f t="shared" si="20"/>
        <v>1.3492325834288565E-2</v>
      </c>
      <c r="F67" s="95">
        <v>1.01</v>
      </c>
      <c r="G67" s="72">
        <v>6622388554.0200005</v>
      </c>
      <c r="H67" s="54">
        <f t="shared" si="21"/>
        <v>1.4139370411662631E-2</v>
      </c>
      <c r="I67" s="95">
        <v>1.01</v>
      </c>
      <c r="J67" s="185">
        <f t="shared" si="18"/>
        <v>3.3657029529382397E-2</v>
      </c>
      <c r="K67" s="185">
        <f t="shared" si="19"/>
        <v>0</v>
      </c>
      <c r="L67" s="9"/>
      <c r="M67" s="4"/>
      <c r="N67" s="221"/>
      <c r="O67" s="220"/>
    </row>
    <row r="68" spans="1:16" ht="12.95" customHeight="1">
      <c r="A68" s="399">
        <v>57</v>
      </c>
      <c r="B68" s="53" t="s">
        <v>170</v>
      </c>
      <c r="C68" s="400" t="s">
        <v>143</v>
      </c>
      <c r="D68" s="73">
        <v>25291611240.02</v>
      </c>
      <c r="E68" s="54">
        <f t="shared" si="20"/>
        <v>5.3262938458272811E-2</v>
      </c>
      <c r="F68" s="95">
        <v>3.93</v>
      </c>
      <c r="G68" s="73">
        <v>25324660369.119999</v>
      </c>
      <c r="H68" s="54">
        <f t="shared" si="21"/>
        <v>5.4070332869728371E-2</v>
      </c>
      <c r="I68" s="95">
        <v>3.93</v>
      </c>
      <c r="J68" s="185">
        <f t="shared" si="18"/>
        <v>1.3067229598920697E-3</v>
      </c>
      <c r="K68" s="185">
        <f t="shared" si="19"/>
        <v>0</v>
      </c>
      <c r="L68" s="9"/>
      <c r="M68" s="4"/>
      <c r="N68" s="309"/>
      <c r="O68" s="313"/>
    </row>
    <row r="69" spans="1:16" ht="12" customHeight="1" thickBot="1">
      <c r="A69" s="399">
        <v>58</v>
      </c>
      <c r="B69" s="400" t="s">
        <v>7</v>
      </c>
      <c r="C69" s="53" t="s">
        <v>92</v>
      </c>
      <c r="D69" s="72">
        <v>32137114138.970001</v>
      </c>
      <c r="E69" s="54">
        <f t="shared" si="20"/>
        <v>6.7679244171756234E-2</v>
      </c>
      <c r="F69" s="72">
        <v>4009.61</v>
      </c>
      <c r="G69" s="72">
        <v>32211432713.23</v>
      </c>
      <c r="H69" s="54">
        <f t="shared" si="21"/>
        <v>6.8774185463073401E-2</v>
      </c>
      <c r="I69" s="72">
        <v>4015.38</v>
      </c>
      <c r="J69" s="185">
        <f t="shared" si="18"/>
        <v>2.3125466069735981E-3</v>
      </c>
      <c r="K69" s="185">
        <f t="shared" si="19"/>
        <v>1.4390426999134533E-3</v>
      </c>
      <c r="L69" s="9"/>
      <c r="M69" s="4"/>
      <c r="N69" s="303"/>
      <c r="O69" s="314"/>
    </row>
    <row r="70" spans="1:16" ht="12.95" customHeight="1">
      <c r="A70" s="399">
        <v>59</v>
      </c>
      <c r="B70" s="400" t="s">
        <v>7</v>
      </c>
      <c r="C70" s="53" t="s">
        <v>93</v>
      </c>
      <c r="D70" s="72">
        <v>247768847.03999999</v>
      </c>
      <c r="E70" s="54">
        <f t="shared" si="20"/>
        <v>5.2178948689859321E-4</v>
      </c>
      <c r="F70" s="72">
        <v>3549.63</v>
      </c>
      <c r="G70" s="72">
        <v>249588074.11000001</v>
      </c>
      <c r="H70" s="54">
        <f t="shared" si="21"/>
        <v>5.3289205267675931E-4</v>
      </c>
      <c r="I70" s="72">
        <v>3575.76</v>
      </c>
      <c r="J70" s="185">
        <f t="shared" ref="J70:J88" si="22">((G70-D70)/D70)</f>
        <v>7.3424366773048155E-3</v>
      </c>
      <c r="K70" s="185">
        <f t="shared" si="19"/>
        <v>7.3613306175573535E-3</v>
      </c>
      <c r="L70" s="9"/>
      <c r="M70" s="4"/>
      <c r="N70" s="439"/>
      <c r="O70" s="439"/>
    </row>
    <row r="71" spans="1:16" ht="12.95" customHeight="1">
      <c r="A71" s="399">
        <v>60</v>
      </c>
      <c r="B71" s="400" t="s">
        <v>115</v>
      </c>
      <c r="C71" s="53" t="s">
        <v>116</v>
      </c>
      <c r="D71" s="72">
        <v>57992585.82</v>
      </c>
      <c r="E71" s="54">
        <f t="shared" si="20"/>
        <v>1.2212964608119295E-4</v>
      </c>
      <c r="F71" s="72">
        <v>12.43849</v>
      </c>
      <c r="G71" s="72">
        <v>58137415.75</v>
      </c>
      <c r="H71" s="54">
        <f t="shared" si="21"/>
        <v>1.2412839406215193E-4</v>
      </c>
      <c r="I71" s="72">
        <v>12.46223</v>
      </c>
      <c r="J71" s="185">
        <f t="shared" si="22"/>
        <v>2.4973870013233995E-3</v>
      </c>
      <c r="K71" s="185">
        <f t="shared" si="19"/>
        <v>1.9085917985221755E-3</v>
      </c>
      <c r="L71" s="9"/>
      <c r="M71" s="253"/>
      <c r="N71" s="254"/>
      <c r="O71" s="446"/>
      <c r="P71" s="58"/>
    </row>
    <row r="72" spans="1:16" ht="12.95" customHeight="1">
      <c r="A72" s="399">
        <v>61</v>
      </c>
      <c r="B72" s="400" t="s">
        <v>37</v>
      </c>
      <c r="C72" s="400" t="s">
        <v>110</v>
      </c>
      <c r="D72" s="72">
        <v>15340458586</v>
      </c>
      <c r="E72" s="54">
        <f t="shared" si="20"/>
        <v>3.2306281076110457E-2</v>
      </c>
      <c r="F72" s="72">
        <v>1133.02</v>
      </c>
      <c r="G72" s="72">
        <v>15325322389.5</v>
      </c>
      <c r="H72" s="54">
        <f t="shared" si="21"/>
        <v>3.2720884341911526E-2</v>
      </c>
      <c r="I72" s="72">
        <v>1136.45</v>
      </c>
      <c r="J72" s="185">
        <f t="shared" si="22"/>
        <v>-9.8668474707878603E-4</v>
      </c>
      <c r="K72" s="185">
        <f t="shared" si="19"/>
        <v>3.0273075497343946E-3</v>
      </c>
      <c r="L72" s="9"/>
      <c r="M72" s="4"/>
      <c r="N72" s="222"/>
      <c r="O72" s="446"/>
    </row>
    <row r="73" spans="1:16" ht="12.95" customHeight="1">
      <c r="A73" s="399">
        <v>62</v>
      </c>
      <c r="B73" s="400" t="s">
        <v>7</v>
      </c>
      <c r="C73" s="419" t="s">
        <v>118</v>
      </c>
      <c r="D73" s="72">
        <v>132287271403.42</v>
      </c>
      <c r="E73" s="54">
        <f t="shared" si="20"/>
        <v>0.27859074412878804</v>
      </c>
      <c r="F73" s="72">
        <v>312.87</v>
      </c>
      <c r="G73" s="72">
        <v>133086880524.39</v>
      </c>
      <c r="H73" s="54">
        <f t="shared" si="21"/>
        <v>0.28415196198730269</v>
      </c>
      <c r="I73" s="72">
        <v>515.08000000000004</v>
      </c>
      <c r="J73" s="185">
        <f t="shared" si="22"/>
        <v>6.0444902407241659E-3</v>
      </c>
      <c r="K73" s="185">
        <f t="shared" si="19"/>
        <v>0.64630677278102733</v>
      </c>
      <c r="L73" s="9"/>
      <c r="M73" s="255"/>
      <c r="N73" s="256"/>
      <c r="O73" s="446"/>
    </row>
    <row r="74" spans="1:16" ht="12.95" customHeight="1" thickBot="1">
      <c r="A74" s="399">
        <v>63</v>
      </c>
      <c r="B74" s="53" t="s">
        <v>124</v>
      </c>
      <c r="C74" s="400" t="s">
        <v>125</v>
      </c>
      <c r="D74" s="72">
        <v>31361189.260000002</v>
      </c>
      <c r="E74" s="54">
        <f t="shared" si="20"/>
        <v>6.6045183032486989E-5</v>
      </c>
      <c r="F74" s="72">
        <v>0.6583</v>
      </c>
      <c r="G74" s="72">
        <v>31370536.879999999</v>
      </c>
      <c r="H74" s="54">
        <f t="shared" si="21"/>
        <v>6.697880037404156E-5</v>
      </c>
      <c r="I74" s="72">
        <v>0.65849999999999997</v>
      </c>
      <c r="J74" s="229">
        <f t="shared" si="22"/>
        <v>2.9806331394198276E-4</v>
      </c>
      <c r="K74" s="229">
        <f t="shared" si="19"/>
        <v>3.0381285128357584E-4</v>
      </c>
      <c r="L74" s="9"/>
      <c r="M74" s="354"/>
      <c r="N74" s="256"/>
      <c r="O74" s="446"/>
    </row>
    <row r="75" spans="1:16" ht="12.95" customHeight="1">
      <c r="A75" s="399">
        <v>64</v>
      </c>
      <c r="B75" s="400" t="s">
        <v>126</v>
      </c>
      <c r="C75" s="400" t="s">
        <v>129</v>
      </c>
      <c r="D75" s="72">
        <v>1311352871.55</v>
      </c>
      <c r="E75" s="54">
        <f t="shared" si="20"/>
        <v>2.761647197230592E-3</v>
      </c>
      <c r="F75" s="72">
        <v>1168.1099999999999</v>
      </c>
      <c r="G75" s="72">
        <v>1306454586.1099999</v>
      </c>
      <c r="H75" s="54">
        <f t="shared" si="21"/>
        <v>2.7893931575203815E-3</v>
      </c>
      <c r="I75" s="72">
        <v>1166.53</v>
      </c>
      <c r="J75" s="185">
        <f t="shared" si="22"/>
        <v>-3.7352916566311821E-3</v>
      </c>
      <c r="K75" s="185">
        <f t="shared" si="19"/>
        <v>-1.3526123395912434E-3</v>
      </c>
      <c r="L75" s="9"/>
      <c r="M75" s="346"/>
      <c r="N75" s="256"/>
      <c r="O75" s="446"/>
    </row>
    <row r="76" spans="1:16" ht="12.95" customHeight="1">
      <c r="A76" s="399">
        <v>65</v>
      </c>
      <c r="B76" s="400" t="s">
        <v>65</v>
      </c>
      <c r="C76" s="400" t="s">
        <v>130</v>
      </c>
      <c r="D76" s="72">
        <v>271689802.83999997</v>
      </c>
      <c r="E76" s="54">
        <f t="shared" si="20"/>
        <v>5.7216588975197882E-4</v>
      </c>
      <c r="F76" s="72">
        <v>148.52000000000001</v>
      </c>
      <c r="G76" s="72">
        <v>272178938.82999998</v>
      </c>
      <c r="H76" s="54">
        <f t="shared" si="21"/>
        <v>5.8112549618287044E-4</v>
      </c>
      <c r="I76" s="72">
        <v>148.79</v>
      </c>
      <c r="J76" s="185">
        <f t="shared" si="22"/>
        <v>1.8003472522230256E-3</v>
      </c>
      <c r="K76" s="185">
        <f t="shared" si="19"/>
        <v>1.8179369781846336E-3</v>
      </c>
      <c r="L76" s="9"/>
      <c r="M76" s="346"/>
      <c r="N76"/>
      <c r="O76" s="446"/>
    </row>
    <row r="77" spans="1:16" ht="12.95" customHeight="1">
      <c r="A77" s="399">
        <v>66</v>
      </c>
      <c r="B77" s="400" t="s">
        <v>134</v>
      </c>
      <c r="C77" s="72" t="s">
        <v>135</v>
      </c>
      <c r="D77" s="72">
        <v>615423006.44000006</v>
      </c>
      <c r="E77" s="54">
        <f t="shared" si="20"/>
        <v>1.296051778067463E-3</v>
      </c>
      <c r="F77" s="72">
        <v>172.37514400000001</v>
      </c>
      <c r="G77" s="72">
        <v>616428324.28999996</v>
      </c>
      <c r="H77" s="54">
        <f t="shared" si="21"/>
        <v>1.3161276083817175E-3</v>
      </c>
      <c r="I77" s="72">
        <v>172.77795499999999</v>
      </c>
      <c r="J77" s="185">
        <f t="shared" si="22"/>
        <v>1.6335395971224826E-3</v>
      </c>
      <c r="K77" s="185">
        <f t="shared" si="19"/>
        <v>2.3368276344992384E-3</v>
      </c>
      <c r="L77" s="9"/>
      <c r="M77" s="346"/>
      <c r="N77" s="223"/>
      <c r="O77" s="446"/>
    </row>
    <row r="78" spans="1:16" ht="12.95" customHeight="1">
      <c r="A78" s="399">
        <v>67</v>
      </c>
      <c r="B78" s="400" t="s">
        <v>138</v>
      </c>
      <c r="C78" s="400" t="s">
        <v>141</v>
      </c>
      <c r="D78" s="72">
        <v>1234843809.54</v>
      </c>
      <c r="E78" s="54">
        <f t="shared" si="20"/>
        <v>2.6005227270390445E-3</v>
      </c>
      <c r="F78" s="72">
        <v>1.3480000000000001</v>
      </c>
      <c r="G78" s="72">
        <v>1223393879.2</v>
      </c>
      <c r="H78" s="54">
        <f t="shared" si="21"/>
        <v>2.6120513884479342E-3</v>
      </c>
      <c r="I78" s="72">
        <v>1.3452999999999999</v>
      </c>
      <c r="J78" s="185">
        <f t="shared" ref="J78:J87" si="23">((G78-D78)/D78)</f>
        <v>-9.2723713327479088E-3</v>
      </c>
      <c r="K78" s="185">
        <f t="shared" ref="K78:K87" si="24">((I78-F78)/F78)</f>
        <v>-2.0029673590505536E-3</v>
      </c>
      <c r="L78" s="9"/>
      <c r="M78" s="347"/>
      <c r="N78" s="223"/>
      <c r="O78" s="446"/>
    </row>
    <row r="79" spans="1:16" ht="12.95" customHeight="1">
      <c r="A79" s="399">
        <v>68</v>
      </c>
      <c r="B79" s="400" t="s">
        <v>65</v>
      </c>
      <c r="C79" s="400" t="s">
        <v>160</v>
      </c>
      <c r="D79" s="72">
        <v>1805396671.1500001</v>
      </c>
      <c r="E79" s="54">
        <f t="shared" si="20"/>
        <v>3.8020800998266888E-3</v>
      </c>
      <c r="F79" s="72">
        <v>523.79999999999995</v>
      </c>
      <c r="G79" s="72">
        <v>1801123377.1343999</v>
      </c>
      <c r="H79" s="54">
        <f t="shared" si="21"/>
        <v>3.8455536667278277E-3</v>
      </c>
      <c r="I79" s="72">
        <v>522.72</v>
      </c>
      <c r="J79" s="185">
        <f t="shared" si="23"/>
        <v>-2.3669557410218359E-3</v>
      </c>
      <c r="K79" s="185">
        <f t="shared" si="24"/>
        <v>-2.0618556701029541E-3</v>
      </c>
      <c r="L79" s="9"/>
      <c r="M79" s="263"/>
      <c r="N79" s="223"/>
      <c r="O79" s="446"/>
    </row>
    <row r="80" spans="1:16" ht="12.95" customHeight="1">
      <c r="A80" s="399">
        <v>69</v>
      </c>
      <c r="B80" s="400" t="s">
        <v>7</v>
      </c>
      <c r="C80" s="53" t="s">
        <v>168</v>
      </c>
      <c r="D80" s="72">
        <v>10305660081.370001</v>
      </c>
      <c r="E80" s="54">
        <f t="shared" si="20"/>
        <v>2.1703233276705033E-2</v>
      </c>
      <c r="F80" s="95">
        <v>113.42</v>
      </c>
      <c r="G80" s="72">
        <v>10345666909.59</v>
      </c>
      <c r="H80" s="54">
        <f t="shared" si="21"/>
        <v>2.2088890646800946E-2</v>
      </c>
      <c r="I80" s="95">
        <v>113.51</v>
      </c>
      <c r="J80" s="185">
        <f t="shared" si="23"/>
        <v>3.8820248197707812E-3</v>
      </c>
      <c r="K80" s="185">
        <f t="shared" si="24"/>
        <v>7.9351084464824022E-4</v>
      </c>
      <c r="L80" s="9"/>
      <c r="M80" s="263"/>
      <c r="N80" s="223"/>
      <c r="O80" s="446"/>
    </row>
    <row r="81" spans="1:15" ht="12.95" customHeight="1">
      <c r="A81" s="399">
        <v>70</v>
      </c>
      <c r="B81" s="400" t="s">
        <v>173</v>
      </c>
      <c r="C81" s="53" t="s">
        <v>176</v>
      </c>
      <c r="D81" s="72">
        <v>358583808.75</v>
      </c>
      <c r="E81" s="54">
        <f t="shared" si="20"/>
        <v>7.5516056119678094E-4</v>
      </c>
      <c r="F81" s="95">
        <v>1.0508999999999999</v>
      </c>
      <c r="G81" s="72">
        <v>383784126.24000001</v>
      </c>
      <c r="H81" s="54">
        <f t="shared" si="21"/>
        <v>8.1941219165245372E-4</v>
      </c>
      <c r="I81" s="95">
        <v>1.0508999999999999</v>
      </c>
      <c r="J81" s="185">
        <f t="shared" si="23"/>
        <v>7.0277343469150738E-2</v>
      </c>
      <c r="K81" s="185">
        <f t="shared" si="24"/>
        <v>0</v>
      </c>
      <c r="L81" s="9"/>
      <c r="M81" s="263"/>
      <c r="N81" s="223"/>
      <c r="O81" s="446"/>
    </row>
    <row r="82" spans="1:15" ht="12.95" customHeight="1">
      <c r="A82" s="399">
        <v>71</v>
      </c>
      <c r="B82" s="424" t="s">
        <v>113</v>
      </c>
      <c r="C82" s="425" t="s">
        <v>180</v>
      </c>
      <c r="D82" s="72">
        <v>2112970919.9000001</v>
      </c>
      <c r="E82" s="54">
        <f t="shared" si="20"/>
        <v>4.4498169374307048E-3</v>
      </c>
      <c r="F82" s="342">
        <v>40348.44</v>
      </c>
      <c r="G82" s="72">
        <v>2104457900</v>
      </c>
      <c r="H82" s="54">
        <f t="shared" si="21"/>
        <v>4.4931990204330448E-3</v>
      </c>
      <c r="I82" s="342">
        <v>40382.6</v>
      </c>
      <c r="J82" s="185">
        <f t="shared" si="23"/>
        <v>-4.0289337727388071E-3</v>
      </c>
      <c r="K82" s="185">
        <f t="shared" si="24"/>
        <v>8.4662504919635591E-4</v>
      </c>
      <c r="L82" s="9"/>
      <c r="M82" s="263"/>
      <c r="N82" s="223"/>
      <c r="O82" s="446"/>
    </row>
    <row r="83" spans="1:15" ht="12.95" customHeight="1">
      <c r="A83" s="399">
        <v>72</v>
      </c>
      <c r="B83" s="400" t="s">
        <v>9</v>
      </c>
      <c r="C83" s="400" t="s">
        <v>185</v>
      </c>
      <c r="D83" s="72">
        <v>1880683533.27</v>
      </c>
      <c r="E83" s="54">
        <f t="shared" si="20"/>
        <v>3.9606306747884306E-3</v>
      </c>
      <c r="F83" s="342">
        <v>1.0264</v>
      </c>
      <c r="G83" s="72">
        <v>2005602587.3199999</v>
      </c>
      <c r="H83" s="54">
        <f t="shared" si="21"/>
        <v>4.2821344065491667E-3</v>
      </c>
      <c r="I83" s="342">
        <v>0.96109999999999995</v>
      </c>
      <c r="J83" s="185">
        <f t="shared" si="23"/>
        <v>6.642215547705653E-2</v>
      </c>
      <c r="K83" s="185">
        <f t="shared" si="24"/>
        <v>-6.36204208885425E-2</v>
      </c>
      <c r="L83" s="9"/>
      <c r="M83" s="263"/>
      <c r="N83" s="223"/>
      <c r="O83" s="446"/>
    </row>
    <row r="84" spans="1:15" ht="12.95" customHeight="1">
      <c r="A84" s="399">
        <v>73</v>
      </c>
      <c r="B84" s="400" t="s">
        <v>188</v>
      </c>
      <c r="C84" s="400" t="s">
        <v>189</v>
      </c>
      <c r="D84" s="72">
        <v>535744537.35000002</v>
      </c>
      <c r="E84" s="54">
        <f t="shared" si="20"/>
        <v>1.1282526862929246E-3</v>
      </c>
      <c r="F84" s="342">
        <v>48350.7</v>
      </c>
      <c r="G84" s="72">
        <v>536327661.30000001</v>
      </c>
      <c r="H84" s="54">
        <f t="shared" si="21"/>
        <v>1.1451057882337803E-3</v>
      </c>
      <c r="I84" s="342">
        <v>48406.5</v>
      </c>
      <c r="J84" s="185">
        <f t="shared" si="23"/>
        <v>1.0884365762912768E-3</v>
      </c>
      <c r="K84" s="185">
        <f t="shared" si="24"/>
        <v>1.1540680900173712E-3</v>
      </c>
      <c r="L84" s="9"/>
      <c r="M84" s="263"/>
      <c r="N84" s="223"/>
      <c r="O84" s="446"/>
    </row>
    <row r="85" spans="1:15" ht="12.95" customHeight="1">
      <c r="A85" s="399">
        <v>74</v>
      </c>
      <c r="B85" s="53" t="s">
        <v>11</v>
      </c>
      <c r="C85" s="400" t="s">
        <v>195</v>
      </c>
      <c r="D85" s="72">
        <f>3441251.85*409.96</f>
        <v>1410775608.4259999</v>
      </c>
      <c r="E85" s="54">
        <f t="shared" ref="E85:E87" si="25">(D85/$D$89)</f>
        <v>2.9710267842139658E-3</v>
      </c>
      <c r="F85" s="342">
        <f>1.0581*409.96</f>
        <v>433.77867600000002</v>
      </c>
      <c r="G85" s="72">
        <f>3473511.65*410.65</f>
        <v>1426397559.0725</v>
      </c>
      <c r="H85" s="54">
        <f t="shared" ref="H85:H87" si="26">(G85/$G$89)</f>
        <v>3.045481743860328E-3</v>
      </c>
      <c r="I85" s="342">
        <f>1.0588*410.65</f>
        <v>434.79621999999995</v>
      </c>
      <c r="J85" s="185">
        <f t="shared" si="23"/>
        <v>1.1073306451569216E-2</v>
      </c>
      <c r="K85" s="185">
        <f t="shared" si="24"/>
        <v>2.3457676836099932E-3</v>
      </c>
      <c r="L85" s="9"/>
      <c r="M85" s="263"/>
      <c r="N85" s="223"/>
      <c r="O85" s="446"/>
    </row>
    <row r="86" spans="1:15" ht="12.95" customHeight="1">
      <c r="A86" s="399">
        <v>75</v>
      </c>
      <c r="B86" s="400" t="s">
        <v>204</v>
      </c>
      <c r="C86" s="400" t="s">
        <v>206</v>
      </c>
      <c r="D86" s="72">
        <v>107115058.86</v>
      </c>
      <c r="E86" s="54">
        <f t="shared" si="25"/>
        <v>2.255792536849834E-4</v>
      </c>
      <c r="F86" s="342">
        <v>409.62</v>
      </c>
      <c r="G86" s="72">
        <v>107115058.86</v>
      </c>
      <c r="H86" s="54">
        <f t="shared" si="26"/>
        <v>2.2869988396697315E-4</v>
      </c>
      <c r="I86" s="342">
        <v>409.62</v>
      </c>
      <c r="J86" s="185">
        <f t="shared" si="23"/>
        <v>0</v>
      </c>
      <c r="K86" s="185">
        <f t="shared" si="24"/>
        <v>0</v>
      </c>
      <c r="L86" s="9"/>
      <c r="M86" s="263"/>
      <c r="N86" s="223"/>
      <c r="O86" s="446"/>
    </row>
    <row r="87" spans="1:15" ht="12.95" customHeight="1">
      <c r="A87" s="399">
        <v>76</v>
      </c>
      <c r="B87" s="400" t="s">
        <v>7</v>
      </c>
      <c r="C87" s="53" t="s">
        <v>213</v>
      </c>
      <c r="D87" s="72">
        <v>1320018195.9100001</v>
      </c>
      <c r="E87" s="54">
        <f t="shared" si="25"/>
        <v>2.7798959609699834E-3</v>
      </c>
      <c r="F87" s="342">
        <v>100.8</v>
      </c>
      <c r="G87" s="72">
        <v>2046936350.21</v>
      </c>
      <c r="H87" s="54">
        <f t="shared" si="26"/>
        <v>4.3703855532830401E-3</v>
      </c>
      <c r="I87" s="342">
        <v>100.88</v>
      </c>
      <c r="J87" s="185">
        <f t="shared" si="23"/>
        <v>0.55068798032656952</v>
      </c>
      <c r="K87" s="185">
        <f t="shared" si="24"/>
        <v>7.9365079365077674E-4</v>
      </c>
      <c r="L87" s="9"/>
      <c r="M87" s="263"/>
      <c r="N87" s="223"/>
      <c r="O87" s="446"/>
    </row>
    <row r="88" spans="1:15" ht="12.95" customHeight="1">
      <c r="A88" s="399">
        <v>77</v>
      </c>
      <c r="B88" s="400" t="s">
        <v>188</v>
      </c>
      <c r="C88" s="400" t="s">
        <v>230</v>
      </c>
      <c r="D88" s="72">
        <v>0</v>
      </c>
      <c r="E88" s="54">
        <f t="shared" si="20"/>
        <v>0</v>
      </c>
      <c r="F88" s="342">
        <v>0</v>
      </c>
      <c r="G88" s="72">
        <v>274655460.63</v>
      </c>
      <c r="H88" s="54">
        <f t="shared" si="21"/>
        <v>5.8641308370165198E-4</v>
      </c>
      <c r="I88" s="342">
        <v>992.93</v>
      </c>
      <c r="J88" s="185" t="e">
        <f t="shared" si="22"/>
        <v>#DIV/0!</v>
      </c>
      <c r="K88" s="185" t="e">
        <f t="shared" si="19"/>
        <v>#DIV/0!</v>
      </c>
      <c r="L88" s="9"/>
      <c r="M88" s="336"/>
      <c r="N88" s="336"/>
      <c r="O88" s="446"/>
    </row>
    <row r="89" spans="1:15" ht="12.95" customHeight="1">
      <c r="A89" s="236"/>
      <c r="B89" s="237"/>
      <c r="C89" s="238" t="s">
        <v>56</v>
      </c>
      <c r="D89" s="77">
        <f>SUM(D61:D88)</f>
        <v>474844459808.276</v>
      </c>
      <c r="E89" s="65">
        <f>(D89/$D$127)</f>
        <v>0.350676622385934</v>
      </c>
      <c r="F89" s="87"/>
      <c r="G89" s="77">
        <f>SUM(G61:G88)</f>
        <v>468365164870.2569</v>
      </c>
      <c r="H89" s="65">
        <f>(G89/$G$127)</f>
        <v>0.34930195180358792</v>
      </c>
      <c r="I89" s="87"/>
      <c r="J89" s="185">
        <f>((G89-D89)/D89)</f>
        <v>-1.3645089047969929E-2</v>
      </c>
      <c r="K89" s="185"/>
      <c r="L89" s="9"/>
      <c r="M89" s="4"/>
      <c r="N89"/>
      <c r="O89"/>
    </row>
    <row r="90" spans="1:15" ht="12.95" customHeight="1">
      <c r="A90" s="239"/>
      <c r="B90" s="79"/>
      <c r="C90" s="334" t="s">
        <v>58</v>
      </c>
      <c r="D90" s="388"/>
      <c r="E90" s="81"/>
      <c r="F90" s="82"/>
      <c r="G90" s="80"/>
      <c r="H90" s="81"/>
      <c r="I90" s="82"/>
      <c r="J90" s="185"/>
      <c r="K90" s="185"/>
      <c r="L90" s="9"/>
      <c r="M90" s="4"/>
      <c r="N90" s="219"/>
      <c r="O90"/>
    </row>
    <row r="91" spans="1:15" ht="12.95" customHeight="1">
      <c r="A91" s="399">
        <v>78</v>
      </c>
      <c r="B91" s="400" t="s">
        <v>29</v>
      </c>
      <c r="C91" s="400" t="s">
        <v>178</v>
      </c>
      <c r="D91" s="72">
        <v>2297982723.3600001</v>
      </c>
      <c r="E91" s="54">
        <f>(D91/$D$95)</f>
        <v>4.6239665555371755E-2</v>
      </c>
      <c r="F91" s="95">
        <v>68.599999999999994</v>
      </c>
      <c r="G91" s="72">
        <v>2301982368.6300001</v>
      </c>
      <c r="H91" s="54">
        <f>(G91/$G$95)</f>
        <v>4.629307127181894E-2</v>
      </c>
      <c r="I91" s="95">
        <v>68.599999999999994</v>
      </c>
      <c r="J91" s="185">
        <f>((G91-D91)/D91)</f>
        <v>1.7405027589380182E-3</v>
      </c>
      <c r="K91" s="185">
        <f>((I91-F91)/F91)</f>
        <v>0</v>
      </c>
      <c r="L91" s="9"/>
      <c r="M91" s="4"/>
      <c r="N91" s="224"/>
      <c r="O91"/>
    </row>
    <row r="92" spans="1:15" ht="12.95" customHeight="1">
      <c r="A92" s="399">
        <v>79</v>
      </c>
      <c r="B92" s="400" t="s">
        <v>29</v>
      </c>
      <c r="C92" s="400" t="s">
        <v>31</v>
      </c>
      <c r="D92" s="72">
        <v>9648869234.3299999</v>
      </c>
      <c r="E92" s="54">
        <f t="shared" ref="E92:E94" si="27">(D92/$D$95)</f>
        <v>0.19415310735260041</v>
      </c>
      <c r="F92" s="95">
        <v>36.6</v>
      </c>
      <c r="G92" s="72">
        <v>9673935056.5</v>
      </c>
      <c r="H92" s="54">
        <f>(G92/$G$95)</f>
        <v>0.19454369901018276</v>
      </c>
      <c r="I92" s="95">
        <v>36.6</v>
      </c>
      <c r="J92" s="185">
        <f>((G92-D92)/D92)</f>
        <v>2.5977989297251165E-3</v>
      </c>
      <c r="K92" s="185">
        <f>((I92-F92)/F92)</f>
        <v>0</v>
      </c>
      <c r="L92" s="9"/>
      <c r="M92" s="4"/>
      <c r="N92" s="224"/>
      <c r="O92"/>
    </row>
    <row r="93" spans="1:15" ht="12.95" customHeight="1">
      <c r="A93" s="399">
        <v>80</v>
      </c>
      <c r="B93" s="53" t="s">
        <v>11</v>
      </c>
      <c r="C93" s="400" t="s">
        <v>32</v>
      </c>
      <c r="D93" s="72">
        <v>30350365696.451077</v>
      </c>
      <c r="E93" s="54">
        <f t="shared" ref="E93" si="28">(D93/$D$95)</f>
        <v>0.61070553099509584</v>
      </c>
      <c r="F93" s="95">
        <v>11.37</v>
      </c>
      <c r="G93" s="72">
        <v>30350365696.451077</v>
      </c>
      <c r="H93" s="54">
        <f>(G93/$G$95)</f>
        <v>0.61034856802476545</v>
      </c>
      <c r="I93" s="95">
        <v>11.37</v>
      </c>
      <c r="J93" s="185">
        <f>((G93-D93)/D93)</f>
        <v>0</v>
      </c>
      <c r="K93" s="185">
        <f>((I93-F93)/F93)</f>
        <v>0</v>
      </c>
      <c r="L93" s="9"/>
      <c r="M93" s="4"/>
      <c r="N93" s="224"/>
      <c r="O93" s="374"/>
    </row>
    <row r="94" spans="1:15" ht="12.95" customHeight="1">
      <c r="A94" s="399">
        <v>81</v>
      </c>
      <c r="B94" s="400" t="s">
        <v>14</v>
      </c>
      <c r="C94" s="400" t="s">
        <v>210</v>
      </c>
      <c r="D94" s="72">
        <v>7400000000</v>
      </c>
      <c r="E94" s="54">
        <f t="shared" si="27"/>
        <v>0.14890169609693205</v>
      </c>
      <c r="F94" s="95">
        <v>100</v>
      </c>
      <c r="G94" s="72">
        <v>7400000000</v>
      </c>
      <c r="H94" s="54">
        <f>(G94/$G$95)</f>
        <v>0.14881466169323279</v>
      </c>
      <c r="I94" s="95">
        <v>100</v>
      </c>
      <c r="J94" s="185">
        <f>((G94-D94)/D94)</f>
        <v>0</v>
      </c>
      <c r="K94" s="185">
        <f>((I94-F94)/F94)</f>
        <v>0</v>
      </c>
      <c r="L94" s="9"/>
      <c r="M94" s="4"/>
      <c r="N94" s="224"/>
      <c r="O94"/>
    </row>
    <row r="95" spans="1:15" ht="12.95" customHeight="1">
      <c r="A95" s="236"/>
      <c r="B95" s="240"/>
      <c r="C95" s="238" t="s">
        <v>56</v>
      </c>
      <c r="D95" s="77">
        <f>SUM(D91:D94)</f>
        <v>49697217654.141075</v>
      </c>
      <c r="E95" s="65">
        <f>(D95/$D$127)</f>
        <v>3.6701812707195573E-2</v>
      </c>
      <c r="F95" s="87"/>
      <c r="G95" s="77">
        <f>SUM(G91:G94)</f>
        <v>49726283121.581078</v>
      </c>
      <c r="H95" s="65">
        <f>(G95/$G$127)</f>
        <v>3.7085353593958356E-2</v>
      </c>
      <c r="I95" s="87"/>
      <c r="J95" s="185">
        <f>((G95-D95)/D95)</f>
        <v>5.8485099995493465E-4</v>
      </c>
      <c r="K95" s="185"/>
      <c r="L95" s="9"/>
      <c r="M95" s="4"/>
      <c r="N95"/>
      <c r="O95"/>
    </row>
    <row r="96" spans="1:15" ht="12.95" customHeight="1">
      <c r="A96" s="239"/>
      <c r="B96" s="79"/>
      <c r="C96" s="79" t="s">
        <v>82</v>
      </c>
      <c r="D96" s="388"/>
      <c r="E96" s="81"/>
      <c r="F96" s="82"/>
      <c r="G96" s="80"/>
      <c r="H96" s="81"/>
      <c r="I96" s="82"/>
      <c r="J96" s="185"/>
      <c r="K96" s="185"/>
      <c r="L96" s="9"/>
      <c r="M96" s="4"/>
      <c r="N96"/>
      <c r="O96"/>
    </row>
    <row r="97" spans="1:18" ht="12.95" customHeight="1">
      <c r="A97" s="399">
        <v>82</v>
      </c>
      <c r="B97" s="400" t="s">
        <v>7</v>
      </c>
      <c r="C97" s="400" t="s">
        <v>35</v>
      </c>
      <c r="D97" s="72">
        <v>1715950484.78</v>
      </c>
      <c r="E97" s="54">
        <f>(D97/$D$117)</f>
        <v>5.910333872012781E-2</v>
      </c>
      <c r="F97" s="72">
        <v>3138.37</v>
      </c>
      <c r="G97" s="72">
        <v>1734360315.1099999</v>
      </c>
      <c r="H97" s="54">
        <f t="shared" ref="H97:H116" si="29">(G97/$G$117)</f>
        <v>5.9138965999274026E-2</v>
      </c>
      <c r="I97" s="72">
        <v>3181.15</v>
      </c>
      <c r="J97" s="185">
        <f>((G97-D97)/D97)</f>
        <v>1.0728648928561728E-2</v>
      </c>
      <c r="K97" s="185">
        <f t="shared" ref="K97:K107" si="30">((I97-F97)/F97)</f>
        <v>1.3631279931939256E-2</v>
      </c>
      <c r="L97" s="9"/>
      <c r="M97" s="4"/>
      <c r="N97" s="225"/>
      <c r="O97"/>
    </row>
    <row r="98" spans="1:18" ht="12.95" customHeight="1">
      <c r="A98" s="399">
        <v>83</v>
      </c>
      <c r="B98" s="400" t="s">
        <v>14</v>
      </c>
      <c r="C98" s="400" t="s">
        <v>33</v>
      </c>
      <c r="D98" s="72">
        <v>176668986</v>
      </c>
      <c r="E98" s="54">
        <f t="shared" ref="E98:E116" si="31">(D98/$D$117)</f>
        <v>6.0850980337222495E-3</v>
      </c>
      <c r="F98" s="72">
        <v>131.91999999999999</v>
      </c>
      <c r="G98" s="72">
        <v>178877847</v>
      </c>
      <c r="H98" s="64">
        <f t="shared" si="29"/>
        <v>6.0994539713539291E-3</v>
      </c>
      <c r="I98" s="72">
        <v>133.58000000000001</v>
      </c>
      <c r="J98" s="185">
        <f>((G98-D98)/D98)</f>
        <v>1.2502822651622622E-2</v>
      </c>
      <c r="K98" s="185">
        <f t="shared" si="30"/>
        <v>1.2583383869011713E-2</v>
      </c>
      <c r="L98" s="9"/>
      <c r="M98" s="4"/>
      <c r="N98" s="395"/>
      <c r="O98" s="278"/>
    </row>
    <row r="99" spans="1:18" ht="12.95" customHeight="1">
      <c r="A99" s="399">
        <v>84</v>
      </c>
      <c r="B99" s="400" t="s">
        <v>55</v>
      </c>
      <c r="C99" s="400" t="s">
        <v>99</v>
      </c>
      <c r="D99" s="72">
        <v>914268174.54999995</v>
      </c>
      <c r="E99" s="54">
        <f t="shared" si="31"/>
        <v>3.1490594909788158E-2</v>
      </c>
      <c r="F99" s="72">
        <v>1.3527</v>
      </c>
      <c r="G99" s="72">
        <v>924275016.11000001</v>
      </c>
      <c r="H99" s="64">
        <f t="shared" si="29"/>
        <v>3.1516328109848932E-2</v>
      </c>
      <c r="I99" s="72">
        <v>1.3676999999999999</v>
      </c>
      <c r="J99" s="185">
        <f t="shared" ref="J99:J104" si="32">((G99-D99)/D99)</f>
        <v>1.0945192929771835E-2</v>
      </c>
      <c r="K99" s="185">
        <f t="shared" si="30"/>
        <v>1.1088933244621796E-2</v>
      </c>
      <c r="L99" s="9"/>
      <c r="M99" s="4"/>
      <c r="N99" s="461"/>
      <c r="O99" s="60"/>
    </row>
    <row r="100" spans="1:18" ht="12.95" customHeight="1">
      <c r="A100" s="399">
        <v>85</v>
      </c>
      <c r="B100" s="400" t="s">
        <v>9</v>
      </c>
      <c r="C100" s="400" t="s">
        <v>197</v>
      </c>
      <c r="D100" s="72">
        <v>4290295044.3400002</v>
      </c>
      <c r="E100" s="54">
        <f t="shared" si="31"/>
        <v>0.14777277285330456</v>
      </c>
      <c r="F100" s="72">
        <v>424.45890000000003</v>
      </c>
      <c r="G100" s="72">
        <v>4314607212.1599998</v>
      </c>
      <c r="H100" s="64">
        <f t="shared" si="29"/>
        <v>0.14712133747362027</v>
      </c>
      <c r="I100" s="72">
        <v>426.78890000000001</v>
      </c>
      <c r="J100" s="185">
        <f>((G100-D100)/D100)</f>
        <v>5.6667822536060038E-3</v>
      </c>
      <c r="K100" s="185">
        <f t="shared" si="30"/>
        <v>5.489341842048745E-3</v>
      </c>
      <c r="L100" s="9"/>
      <c r="M100" s="4"/>
      <c r="N100" s="461"/>
      <c r="O100" s="276"/>
    </row>
    <row r="101" spans="1:18" ht="12.75" customHeight="1">
      <c r="A101" s="399">
        <v>86</v>
      </c>
      <c r="B101" s="400" t="s">
        <v>18</v>
      </c>
      <c r="C101" s="400" t="s">
        <v>19</v>
      </c>
      <c r="D101" s="72">
        <v>2273555921.6599998</v>
      </c>
      <c r="E101" s="54">
        <f t="shared" si="31"/>
        <v>7.8309220999609075E-2</v>
      </c>
      <c r="F101" s="72">
        <v>12.1357</v>
      </c>
      <c r="G101" s="72">
        <v>2292287920.27</v>
      </c>
      <c r="H101" s="64">
        <f t="shared" si="29"/>
        <v>7.8163422096518692E-2</v>
      </c>
      <c r="I101" s="72">
        <v>12.2362</v>
      </c>
      <c r="J101" s="185">
        <f>((G101-D101)/D101)</f>
        <v>8.2390753759526043E-3</v>
      </c>
      <c r="K101" s="185">
        <f t="shared" si="30"/>
        <v>8.2813517143634288E-3</v>
      </c>
      <c r="L101" s="9"/>
      <c r="M101" s="311"/>
      <c r="N101" s="361"/>
      <c r="O101" s="359"/>
      <c r="P101" s="352"/>
      <c r="Q101" s="294"/>
      <c r="R101" s="375"/>
    </row>
    <row r="102" spans="1:18" ht="12.95" customHeight="1" thickBot="1">
      <c r="A102" s="399">
        <v>87</v>
      </c>
      <c r="B102" s="53" t="s">
        <v>34</v>
      </c>
      <c r="C102" s="53" t="s">
        <v>163</v>
      </c>
      <c r="D102" s="72">
        <v>4145446919.1700001</v>
      </c>
      <c r="E102" s="54">
        <f t="shared" si="31"/>
        <v>0.14278369660615658</v>
      </c>
      <c r="F102" s="72">
        <v>185.65</v>
      </c>
      <c r="G102" s="72">
        <v>4164993624.48</v>
      </c>
      <c r="H102" s="64">
        <f t="shared" si="29"/>
        <v>0.14201974883730759</v>
      </c>
      <c r="I102" s="72">
        <v>186.75</v>
      </c>
      <c r="J102" s="185">
        <f t="shared" si="32"/>
        <v>4.7152226746913885E-3</v>
      </c>
      <c r="K102" s="185">
        <f t="shared" si="30"/>
        <v>5.9251279288984344E-3</v>
      </c>
      <c r="L102" s="9"/>
      <c r="M102" s="303"/>
      <c r="N102" s="360"/>
      <c r="O102" s="358"/>
      <c r="P102" s="353"/>
      <c r="Q102" s="296"/>
      <c r="R102" s="376"/>
    </row>
    <row r="103" spans="1:18" ht="12.75" customHeight="1">
      <c r="A103" s="399">
        <v>88</v>
      </c>
      <c r="B103" s="423" t="s">
        <v>137</v>
      </c>
      <c r="C103" s="423" t="s">
        <v>200</v>
      </c>
      <c r="D103" s="72">
        <v>5323682215.8299999</v>
      </c>
      <c r="E103" s="54">
        <f t="shared" si="31"/>
        <v>0.18336624280907596</v>
      </c>
      <c r="F103" s="72">
        <v>115.05</v>
      </c>
      <c r="G103" s="72">
        <v>5373886678.75</v>
      </c>
      <c r="H103" s="64">
        <f t="shared" si="29"/>
        <v>0.18324110555907833</v>
      </c>
      <c r="I103" s="72">
        <v>115.05</v>
      </c>
      <c r="J103" s="185">
        <f>((G103-D103)/D103)</f>
        <v>9.4304019069201411E-3</v>
      </c>
      <c r="K103" s="185">
        <f t="shared" si="30"/>
        <v>0</v>
      </c>
      <c r="L103" s="9"/>
      <c r="M103" s="4"/>
      <c r="N103" s="306"/>
      <c r="O103" s="306"/>
      <c r="P103" s="306"/>
      <c r="Q103" s="304"/>
    </row>
    <row r="104" spans="1:18" ht="12.95" customHeight="1" thickBot="1">
      <c r="A104" s="399">
        <v>89</v>
      </c>
      <c r="B104" s="400" t="s">
        <v>11</v>
      </c>
      <c r="C104" s="72" t="s">
        <v>223</v>
      </c>
      <c r="D104" s="72">
        <v>2109522579.04</v>
      </c>
      <c r="E104" s="54">
        <f t="shared" si="31"/>
        <v>7.2659338735373696E-2</v>
      </c>
      <c r="F104" s="72">
        <v>3855.79</v>
      </c>
      <c r="G104" s="72">
        <v>2126630557.1900001</v>
      </c>
      <c r="H104" s="64">
        <f t="shared" si="29"/>
        <v>7.2514765887444765E-2</v>
      </c>
      <c r="I104" s="72">
        <v>3887.06</v>
      </c>
      <c r="J104" s="185">
        <f t="shared" si="32"/>
        <v>8.1098815058834699E-3</v>
      </c>
      <c r="K104" s="185">
        <f t="shared" si="30"/>
        <v>8.1098815028826723E-3</v>
      </c>
      <c r="L104" s="9"/>
      <c r="M104" s="4"/>
      <c r="N104" s="296"/>
      <c r="O104" s="296"/>
      <c r="P104" s="296"/>
      <c r="Q104" s="305"/>
    </row>
    <row r="105" spans="1:18" ht="13.5" customHeight="1">
      <c r="A105" s="399">
        <v>90</v>
      </c>
      <c r="B105" s="53" t="s">
        <v>60</v>
      </c>
      <c r="C105" s="72" t="s">
        <v>202</v>
      </c>
      <c r="D105" s="72">
        <v>1829629113.3499999</v>
      </c>
      <c r="E105" s="54">
        <f t="shared" si="31"/>
        <v>6.3018828443873368E-2</v>
      </c>
      <c r="F105" s="72">
        <v>1.081</v>
      </c>
      <c r="G105" s="72">
        <v>1849676178.23</v>
      </c>
      <c r="H105" s="64">
        <f t="shared" si="29"/>
        <v>6.3071056032017944E-2</v>
      </c>
      <c r="I105" s="72">
        <v>1.0929</v>
      </c>
      <c r="J105" s="185">
        <f>((G105-D105)/D105)</f>
        <v>1.0956900900693746E-2</v>
      </c>
      <c r="K105" s="185">
        <f t="shared" si="30"/>
        <v>1.1008325624421852E-2</v>
      </c>
      <c r="L105" s="9"/>
      <c r="M105" s="4"/>
      <c r="N105" s="306"/>
      <c r="O105" s="306"/>
      <c r="P105" s="306"/>
      <c r="Q105" s="306"/>
    </row>
    <row r="106" spans="1:18" ht="12.95" customHeight="1">
      <c r="A106" s="399">
        <v>91</v>
      </c>
      <c r="B106" s="53" t="s">
        <v>76</v>
      </c>
      <c r="C106" s="400" t="s">
        <v>41</v>
      </c>
      <c r="D106" s="72">
        <v>1113551318.8099999</v>
      </c>
      <c r="E106" s="54">
        <f t="shared" si="31"/>
        <v>3.8354603679785361E-2</v>
      </c>
      <c r="F106" s="73">
        <v>552.20000000000005</v>
      </c>
      <c r="G106" s="72">
        <v>1113266832.72</v>
      </c>
      <c r="H106" s="64">
        <f t="shared" si="29"/>
        <v>3.7960652578799291E-2</v>
      </c>
      <c r="I106" s="73">
        <v>552.20000000000005</v>
      </c>
      <c r="J106" s="185">
        <f>((G106-D106)/D106)</f>
        <v>-2.5547640705408269E-4</v>
      </c>
      <c r="K106" s="185">
        <f t="shared" si="30"/>
        <v>0</v>
      </c>
      <c r="L106" s="9"/>
      <c r="M106" s="292"/>
      <c r="N106" s="254"/>
    </row>
    <row r="107" spans="1:18" ht="12.95" customHeight="1">
      <c r="A107" s="399">
        <v>92</v>
      </c>
      <c r="B107" s="53" t="s">
        <v>65</v>
      </c>
      <c r="C107" s="400" t="s">
        <v>71</v>
      </c>
      <c r="D107" s="72">
        <v>2000179914.5</v>
      </c>
      <c r="E107" s="54">
        <f t="shared" si="31"/>
        <v>6.8893194784141049E-2</v>
      </c>
      <c r="F107" s="73">
        <v>2.79</v>
      </c>
      <c r="G107" s="72">
        <v>2031203768.5</v>
      </c>
      <c r="H107" s="64">
        <f t="shared" si="29"/>
        <v>6.9260862092142647E-2</v>
      </c>
      <c r="I107" s="73">
        <v>2.83</v>
      </c>
      <c r="J107" s="185">
        <f>((G107-D107)/D107)</f>
        <v>1.5510531715220861E-2</v>
      </c>
      <c r="K107" s="185">
        <f t="shared" si="30"/>
        <v>1.4336917562724026E-2</v>
      </c>
      <c r="L107" s="9"/>
      <c r="M107" s="208"/>
    </row>
    <row r="108" spans="1:18" ht="12.95" customHeight="1" thickBot="1">
      <c r="A108" s="399">
        <v>93</v>
      </c>
      <c r="B108" s="53" t="s">
        <v>115</v>
      </c>
      <c r="C108" s="422" t="s">
        <v>67</v>
      </c>
      <c r="D108" s="72">
        <v>162374995.49000001</v>
      </c>
      <c r="E108" s="54">
        <f t="shared" si="31"/>
        <v>5.5927629866051199E-3</v>
      </c>
      <c r="F108" s="73">
        <v>1.641364</v>
      </c>
      <c r="G108" s="72">
        <v>163776904.80000001</v>
      </c>
      <c r="H108" s="64">
        <f t="shared" si="29"/>
        <v>5.58453553166041E-3</v>
      </c>
      <c r="I108" s="73">
        <v>1.655756</v>
      </c>
      <c r="J108" s="185">
        <f>((G108-D108)/D108)</f>
        <v>8.6337758210212855E-3</v>
      </c>
      <c r="K108" s="185">
        <f t="shared" ref="K108:K116" si="33">((I108-F108)/F108)</f>
        <v>8.7683170826215028E-3</v>
      </c>
      <c r="L108" s="9"/>
      <c r="M108" s="292"/>
      <c r="N108" s="397"/>
      <c r="O108" s="254"/>
    </row>
    <row r="109" spans="1:18" ht="12.95" customHeight="1">
      <c r="A109" s="399">
        <v>94</v>
      </c>
      <c r="B109" s="400" t="s">
        <v>55</v>
      </c>
      <c r="C109" s="400" t="s">
        <v>131</v>
      </c>
      <c r="D109" s="72">
        <v>542667626.38999999</v>
      </c>
      <c r="E109" s="54">
        <f t="shared" si="31"/>
        <v>1.8691371819559259E-2</v>
      </c>
      <c r="F109" s="73">
        <v>1.0899000000000001</v>
      </c>
      <c r="G109" s="72">
        <v>550306248.26999998</v>
      </c>
      <c r="H109" s="64">
        <f t="shared" si="29"/>
        <v>1.8764579783159693E-2</v>
      </c>
      <c r="I109" s="73">
        <v>1.1052</v>
      </c>
      <c r="J109" s="185">
        <f t="shared" ref="J109:J116" si="34">((G109-D109)/D109)</f>
        <v>1.4076059651493439E-2</v>
      </c>
      <c r="K109" s="185">
        <f t="shared" si="33"/>
        <v>1.4037985136250911E-2</v>
      </c>
      <c r="L109" s="9"/>
      <c r="M109" s="4"/>
      <c r="N109" s="398"/>
      <c r="Q109" s="306"/>
    </row>
    <row r="110" spans="1:18" ht="12.95" customHeight="1">
      <c r="A110" s="399">
        <v>95</v>
      </c>
      <c r="B110" s="400" t="s">
        <v>138</v>
      </c>
      <c r="C110" s="400" t="s">
        <v>140</v>
      </c>
      <c r="D110" s="72">
        <v>312996910.91000003</v>
      </c>
      <c r="E110" s="54">
        <f t="shared" si="31"/>
        <v>1.0780708772164341E-2</v>
      </c>
      <c r="F110" s="73">
        <v>1.17</v>
      </c>
      <c r="G110" s="72">
        <v>315481397.41000003</v>
      </c>
      <c r="H110" s="64">
        <f t="shared" si="29"/>
        <v>1.0757420746017319E-2</v>
      </c>
      <c r="I110" s="73">
        <v>1.1777</v>
      </c>
      <c r="J110" s="185">
        <f t="shared" si="34"/>
        <v>7.9377348893848853E-3</v>
      </c>
      <c r="K110" s="185">
        <f t="shared" si="33"/>
        <v>6.5811965811966161E-3</v>
      </c>
      <c r="L110" s="9"/>
      <c r="M110" s="4"/>
    </row>
    <row r="111" spans="1:18" ht="12.95" customHeight="1">
      <c r="A111" s="399">
        <v>96</v>
      </c>
      <c r="B111" s="400" t="s">
        <v>112</v>
      </c>
      <c r="C111" s="400" t="s">
        <v>142</v>
      </c>
      <c r="D111" s="72">
        <v>235505297.19</v>
      </c>
      <c r="E111" s="54">
        <f t="shared" si="31"/>
        <v>8.1116264563948024E-3</v>
      </c>
      <c r="F111" s="73">
        <v>130.30000000000001</v>
      </c>
      <c r="G111" s="72">
        <v>234959011.74000001</v>
      </c>
      <c r="H111" s="64">
        <f t="shared" si="29"/>
        <v>8.0117337126879521E-3</v>
      </c>
      <c r="I111" s="73">
        <v>129.82</v>
      </c>
      <c r="J111" s="185">
        <f t="shared" si="34"/>
        <v>-2.3196312631526845E-3</v>
      </c>
      <c r="K111" s="185">
        <f t="shared" si="33"/>
        <v>-3.6838066001536312E-3</v>
      </c>
      <c r="L111" s="9"/>
      <c r="N111" s="371"/>
    </row>
    <row r="112" spans="1:18" ht="12.95" customHeight="1">
      <c r="A112" s="399">
        <v>97</v>
      </c>
      <c r="B112" s="400" t="s">
        <v>50</v>
      </c>
      <c r="C112" s="400" t="s">
        <v>148</v>
      </c>
      <c r="D112" s="72">
        <v>157242931.09</v>
      </c>
      <c r="E112" s="54">
        <f t="shared" si="31"/>
        <v>5.4159967318343138E-3</v>
      </c>
      <c r="F112" s="73">
        <v>3.4851999999999999</v>
      </c>
      <c r="G112" s="72">
        <v>159268085.99000001</v>
      </c>
      <c r="H112" s="64">
        <f t="shared" si="29"/>
        <v>5.4307918833663323E-3</v>
      </c>
      <c r="I112" s="73">
        <v>3.5301</v>
      </c>
      <c r="J112" s="185">
        <f t="shared" si="34"/>
        <v>1.2879147481935978E-2</v>
      </c>
      <c r="K112" s="185">
        <f t="shared" si="33"/>
        <v>1.2883048318604432E-2</v>
      </c>
      <c r="L112" s="9"/>
      <c r="M112" s="4"/>
    </row>
    <row r="113" spans="1:16" ht="12.95" customHeight="1">
      <c r="A113" s="399">
        <v>98</v>
      </c>
      <c r="B113" s="400" t="s">
        <v>113</v>
      </c>
      <c r="C113" s="400" t="s">
        <v>198</v>
      </c>
      <c r="D113" s="72">
        <v>326134362.76999998</v>
      </c>
      <c r="E113" s="54">
        <f t="shared" si="31"/>
        <v>1.1233208581504993E-2</v>
      </c>
      <c r="F113" s="73">
        <v>114.28</v>
      </c>
      <c r="G113" s="72">
        <v>328266838.60000002</v>
      </c>
      <c r="H113" s="64">
        <f t="shared" si="29"/>
        <v>1.1193384233669636E-2</v>
      </c>
      <c r="I113" s="73">
        <v>115.04</v>
      </c>
      <c r="J113" s="185">
        <f>((G113-D113)/D113)</f>
        <v>6.5386419630486187E-3</v>
      </c>
      <c r="K113" s="185">
        <f t="shared" si="33"/>
        <v>6.6503325166258759E-3</v>
      </c>
      <c r="L113" s="9"/>
      <c r="M113" s="4"/>
    </row>
    <row r="114" spans="1:16" ht="12.95" customHeight="1">
      <c r="A114" s="399">
        <v>99</v>
      </c>
      <c r="B114" s="400" t="s">
        <v>134</v>
      </c>
      <c r="C114" s="400" t="s">
        <v>166</v>
      </c>
      <c r="D114" s="72">
        <v>138011672.91</v>
      </c>
      <c r="E114" s="54">
        <f t="shared" si="31"/>
        <v>4.753604910911524E-3</v>
      </c>
      <c r="F114" s="73">
        <v>126.708089</v>
      </c>
      <c r="G114" s="72">
        <v>141289524.09999999</v>
      </c>
      <c r="H114" s="64">
        <f t="shared" si="29"/>
        <v>4.8177511264569928E-3</v>
      </c>
      <c r="I114" s="73">
        <v>128.719776</v>
      </c>
      <c r="J114" s="185">
        <f>((G114-D114)/D114)</f>
        <v>2.3750535885015654E-2</v>
      </c>
      <c r="K114" s="185">
        <f>((I114-F114)/F114)</f>
        <v>1.5876547550172544E-2</v>
      </c>
      <c r="L114" s="9"/>
      <c r="M114" s="4"/>
    </row>
    <row r="115" spans="1:16" ht="12.95" customHeight="1">
      <c r="A115" s="399">
        <v>100</v>
      </c>
      <c r="B115" s="400" t="s">
        <v>133</v>
      </c>
      <c r="C115" s="400" t="s">
        <v>184</v>
      </c>
      <c r="D115" s="72">
        <v>1250216902.54</v>
      </c>
      <c r="E115" s="54">
        <f t="shared" ref="E115" si="35">(D115/$D$117)</f>
        <v>4.3061844569439456E-2</v>
      </c>
      <c r="F115" s="73">
        <v>2.2059000000000002</v>
      </c>
      <c r="G115" s="72">
        <v>1314294737.78</v>
      </c>
      <c r="H115" s="64">
        <f t="shared" ref="H115" si="36">(G115/$G$117)</f>
        <v>4.4815388782501346E-2</v>
      </c>
      <c r="I115" s="73">
        <v>2.3159999999999998</v>
      </c>
      <c r="J115" s="185">
        <f t="shared" ref="J115" si="37">((G115-D115)/D115)</f>
        <v>5.1253374602292165E-2</v>
      </c>
      <c r="K115" s="185">
        <f t="shared" ref="K115" si="38">((I115-F115)/F115)</f>
        <v>4.9911600707194179E-2</v>
      </c>
      <c r="L115" s="9"/>
      <c r="M115" s="4"/>
    </row>
    <row r="116" spans="1:16" ht="12.95" customHeight="1">
      <c r="A116" s="399">
        <v>101</v>
      </c>
      <c r="B116" s="400" t="s">
        <v>204</v>
      </c>
      <c r="C116" s="400" t="s">
        <v>205</v>
      </c>
      <c r="D116" s="72">
        <v>15153646.189999999</v>
      </c>
      <c r="E116" s="54">
        <f t="shared" si="31"/>
        <v>5.2194459662824831E-4</v>
      </c>
      <c r="F116" s="73">
        <v>1.0119</v>
      </c>
      <c r="G116" s="72">
        <v>15153646.189999999</v>
      </c>
      <c r="H116" s="64">
        <f t="shared" si="29"/>
        <v>5.1671556307410075E-4</v>
      </c>
      <c r="I116" s="73">
        <v>1.0119</v>
      </c>
      <c r="J116" s="185">
        <f t="shared" si="34"/>
        <v>0</v>
      </c>
      <c r="K116" s="185">
        <f t="shared" si="33"/>
        <v>0</v>
      </c>
      <c r="L116" s="9"/>
      <c r="M116" s="272"/>
      <c r="N116" s="297"/>
    </row>
    <row r="117" spans="1:16" ht="12.95" customHeight="1">
      <c r="A117" s="241"/>
      <c r="B117" s="67"/>
      <c r="C117" s="42" t="s">
        <v>56</v>
      </c>
      <c r="D117" s="68">
        <f>SUM(D97:D116)</f>
        <v>29033055017.510002</v>
      </c>
      <c r="E117" s="65">
        <f>(D117/$D$127)</f>
        <v>2.1441155015678576E-2</v>
      </c>
      <c r="F117" s="67"/>
      <c r="G117" s="68">
        <f>SUM(G97:G116)</f>
        <v>29326862345.399994</v>
      </c>
      <c r="H117" s="65">
        <f>(G117/$G$127)</f>
        <v>2.1871674124955609E-2</v>
      </c>
      <c r="I117" s="67"/>
      <c r="J117" s="185">
        <f>((G117-D117)/D117)</f>
        <v>1.0119752389570951E-2</v>
      </c>
      <c r="K117" s="209"/>
      <c r="L117" s="9"/>
      <c r="M117" s="273"/>
      <c r="N117" s="10"/>
    </row>
    <row r="118" spans="1:16" s="13" customFormat="1" ht="12.95" customHeight="1">
      <c r="A118" s="235"/>
      <c r="B118" s="235"/>
      <c r="C118" s="79" t="s">
        <v>90</v>
      </c>
      <c r="D118" s="388"/>
      <c r="E118" s="81"/>
      <c r="F118" s="82"/>
      <c r="G118" s="80"/>
      <c r="H118" s="81"/>
      <c r="I118" s="82"/>
      <c r="J118" s="185"/>
      <c r="K118" s="185"/>
      <c r="L118" s="9"/>
      <c r="M118" s="273"/>
      <c r="N118" s="10"/>
    </row>
    <row r="119" spans="1:16" ht="16.5" customHeight="1" thickBot="1">
      <c r="A119" s="399">
        <v>102</v>
      </c>
      <c r="B119" s="400" t="s">
        <v>18</v>
      </c>
      <c r="C119" s="53" t="s">
        <v>36</v>
      </c>
      <c r="D119" s="83">
        <v>579948107.88999999</v>
      </c>
      <c r="E119" s="54">
        <f>(D119/$D$126)</f>
        <v>4.2496910569388716E-2</v>
      </c>
      <c r="F119" s="363">
        <v>13.435</v>
      </c>
      <c r="G119" s="83">
        <v>589745313.63</v>
      </c>
      <c r="H119" s="54">
        <f t="shared" ref="H119:H125" si="39">(G119/$G$126)</f>
        <v>4.3631902061197499E-2</v>
      </c>
      <c r="I119" s="363">
        <v>13.6632</v>
      </c>
      <c r="J119" s="185">
        <f t="shared" ref="J119:J126" si="40">((G119-D119)/D119)</f>
        <v>1.68932454588821E-2</v>
      </c>
      <c r="K119" s="229">
        <f t="shared" ref="K119:K125" si="41">((I119-F119)/F119)</f>
        <v>1.6985485671752832E-2</v>
      </c>
      <c r="L119" s="9"/>
      <c r="M119" s="362"/>
      <c r="N119" s="360"/>
      <c r="O119" s="300"/>
      <c r="P119" s="449"/>
    </row>
    <row r="120" spans="1:16" ht="12" customHeight="1" thickBot="1">
      <c r="A120" s="399">
        <v>103</v>
      </c>
      <c r="B120" s="400" t="s">
        <v>37</v>
      </c>
      <c r="C120" s="53" t="s">
        <v>165</v>
      </c>
      <c r="D120" s="83">
        <v>2722970342.27</v>
      </c>
      <c r="E120" s="54">
        <f t="shared" ref="E120:E125" si="42">(D120/$D$126)</f>
        <v>0.19953134693301633</v>
      </c>
      <c r="F120" s="363">
        <v>1.38</v>
      </c>
      <c r="G120" s="83">
        <v>2726511140.8899999</v>
      </c>
      <c r="H120" s="54">
        <f t="shared" si="39"/>
        <v>0.20171905451157579</v>
      </c>
      <c r="I120" s="363">
        <v>1.38</v>
      </c>
      <c r="J120" s="229">
        <f t="shared" si="40"/>
        <v>1.3003441737995957E-3</v>
      </c>
      <c r="K120" s="229">
        <f t="shared" si="41"/>
        <v>0</v>
      </c>
      <c r="L120" s="9"/>
      <c r="M120" s="312"/>
      <c r="N120" s="310"/>
      <c r="O120" s="301"/>
      <c r="P120" s="450"/>
    </row>
    <row r="121" spans="1:16" ht="12" customHeight="1" thickBot="1">
      <c r="A121" s="399">
        <v>104</v>
      </c>
      <c r="B121" s="400" t="s">
        <v>7</v>
      </c>
      <c r="C121" s="53" t="s">
        <v>39</v>
      </c>
      <c r="D121" s="75">
        <v>1467573244.9400001</v>
      </c>
      <c r="E121" s="54">
        <f t="shared" si="42"/>
        <v>0.10753949895819322</v>
      </c>
      <c r="F121" s="75">
        <v>1.18</v>
      </c>
      <c r="G121" s="75">
        <v>1503512589.79</v>
      </c>
      <c r="H121" s="54">
        <f t="shared" si="39"/>
        <v>0.11123634652000328</v>
      </c>
      <c r="I121" s="75">
        <v>1.2</v>
      </c>
      <c r="J121" s="185">
        <f t="shared" si="40"/>
        <v>2.4488961606457495E-2</v>
      </c>
      <c r="K121" s="185">
        <f t="shared" si="41"/>
        <v>1.6949152542372899E-2</v>
      </c>
      <c r="L121" s="9"/>
      <c r="M121" s="447"/>
      <c r="N121" s="295"/>
      <c r="O121" s="296"/>
    </row>
    <row r="122" spans="1:16" ht="12" customHeight="1" thickBot="1">
      <c r="A122" s="399">
        <v>105</v>
      </c>
      <c r="B122" s="419" t="s">
        <v>9</v>
      </c>
      <c r="C122" s="400" t="s">
        <v>40</v>
      </c>
      <c r="D122" s="75">
        <v>402592436.17000002</v>
      </c>
      <c r="E122" s="54">
        <f t="shared" si="42"/>
        <v>2.950080278402066E-2</v>
      </c>
      <c r="F122" s="75">
        <v>37.930599999999998</v>
      </c>
      <c r="G122" s="75">
        <v>402400974.25</v>
      </c>
      <c r="H122" s="54">
        <f t="shared" si="39"/>
        <v>2.9771359758225837E-2</v>
      </c>
      <c r="I122" s="95">
        <v>38.0334</v>
      </c>
      <c r="J122" s="185">
        <f t="shared" si="40"/>
        <v>-4.755725711626866E-4</v>
      </c>
      <c r="K122" s="185">
        <f t="shared" si="41"/>
        <v>2.7102128624382953E-3</v>
      </c>
      <c r="L122" s="9"/>
      <c r="M122" s="448"/>
      <c r="P122" s="298"/>
    </row>
    <row r="123" spans="1:16" ht="12" customHeight="1">
      <c r="A123" s="399">
        <v>106</v>
      </c>
      <c r="B123" s="400" t="s">
        <v>7</v>
      </c>
      <c r="C123" s="400" t="s">
        <v>89</v>
      </c>
      <c r="D123" s="72">
        <v>255195307.49000001</v>
      </c>
      <c r="E123" s="54">
        <f t="shared" si="42"/>
        <v>1.8699969898319218E-2</v>
      </c>
      <c r="F123" s="95">
        <v>217.3</v>
      </c>
      <c r="G123" s="72">
        <v>255179954.28</v>
      </c>
      <c r="H123" s="54">
        <f t="shared" si="39"/>
        <v>1.8879313689826389E-2</v>
      </c>
      <c r="I123" s="95">
        <v>220.06</v>
      </c>
      <c r="J123" s="185">
        <f>((G123-D123)/D123)</f>
        <v>-6.0162587435546676E-5</v>
      </c>
      <c r="K123" s="185">
        <f t="shared" si="41"/>
        <v>1.2701334560515374E-2</v>
      </c>
      <c r="L123" s="9"/>
      <c r="M123" s="350"/>
      <c r="N123" s="10"/>
      <c r="P123" s="348"/>
    </row>
    <row r="124" spans="1:16" ht="12" customHeight="1">
      <c r="A124" s="399">
        <v>107</v>
      </c>
      <c r="B124" s="53" t="s">
        <v>34</v>
      </c>
      <c r="C124" s="53" t="s">
        <v>183</v>
      </c>
      <c r="D124" s="72">
        <v>6917004495.0100002</v>
      </c>
      <c r="E124" s="54">
        <f t="shared" ref="E124" si="43">(D124/$D$126)</f>
        <v>0.50685797131396815</v>
      </c>
      <c r="F124" s="95">
        <v>109.24</v>
      </c>
      <c r="G124" s="72">
        <v>6609367288.3900003</v>
      </c>
      <c r="H124" s="54">
        <f t="shared" ref="H124" si="44">(G124/$G$126)</f>
        <v>0.48898950029544636</v>
      </c>
      <c r="I124" s="95">
        <v>109.32</v>
      </c>
      <c r="J124" s="185">
        <f t="shared" ref="J124" si="45">((G124-D124)/D124)</f>
        <v>-4.4475496125805987E-2</v>
      </c>
      <c r="K124" s="185">
        <f t="shared" ref="K124" si="46">((I124-F124)/F124)</f>
        <v>7.3233247894542567E-4</v>
      </c>
      <c r="L124" s="9"/>
      <c r="M124" s="350"/>
      <c r="N124" s="10"/>
      <c r="P124" s="393"/>
    </row>
    <row r="125" spans="1:16" ht="12" customHeight="1" thickBot="1">
      <c r="A125" s="399">
        <v>108</v>
      </c>
      <c r="B125" s="400" t="s">
        <v>55</v>
      </c>
      <c r="C125" s="400" t="s">
        <v>211</v>
      </c>
      <c r="D125" s="72">
        <v>1301545920.9100001</v>
      </c>
      <c r="E125" s="54">
        <f t="shared" si="42"/>
        <v>9.5373499543093668E-2</v>
      </c>
      <c r="F125" s="95">
        <v>1.0417000000000001</v>
      </c>
      <c r="G125" s="72">
        <v>1429661483.9100001</v>
      </c>
      <c r="H125" s="54">
        <f t="shared" si="39"/>
        <v>0.10577252316372494</v>
      </c>
      <c r="I125" s="95">
        <v>1.0427999999999999</v>
      </c>
      <c r="J125" s="185">
        <f t="shared" si="40"/>
        <v>9.8433379062358106E-2</v>
      </c>
      <c r="K125" s="185">
        <f t="shared" si="41"/>
        <v>1.0559662090811931E-3</v>
      </c>
      <c r="L125" s="9"/>
      <c r="M125" s="4"/>
      <c r="N125" s="10"/>
      <c r="P125" s="299"/>
    </row>
    <row r="126" spans="1:16" ht="12" customHeight="1">
      <c r="A126" s="242"/>
      <c r="B126" s="243"/>
      <c r="C126" s="238" t="s">
        <v>56</v>
      </c>
      <c r="D126" s="90">
        <f>SUM(D119:D125)</f>
        <v>13646829854.68</v>
      </c>
      <c r="E126" s="65">
        <f>(D126/$D$127)</f>
        <v>1.0078298484617386E-2</v>
      </c>
      <c r="F126" s="87"/>
      <c r="G126" s="90">
        <f>SUM(G119:G125)</f>
        <v>13516378745.139999</v>
      </c>
      <c r="H126" s="65">
        <f>(G126/$G$127)</f>
        <v>1.0080377088466414E-2</v>
      </c>
      <c r="I126" s="87"/>
      <c r="J126" s="185">
        <f t="shared" si="40"/>
        <v>-9.5590778905523203E-3</v>
      </c>
      <c r="K126" s="185"/>
      <c r="L126" s="9"/>
      <c r="M126" s="411" t="s">
        <v>221</v>
      </c>
      <c r="N126" s="10"/>
    </row>
    <row r="127" spans="1:16" ht="15" customHeight="1">
      <c r="A127" s="244"/>
      <c r="B127" s="245"/>
      <c r="C127" s="246" t="s">
        <v>42</v>
      </c>
      <c r="D127" s="41">
        <f>SUM(D19,D47,D59,D89,D95,D117,D126)</f>
        <v>1354080738480.7368</v>
      </c>
      <c r="E127" s="55"/>
      <c r="F127" s="40"/>
      <c r="G127" s="41">
        <f>SUM(G19,G47,G59,G89,G95,G117,G126)</f>
        <v>1340860428783.4558</v>
      </c>
      <c r="H127" s="55"/>
      <c r="I127" s="40"/>
      <c r="J127" s="185">
        <f>((G127-D127)/D127)</f>
        <v>-9.7633097654974722E-3</v>
      </c>
      <c r="K127" s="185"/>
      <c r="L127" s="9"/>
      <c r="M127" s="410">
        <f>((G127-D127)/D127)</f>
        <v>-9.7633097654974722E-3</v>
      </c>
      <c r="N127" s="193"/>
    </row>
    <row r="128" spans="1:16" ht="11.25" customHeight="1">
      <c r="A128" s="338"/>
      <c r="B128" s="161"/>
      <c r="C128" s="161"/>
      <c r="D128" s="161"/>
      <c r="E128" s="161"/>
      <c r="F128" s="161"/>
      <c r="G128" s="161"/>
      <c r="H128" s="161"/>
      <c r="I128" s="161"/>
      <c r="J128" s="161"/>
      <c r="K128" s="161"/>
      <c r="L128" s="9"/>
      <c r="M128" s="4"/>
    </row>
    <row r="129" spans="1:15" ht="12" customHeight="1">
      <c r="A129" s="455" t="s">
        <v>229</v>
      </c>
      <c r="B129" s="456"/>
      <c r="C129" s="456"/>
      <c r="D129" s="456"/>
      <c r="E129" s="456"/>
      <c r="F129" s="456"/>
      <c r="G129" s="456"/>
      <c r="H129" s="456"/>
      <c r="I129" s="456"/>
      <c r="J129" s="456"/>
      <c r="K129" s="457"/>
      <c r="L129" s="9"/>
      <c r="M129" s="4"/>
    </row>
    <row r="130" spans="1:15" ht="27" customHeight="1">
      <c r="A130" s="266"/>
      <c r="B130" s="267"/>
      <c r="C130" s="266" t="s">
        <v>63</v>
      </c>
      <c r="D130" s="429" t="s">
        <v>225</v>
      </c>
      <c r="E130" s="430"/>
      <c r="F130" s="431"/>
      <c r="G130" s="429" t="s">
        <v>228</v>
      </c>
      <c r="H130" s="430"/>
      <c r="I130" s="431"/>
      <c r="J130" s="453" t="s">
        <v>84</v>
      </c>
      <c r="K130" s="454"/>
      <c r="M130" s="4"/>
    </row>
    <row r="131" spans="1:15" ht="27" customHeight="1">
      <c r="A131" s="247"/>
      <c r="B131" s="370"/>
      <c r="C131" s="248"/>
      <c r="D131" s="91" t="s">
        <v>97</v>
      </c>
      <c r="E131" s="92" t="s">
        <v>83</v>
      </c>
      <c r="F131" s="92" t="s">
        <v>98</v>
      </c>
      <c r="G131" s="91" t="s">
        <v>97</v>
      </c>
      <c r="H131" s="92" t="s">
        <v>83</v>
      </c>
      <c r="I131" s="92" t="s">
        <v>98</v>
      </c>
      <c r="J131" s="389" t="s">
        <v>155</v>
      </c>
      <c r="K131" s="210" t="s">
        <v>154</v>
      </c>
      <c r="M131" s="4"/>
    </row>
    <row r="132" spans="1:15" ht="12" customHeight="1">
      <c r="A132" s="399">
        <v>1</v>
      </c>
      <c r="B132" s="53" t="s">
        <v>43</v>
      </c>
      <c r="C132" s="53" t="s">
        <v>44</v>
      </c>
      <c r="D132" s="89">
        <v>2507869000</v>
      </c>
      <c r="E132" s="76">
        <f>(D132/$D$142)</f>
        <v>0.16089598110273282</v>
      </c>
      <c r="F132" s="88">
        <v>16.510000000000002</v>
      </c>
      <c r="G132" s="89">
        <v>2507869000</v>
      </c>
      <c r="H132" s="76">
        <f t="shared" ref="H132:H141" si="47">(G132/$G$142)</f>
        <v>0.15266719441719681</v>
      </c>
      <c r="I132" s="88">
        <v>16.510000000000002</v>
      </c>
      <c r="J132" s="185">
        <f t="shared" ref="J132:J141" si="48">((G132-D132)/D132)</f>
        <v>0</v>
      </c>
      <c r="K132" s="185">
        <f t="shared" ref="K132:K138" si="49">((I132-F132)/F132)</f>
        <v>0</v>
      </c>
      <c r="M132" s="4"/>
    </row>
    <row r="133" spans="1:15" ht="12" customHeight="1">
      <c r="A133" s="399">
        <v>2</v>
      </c>
      <c r="B133" s="53" t="s">
        <v>43</v>
      </c>
      <c r="C133" s="422" t="s">
        <v>80</v>
      </c>
      <c r="D133" s="89">
        <v>302474885.14999998</v>
      </c>
      <c r="E133" s="76">
        <f t="shared" ref="E133:E141" si="50">(D133/$D$142)</f>
        <v>1.9405715930595129E-2</v>
      </c>
      <c r="F133" s="88">
        <v>3.55</v>
      </c>
      <c r="G133" s="89">
        <v>312699388.31</v>
      </c>
      <c r="H133" s="76">
        <f t="shared" si="47"/>
        <v>1.9035658684429406E-2</v>
      </c>
      <c r="I133" s="88">
        <v>3.67</v>
      </c>
      <c r="J133" s="185">
        <f t="shared" si="48"/>
        <v>3.3802816901408538E-2</v>
      </c>
      <c r="K133" s="185">
        <f t="shared" si="49"/>
        <v>3.3802816901408482E-2</v>
      </c>
      <c r="M133" s="4"/>
    </row>
    <row r="134" spans="1:15" ht="12" customHeight="1">
      <c r="A134" s="399">
        <v>3</v>
      </c>
      <c r="B134" s="53" t="s">
        <v>43</v>
      </c>
      <c r="C134" s="53" t="s">
        <v>69</v>
      </c>
      <c r="D134" s="89">
        <v>144328433.91999999</v>
      </c>
      <c r="E134" s="76">
        <f t="shared" si="50"/>
        <v>9.2596004721854849E-3</v>
      </c>
      <c r="F134" s="88">
        <v>5.62</v>
      </c>
      <c r="G134" s="89">
        <v>144328433.91999999</v>
      </c>
      <c r="H134" s="76">
        <f t="shared" si="47"/>
        <v>8.7860319184112808E-3</v>
      </c>
      <c r="I134" s="88">
        <v>5.62</v>
      </c>
      <c r="J134" s="185">
        <f t="shared" si="48"/>
        <v>0</v>
      </c>
      <c r="K134" s="185">
        <f t="shared" si="49"/>
        <v>0</v>
      </c>
      <c r="M134" s="4"/>
      <c r="O134" s="193"/>
    </row>
    <row r="135" spans="1:15" ht="12" customHeight="1">
      <c r="A135" s="399">
        <v>4</v>
      </c>
      <c r="B135" s="53" t="s">
        <v>43</v>
      </c>
      <c r="C135" s="53" t="s">
        <v>70</v>
      </c>
      <c r="D135" s="89">
        <v>202635567.75</v>
      </c>
      <c r="E135" s="76">
        <f t="shared" si="50"/>
        <v>1.3000379397586371E-2</v>
      </c>
      <c r="F135" s="88">
        <v>19.25</v>
      </c>
      <c r="G135" s="89">
        <v>203372424.36000001</v>
      </c>
      <c r="H135" s="76">
        <f t="shared" si="47"/>
        <v>1.238035058803501E-2</v>
      </c>
      <c r="I135" s="88">
        <v>19.32</v>
      </c>
      <c r="J135" s="185">
        <f t="shared" si="48"/>
        <v>3.6363636363637071E-3</v>
      </c>
      <c r="K135" s="185">
        <f t="shared" si="49"/>
        <v>3.6363636363636511E-3</v>
      </c>
      <c r="M135" s="4"/>
      <c r="O135" s="193"/>
    </row>
    <row r="136" spans="1:15" ht="12" customHeight="1">
      <c r="A136" s="399">
        <v>5</v>
      </c>
      <c r="B136" s="53" t="s">
        <v>43</v>
      </c>
      <c r="C136" s="53" t="s">
        <v>117</v>
      </c>
      <c r="D136" s="89">
        <v>687174076.79999995</v>
      </c>
      <c r="E136" s="76">
        <f t="shared" si="50"/>
        <v>4.4086651764944924E-2</v>
      </c>
      <c r="F136" s="88">
        <v>195.2</v>
      </c>
      <c r="G136" s="89">
        <v>687174076.79999995</v>
      </c>
      <c r="H136" s="76">
        <f t="shared" si="47"/>
        <v>4.1831905247556117E-2</v>
      </c>
      <c r="I136" s="88">
        <v>195.2</v>
      </c>
      <c r="J136" s="185">
        <f t="shared" si="48"/>
        <v>0</v>
      </c>
      <c r="K136" s="185">
        <f t="shared" si="49"/>
        <v>0</v>
      </c>
      <c r="M136" s="4"/>
    </row>
    <row r="137" spans="1:15" ht="12" customHeight="1">
      <c r="A137" s="399">
        <v>6</v>
      </c>
      <c r="B137" s="53" t="s">
        <v>45</v>
      </c>
      <c r="C137" s="53" t="s">
        <v>46</v>
      </c>
      <c r="D137" s="89">
        <v>9159411300</v>
      </c>
      <c r="E137" s="76">
        <f t="shared" si="50"/>
        <v>0.58763534595983979</v>
      </c>
      <c r="F137" s="88">
        <v>8450</v>
      </c>
      <c r="G137" s="89">
        <v>9972376800</v>
      </c>
      <c r="H137" s="76">
        <f t="shared" si="47"/>
        <v>0.60707109810246984</v>
      </c>
      <c r="I137" s="88">
        <v>9200</v>
      </c>
      <c r="J137" s="185">
        <f t="shared" si="48"/>
        <v>8.8757396449704137E-2</v>
      </c>
      <c r="K137" s="185">
        <f t="shared" si="49"/>
        <v>8.8757396449704137E-2</v>
      </c>
      <c r="M137" s="193"/>
      <c r="O137" s="194"/>
    </row>
    <row r="138" spans="1:15" ht="12" customHeight="1">
      <c r="A138" s="399">
        <v>7</v>
      </c>
      <c r="B138" s="53" t="s">
        <v>37</v>
      </c>
      <c r="C138" s="53" t="s">
        <v>121</v>
      </c>
      <c r="D138" s="89">
        <v>593824000</v>
      </c>
      <c r="E138" s="76">
        <f t="shared" si="50"/>
        <v>3.8097641895310008E-2</v>
      </c>
      <c r="F138" s="88">
        <v>12.32</v>
      </c>
      <c r="G138" s="89">
        <v>593824000</v>
      </c>
      <c r="H138" s="76">
        <f t="shared" si="47"/>
        <v>3.6149194418686734E-2</v>
      </c>
      <c r="I138" s="88">
        <v>12.32</v>
      </c>
      <c r="J138" s="185">
        <f t="shared" si="48"/>
        <v>0</v>
      </c>
      <c r="K138" s="185">
        <f t="shared" si="49"/>
        <v>0</v>
      </c>
      <c r="M138" s="193"/>
      <c r="O138" s="194"/>
    </row>
    <row r="139" spans="1:15" ht="12" customHeight="1">
      <c r="A139" s="399">
        <v>8</v>
      </c>
      <c r="B139" s="53" t="s">
        <v>53</v>
      </c>
      <c r="C139" s="53" t="s">
        <v>54</v>
      </c>
      <c r="D139" s="89">
        <v>553306972.77999997</v>
      </c>
      <c r="E139" s="76">
        <f t="shared" si="50"/>
        <v>3.5498213118955249E-2</v>
      </c>
      <c r="F139" s="95">
        <v>75</v>
      </c>
      <c r="G139" s="89">
        <v>558760854.82000005</v>
      </c>
      <c r="H139" s="76">
        <f t="shared" si="47"/>
        <v>3.4014716101807563E-2</v>
      </c>
      <c r="I139" s="95">
        <v>75</v>
      </c>
      <c r="J139" s="185">
        <f t="shared" si="48"/>
        <v>9.8568829028088095E-3</v>
      </c>
      <c r="K139" s="185">
        <f>((I139-F139)/F139)</f>
        <v>0</v>
      </c>
      <c r="M139" s="193"/>
      <c r="O139" s="194"/>
    </row>
    <row r="140" spans="1:15" ht="12" customHeight="1">
      <c r="A140" s="399">
        <v>9</v>
      </c>
      <c r="B140" s="53" t="s">
        <v>53</v>
      </c>
      <c r="C140" s="53" t="s">
        <v>119</v>
      </c>
      <c r="D140" s="89">
        <v>781522234.29999995</v>
      </c>
      <c r="E140" s="76">
        <f t="shared" si="50"/>
        <v>5.0139694952686255E-2</v>
      </c>
      <c r="F140" s="53">
        <v>118.21</v>
      </c>
      <c r="G140" s="89">
        <v>792277755.13999999</v>
      </c>
      <c r="H140" s="76">
        <f>(G140/$G$142)</f>
        <v>4.823011970576558E-2</v>
      </c>
      <c r="I140" s="53">
        <v>118.21</v>
      </c>
      <c r="J140" s="185">
        <f>((G140-D140)/D140)</f>
        <v>1.3762271075542239E-2</v>
      </c>
      <c r="K140" s="185">
        <f>((I140-F140)/F140)</f>
        <v>0</v>
      </c>
      <c r="M140" s="193"/>
      <c r="O140" s="194"/>
    </row>
    <row r="141" spans="1:15" ht="12" customHeight="1">
      <c r="A141" s="399">
        <v>10</v>
      </c>
      <c r="B141" s="400" t="s">
        <v>112</v>
      </c>
      <c r="C141" s="53" t="s">
        <v>179</v>
      </c>
      <c r="D141" s="89">
        <v>654350000</v>
      </c>
      <c r="E141" s="76">
        <f t="shared" si="50"/>
        <v>4.1980775405163998E-2</v>
      </c>
      <c r="F141" s="53">
        <v>100</v>
      </c>
      <c r="G141" s="89">
        <v>654350000</v>
      </c>
      <c r="H141" s="76">
        <f t="shared" si="47"/>
        <v>3.9833730815641774E-2</v>
      </c>
      <c r="I141" s="53">
        <v>100</v>
      </c>
      <c r="J141" s="185">
        <f t="shared" si="48"/>
        <v>0</v>
      </c>
      <c r="K141" s="185">
        <f>((I141-F141)/F141)</f>
        <v>0</v>
      </c>
      <c r="M141" s="411" t="s">
        <v>220</v>
      </c>
      <c r="N141" s="10"/>
      <c r="O141" s="194"/>
    </row>
    <row r="142" spans="1:15" ht="12" customHeight="1">
      <c r="A142" s="42"/>
      <c r="B142" s="42"/>
      <c r="C142" s="42" t="s">
        <v>47</v>
      </c>
      <c r="D142" s="43">
        <f>SUM(D132:D141)</f>
        <v>15586896470.699999</v>
      </c>
      <c r="E142" s="43"/>
      <c r="F142" s="44"/>
      <c r="G142" s="43">
        <f>SUM(G132:G141)</f>
        <v>16427032733.349998</v>
      </c>
      <c r="H142" s="43"/>
      <c r="I142" s="44"/>
      <c r="J142" s="185">
        <f>((G142-D142)/D142)</f>
        <v>5.3900163142115848E-2</v>
      </c>
      <c r="K142" s="211"/>
      <c r="M142" s="410">
        <f>((G142-D142)/D142)</f>
        <v>5.3900163142115848E-2</v>
      </c>
      <c r="N142" s="10"/>
      <c r="O142" s="194"/>
    </row>
    <row r="143" spans="1:15" ht="12" customHeight="1" thickBot="1">
      <c r="A143" s="45"/>
      <c r="B143" s="45"/>
      <c r="C143" s="45" t="s">
        <v>57</v>
      </c>
      <c r="D143" s="46">
        <f>SUM(D127,D142)</f>
        <v>1369667634951.4368</v>
      </c>
      <c r="E143" s="51"/>
      <c r="F143" s="56"/>
      <c r="G143" s="46">
        <f>SUM(G127,G142)</f>
        <v>1357287461516.8059</v>
      </c>
      <c r="H143" s="51"/>
      <c r="I143" s="56"/>
      <c r="J143" s="192">
        <f>((G143-D143)/D143)</f>
        <v>-9.0388157818081273E-3</v>
      </c>
      <c r="K143" s="66"/>
      <c r="M143" s="193"/>
    </row>
    <row r="144" spans="1:15" ht="7.5" customHeight="1" thickBot="1">
      <c r="A144" s="318"/>
      <c r="B144" s="319"/>
      <c r="C144" s="319"/>
      <c r="D144" s="320"/>
      <c r="E144" s="320"/>
      <c r="F144" s="321"/>
      <c r="G144" s="320"/>
      <c r="H144" s="320"/>
      <c r="I144" s="321"/>
      <c r="J144" s="322"/>
      <c r="K144" s="323"/>
      <c r="M144" s="4"/>
    </row>
    <row r="145" spans="1:21" ht="12" customHeight="1" thickBot="1">
      <c r="A145" s="458" t="s">
        <v>149</v>
      </c>
      <c r="B145" s="459"/>
      <c r="C145" s="459"/>
      <c r="D145" s="459"/>
      <c r="E145" s="459"/>
      <c r="F145" s="459"/>
      <c r="G145" s="459"/>
      <c r="H145" s="459"/>
      <c r="I145" s="459"/>
      <c r="J145" s="459"/>
      <c r="K145" s="460"/>
      <c r="M145" s="4"/>
      <c r="P145" s="69"/>
      <c r="Q145" s="52"/>
      <c r="R145" s="9"/>
    </row>
    <row r="146" spans="1:21" ht="25.5" customHeight="1" thickBot="1">
      <c r="A146" s="186"/>
      <c r="B146" s="189"/>
      <c r="C146" s="187"/>
      <c r="D146" s="429" t="s">
        <v>225</v>
      </c>
      <c r="E146" s="430"/>
      <c r="F146" s="431"/>
      <c r="G146" s="429" t="s">
        <v>228</v>
      </c>
      <c r="H146" s="430"/>
      <c r="I146" s="431"/>
      <c r="J146" s="444" t="s">
        <v>84</v>
      </c>
      <c r="K146" s="445"/>
      <c r="L146" s="9"/>
      <c r="M146" s="4"/>
      <c r="N146" s="10"/>
      <c r="P146" s="184"/>
      <c r="Q146" s="57"/>
      <c r="T146" s="193"/>
      <c r="U146" s="194"/>
    </row>
    <row r="147" spans="1:21" ht="12.75" customHeight="1">
      <c r="A147" s="190" t="s">
        <v>2</v>
      </c>
      <c r="B147" s="188" t="s">
        <v>3</v>
      </c>
      <c r="C147" s="36" t="s">
        <v>4</v>
      </c>
      <c r="D147" s="451" t="s">
        <v>153</v>
      </c>
      <c r="E147" s="452"/>
      <c r="F147" s="37" t="s">
        <v>167</v>
      </c>
      <c r="G147" s="451" t="s">
        <v>153</v>
      </c>
      <c r="H147" s="452"/>
      <c r="I147" s="37" t="s">
        <v>167</v>
      </c>
      <c r="J147" s="69" t="s">
        <v>79</v>
      </c>
      <c r="K147" s="52" t="s">
        <v>5</v>
      </c>
    </row>
    <row r="148" spans="1:21" ht="12.75" customHeight="1">
      <c r="A148" s="191"/>
      <c r="B148" s="38"/>
      <c r="C148" s="38" t="s">
        <v>150</v>
      </c>
      <c r="D148" s="434" t="s">
        <v>6</v>
      </c>
      <c r="E148" s="435"/>
      <c r="F148" s="265" t="s">
        <v>6</v>
      </c>
      <c r="G148" s="434" t="s">
        <v>6</v>
      </c>
      <c r="H148" s="435"/>
      <c r="I148" s="265" t="s">
        <v>6</v>
      </c>
      <c r="J148" s="184" t="s">
        <v>102</v>
      </c>
      <c r="K148" s="57" t="s">
        <v>102</v>
      </c>
    </row>
    <row r="149" spans="1:21" ht="12.75" customHeight="1" thickBot="1">
      <c r="A149" s="293">
        <v>1</v>
      </c>
      <c r="B149" s="372" t="s">
        <v>151</v>
      </c>
      <c r="C149" s="372" t="s">
        <v>152</v>
      </c>
      <c r="D149" s="432">
        <v>77731276660</v>
      </c>
      <c r="E149" s="433"/>
      <c r="F149" s="324">
        <v>107.52</v>
      </c>
      <c r="G149" s="432">
        <v>77731276660</v>
      </c>
      <c r="H149" s="433"/>
      <c r="I149" s="324">
        <v>107.52</v>
      </c>
      <c r="J149" s="192">
        <f>((G149-D149)/D149)</f>
        <v>0</v>
      </c>
      <c r="K149" s="269">
        <f>((I149-F149)/F149)</f>
        <v>0</v>
      </c>
      <c r="M149" s="4"/>
      <c r="O149" s="193"/>
    </row>
    <row r="150" spans="1:21" ht="12" customHeight="1">
      <c r="A150" s="19"/>
      <c r="B150" s="19"/>
      <c r="C150" s="22"/>
      <c r="D150" s="428"/>
      <c r="E150" s="428"/>
      <c r="F150" s="428"/>
      <c r="G150" s="23"/>
      <c r="H150" s="23"/>
      <c r="I150" s="24"/>
      <c r="K150" s="9"/>
      <c r="M150" s="4"/>
      <c r="O150" s="193"/>
    </row>
    <row r="151" spans="1:21" ht="12" customHeight="1">
      <c r="A151" s="19"/>
      <c r="B151" s="390"/>
      <c r="C151" s="349"/>
      <c r="D151" s="230"/>
      <c r="E151" s="22"/>
      <c r="F151" s="22"/>
      <c r="G151" s="283"/>
      <c r="H151" s="22"/>
      <c r="I151" s="12"/>
      <c r="M151" s="33"/>
    </row>
    <row r="152" spans="1:21" ht="10.5" customHeight="1">
      <c r="A152" s="19"/>
      <c r="B152" s="392"/>
      <c r="C152" s="351"/>
      <c r="D152" s="268"/>
      <c r="E152" s="160"/>
      <c r="F152" s="282"/>
      <c r="G152" s="233"/>
      <c r="H152"/>
      <c r="I152" s="282"/>
      <c r="M152" s="34"/>
      <c r="O152" s="277"/>
    </row>
    <row r="153" spans="1:21" ht="9.75" customHeight="1">
      <c r="A153" s="20"/>
      <c r="B153" s="391"/>
      <c r="C153" s="373"/>
      <c r="D153" s="160"/>
      <c r="E153" s="160"/>
      <c r="F153" s="28"/>
      <c r="G153" s="274"/>
      <c r="H153"/>
      <c r="I153" s="12"/>
      <c r="L153" s="32"/>
      <c r="M153" s="277"/>
    </row>
    <row r="154" spans="1:21" ht="10.5" customHeight="1">
      <c r="A154" s="21"/>
      <c r="B154" s="391"/>
      <c r="C154" s="282"/>
      <c r="D154"/>
      <c r="E154"/>
      <c r="F154" s="28"/>
      <c r="G154" s="29"/>
      <c r="H154" s="29"/>
      <c r="I154" s="30"/>
      <c r="J154" s="31"/>
      <c r="K154" s="31"/>
      <c r="L154" s="35"/>
      <c r="M154" s="14"/>
    </row>
    <row r="155" spans="1:21" ht="9.75" customHeight="1">
      <c r="A155" s="21"/>
      <c r="B155" s="391"/>
      <c r="C155" s="28"/>
      <c r="D155" s="274"/>
      <c r="E155"/>
      <c r="F155" s="29"/>
      <c r="G155" s="29"/>
      <c r="H155" s="29"/>
      <c r="I155" s="30"/>
      <c r="J155" s="34"/>
      <c r="K155" s="34"/>
      <c r="M155" s="14"/>
    </row>
    <row r="156" spans="1:21" ht="12" customHeight="1">
      <c r="A156" s="21"/>
      <c r="B156" s="12"/>
      <c r="C156" s="396"/>
      <c r="D156" s="333"/>
      <c r="E156" s="25"/>
      <c r="F156" s="12"/>
      <c r="G156" s="12"/>
      <c r="H156" s="12"/>
      <c r="I156" s="12"/>
      <c r="J156" s="13"/>
      <c r="M156" s="14"/>
    </row>
    <row r="157" spans="1:21" ht="12" customHeight="1">
      <c r="A157" s="21"/>
      <c r="B157" s="12"/>
      <c r="C157" s="396"/>
      <c r="D157" s="25"/>
      <c r="E157" s="25"/>
      <c r="F157" s="12"/>
      <c r="G157" s="12"/>
      <c r="H157" s="12"/>
      <c r="I157" s="12"/>
      <c r="J157" s="13"/>
      <c r="M157" s="14"/>
    </row>
    <row r="158" spans="1:21" ht="12" customHeight="1">
      <c r="A158" s="21"/>
      <c r="B158" s="12"/>
      <c r="C158" s="12"/>
      <c r="D158" s="12"/>
      <c r="E158" s="12"/>
      <c r="F158" s="12"/>
      <c r="G158" s="12"/>
      <c r="H158" s="12"/>
      <c r="I158" s="12"/>
      <c r="J158" s="13"/>
      <c r="M158" s="14"/>
    </row>
    <row r="159" spans="1:21" ht="12" customHeight="1">
      <c r="A159" s="21"/>
      <c r="B159" s="12"/>
      <c r="C159" s="12"/>
      <c r="D159" s="12"/>
      <c r="E159" s="12"/>
      <c r="F159" s="12"/>
      <c r="G159" s="12"/>
      <c r="H159" s="12"/>
      <c r="I159" s="12"/>
      <c r="J159" s="13"/>
      <c r="M159" s="14"/>
    </row>
    <row r="160" spans="1:21" ht="12" customHeight="1">
      <c r="A160" s="21"/>
      <c r="B160" s="11"/>
      <c r="C160" s="26"/>
      <c r="D160" s="12"/>
      <c r="E160" s="12"/>
      <c r="F160" s="12"/>
      <c r="G160" s="12"/>
      <c r="H160" s="12"/>
      <c r="I160" s="12"/>
      <c r="J160" s="13"/>
      <c r="M160" s="14"/>
    </row>
    <row r="161" spans="1:13" ht="12" customHeight="1">
      <c r="A161" s="21"/>
      <c r="B161" s="11"/>
      <c r="C161" s="11"/>
      <c r="D161" s="12"/>
      <c r="E161" s="12"/>
      <c r="F161" s="12"/>
      <c r="G161" s="12"/>
      <c r="H161" s="12"/>
      <c r="I161" s="12"/>
      <c r="J161" s="13"/>
      <c r="M161" s="14"/>
    </row>
    <row r="162" spans="1:13" ht="12" customHeight="1">
      <c r="A162" s="21"/>
      <c r="B162" s="11"/>
      <c r="C162" s="11"/>
      <c r="D162" s="12"/>
      <c r="E162" s="12"/>
      <c r="F162" s="12"/>
      <c r="G162" s="12"/>
      <c r="H162" s="12"/>
      <c r="I162" s="12"/>
      <c r="J162" s="13"/>
      <c r="M162" s="14"/>
    </row>
    <row r="163" spans="1:13" ht="12" customHeight="1">
      <c r="A163" s="21"/>
      <c r="B163" s="11"/>
      <c r="C163" s="11"/>
      <c r="D163" s="12"/>
      <c r="E163" s="12"/>
      <c r="F163" s="12"/>
      <c r="G163" s="12"/>
      <c r="H163" s="12"/>
      <c r="I163" s="12"/>
      <c r="J163" s="13"/>
      <c r="M163" s="14"/>
    </row>
    <row r="164" spans="1:13" ht="12" customHeight="1">
      <c r="A164" s="21"/>
      <c r="B164" s="11"/>
      <c r="C164" s="26"/>
      <c r="D164" s="12"/>
      <c r="E164" s="12"/>
      <c r="F164" s="12"/>
      <c r="G164" s="12"/>
      <c r="H164" s="12"/>
      <c r="I164" s="12"/>
      <c r="J164" s="13"/>
      <c r="M164" s="14"/>
    </row>
    <row r="165" spans="1:13" ht="12" customHeight="1">
      <c r="A165" s="6"/>
      <c r="B165" s="11"/>
      <c r="C165" s="11"/>
      <c r="D165" s="12"/>
      <c r="E165" s="12"/>
      <c r="F165" s="12"/>
      <c r="G165" s="12"/>
      <c r="H165" s="12"/>
      <c r="I165" s="12"/>
      <c r="M165" s="14"/>
    </row>
    <row r="166" spans="1:13" ht="12" customHeight="1">
      <c r="B166" s="16"/>
      <c r="C166" s="16"/>
      <c r="D166" s="13"/>
      <c r="E166" s="13"/>
      <c r="F166" s="13"/>
      <c r="G166" s="13"/>
      <c r="H166" s="13"/>
      <c r="I166" s="13"/>
      <c r="M166" s="14"/>
    </row>
    <row r="167" spans="1:13" ht="12" customHeight="1">
      <c r="B167" s="17"/>
      <c r="C167" s="17"/>
      <c r="M167" s="14"/>
    </row>
    <row r="168" spans="1:13" ht="12" customHeight="1">
      <c r="B168" s="17"/>
      <c r="C168" s="27"/>
      <c r="M168" s="14"/>
    </row>
    <row r="169" spans="1:13" ht="12" customHeight="1">
      <c r="B169" s="17"/>
      <c r="C169" s="17"/>
      <c r="M169" s="14"/>
    </row>
    <row r="170" spans="1:13" ht="12" customHeight="1">
      <c r="B170" s="17"/>
      <c r="C170" s="17"/>
      <c r="M170" s="14"/>
    </row>
    <row r="171" spans="1:13" ht="12" customHeight="1">
      <c r="B171" s="17"/>
      <c r="C171" s="17"/>
      <c r="M171" s="14"/>
    </row>
    <row r="172" spans="1:13" ht="12" customHeight="1">
      <c r="B172" s="17"/>
      <c r="C172" s="17"/>
      <c r="M172" s="14"/>
    </row>
    <row r="173" spans="1:13" ht="12" customHeight="1">
      <c r="B173" s="17"/>
      <c r="C173" s="17"/>
      <c r="M173" s="14"/>
    </row>
    <row r="174" spans="1:13" ht="12" customHeight="1">
      <c r="B174" s="17"/>
      <c r="C174" s="17"/>
      <c r="M174" s="14"/>
    </row>
    <row r="175" spans="1:13" ht="12" customHeight="1">
      <c r="B175" s="17"/>
      <c r="C175" s="17"/>
      <c r="M175" s="14"/>
    </row>
    <row r="176" spans="1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4"/>
    </row>
    <row r="184" spans="2:13" ht="12" customHeight="1">
      <c r="B184" s="17"/>
      <c r="C184" s="17"/>
      <c r="M184" s="14"/>
    </row>
    <row r="185" spans="2:13" ht="12" customHeight="1">
      <c r="B185" s="17"/>
      <c r="C185" s="17"/>
      <c r="M185" s="14"/>
    </row>
    <row r="186" spans="2:13" ht="12" customHeight="1">
      <c r="B186" s="17"/>
      <c r="C186" s="17"/>
      <c r="M186" s="14"/>
    </row>
    <row r="187" spans="2:13" ht="12" customHeight="1">
      <c r="B187" s="17"/>
      <c r="C187" s="17"/>
      <c r="M187" s="14"/>
    </row>
    <row r="188" spans="2:13" ht="12" customHeight="1">
      <c r="B188" s="17"/>
      <c r="C188" s="17"/>
      <c r="M188" s="14"/>
    </row>
    <row r="189" spans="2:13" ht="12" customHeight="1">
      <c r="B189" s="17"/>
      <c r="C189" s="17"/>
      <c r="M189" s="14"/>
    </row>
    <row r="190" spans="2:13" ht="12" customHeight="1">
      <c r="B190" s="17"/>
      <c r="C190" s="17"/>
      <c r="M190" s="14"/>
    </row>
    <row r="191" spans="2:13" ht="12" customHeight="1">
      <c r="B191" s="17"/>
      <c r="C191" s="17"/>
      <c r="M191" s="14"/>
    </row>
    <row r="192" spans="2:13" ht="12" customHeight="1">
      <c r="B192" s="17"/>
      <c r="C192" s="17"/>
      <c r="M192" s="14"/>
    </row>
    <row r="193" spans="2:13" ht="12" customHeight="1">
      <c r="B193" s="17"/>
      <c r="C193" s="17"/>
      <c r="M193" s="15"/>
    </row>
    <row r="194" spans="2:13" ht="12" customHeight="1">
      <c r="B194" s="17"/>
      <c r="C194" s="17"/>
      <c r="M194" s="15"/>
    </row>
    <row r="195" spans="2:13" ht="12" customHeight="1">
      <c r="B195" s="17"/>
      <c r="C195" s="17"/>
      <c r="M195" s="15"/>
    </row>
    <row r="196" spans="2:13" ht="12" customHeight="1">
      <c r="B196" s="17"/>
      <c r="C196" s="17"/>
    </row>
    <row r="197" spans="2:13" ht="12" customHeight="1">
      <c r="B197" s="17"/>
      <c r="C197" s="17"/>
    </row>
    <row r="198" spans="2:13" ht="12" customHeight="1">
      <c r="B198" s="17"/>
      <c r="C198" s="17"/>
    </row>
    <row r="199" spans="2:13" ht="12" customHeight="1">
      <c r="B199" s="17"/>
      <c r="C199" s="17"/>
    </row>
    <row r="200" spans="2:13" ht="12" customHeight="1">
      <c r="B200" s="17"/>
      <c r="C200" s="17"/>
    </row>
    <row r="201" spans="2:13" ht="12" customHeight="1">
      <c r="B201" s="18"/>
      <c r="C201" s="18"/>
    </row>
    <row r="202" spans="2:13" ht="12" customHeight="1">
      <c r="B202" s="18"/>
      <c r="C202" s="18"/>
    </row>
    <row r="203" spans="2:13" ht="12" customHeight="1">
      <c r="B203" s="18"/>
      <c r="C203" s="18"/>
    </row>
  </sheetData>
  <protectedRanges>
    <protectedRange password="CADF" sqref="F78" name="BidOffer Prices_2_1"/>
    <protectedRange password="CADF" sqref="G44:G46 D44:D46" name="Yield_2_1_2"/>
    <protectedRange password="CADF" sqref="D18" name="Fund Name_1_1_1_1_1"/>
    <protectedRange password="CADF" sqref="F18" name="Fund Name_1_1_1_1_2"/>
    <protectedRange password="CADF" sqref="D43" name="Yield_2_1_2_2"/>
    <protectedRange password="CADF" sqref="D81" name="Yield_2_1_2_2_1"/>
    <protectedRange password="CADF" sqref="I81 F81" name="Fund Name_2_2"/>
    <protectedRange password="CADF" sqref="I78" name="BidOffer Prices_2_1_1_1_1_1_1_1_1"/>
    <protectedRange password="CADF" sqref="G18" name="Fund Name_1_1_1"/>
    <protectedRange password="CADF" sqref="I18" name="Fund Name_1_1_1_1"/>
    <protectedRange password="CADF" sqref="G43" name="Yield_2_1_2_1"/>
    <protectedRange password="CADF" sqref="G81" name="Yield_2_1_2_1_1"/>
  </protectedRanges>
  <mergeCells count="29">
    <mergeCell ref="O71:O88"/>
    <mergeCell ref="M121:M122"/>
    <mergeCell ref="P119:P120"/>
    <mergeCell ref="D147:E147"/>
    <mergeCell ref="J130:K130"/>
    <mergeCell ref="A129:K129"/>
    <mergeCell ref="J146:K146"/>
    <mergeCell ref="G147:H147"/>
    <mergeCell ref="A145:K145"/>
    <mergeCell ref="N99:N100"/>
    <mergeCell ref="A1:K1"/>
    <mergeCell ref="N70:O70"/>
    <mergeCell ref="O27:P27"/>
    <mergeCell ref="O28:P28"/>
    <mergeCell ref="O26:P26"/>
    <mergeCell ref="O31:P31"/>
    <mergeCell ref="N36:N37"/>
    <mergeCell ref="D2:F2"/>
    <mergeCell ref="G2:I2"/>
    <mergeCell ref="J2:K2"/>
    <mergeCell ref="D150:F150"/>
    <mergeCell ref="D130:F130"/>
    <mergeCell ref="G130:I130"/>
    <mergeCell ref="D146:F146"/>
    <mergeCell ref="G146:I146"/>
    <mergeCell ref="D149:E149"/>
    <mergeCell ref="G149:H149"/>
    <mergeCell ref="G148:H148"/>
    <mergeCell ref="D148:E148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6"/>
  <sheetViews>
    <sheetView showGridLines="0" zoomScale="80" zoomScaleNormal="80" workbookViewId="0">
      <selection activeCell="B27" sqref="B27"/>
    </sheetView>
  </sheetViews>
  <sheetFormatPr defaultRowHeight="15"/>
  <cols>
    <col min="1" max="1" width="11.42578125" customWidth="1"/>
    <col min="2" max="2" width="17.28515625" customWidth="1"/>
    <col min="4" max="4" width="4.28515625" customWidth="1"/>
    <col min="5" max="5" width="22" customWidth="1"/>
    <col min="6" max="6" width="19.5703125" customWidth="1"/>
  </cols>
  <sheetData>
    <row r="5" spans="1:7">
      <c r="E5" s="387"/>
      <c r="F5" s="387"/>
      <c r="G5" s="387"/>
    </row>
    <row r="6" spans="1:7">
      <c r="E6" s="382" t="s">
        <v>88</v>
      </c>
      <c r="F6" s="383" t="s">
        <v>194</v>
      </c>
      <c r="G6" s="387"/>
    </row>
    <row r="7" spans="1:7">
      <c r="E7" s="384" t="s">
        <v>90</v>
      </c>
      <c r="F7" s="385">
        <f>'NAV Trend'!J2</f>
        <v>13516378745.139999</v>
      </c>
      <c r="G7" s="387"/>
    </row>
    <row r="8" spans="1:7">
      <c r="E8" s="384" t="s">
        <v>82</v>
      </c>
      <c r="F8" s="386">
        <f>'NAV Trend'!J3</f>
        <v>29326862345.399994</v>
      </c>
      <c r="G8" s="387"/>
    </row>
    <row r="9" spans="1:7">
      <c r="A9" s="387"/>
      <c r="B9" s="387"/>
      <c r="E9" s="384" t="s">
        <v>62</v>
      </c>
      <c r="F9" s="385">
        <f>'NAV Trend'!J4</f>
        <v>468365164870.2569</v>
      </c>
      <c r="G9" s="387"/>
    </row>
    <row r="10" spans="1:7">
      <c r="A10" s="462"/>
      <c r="B10" s="462"/>
      <c r="E10" s="384" t="s">
        <v>0</v>
      </c>
      <c r="F10" s="385">
        <f>'NAV Trend'!J5</f>
        <v>14912581688.419998</v>
      </c>
      <c r="G10" s="387"/>
    </row>
    <row r="11" spans="1:7">
      <c r="A11" s="378"/>
      <c r="B11" s="378"/>
      <c r="E11" s="384" t="s">
        <v>58</v>
      </c>
      <c r="F11" s="385">
        <f>'NAV Trend'!J6</f>
        <v>49726283121.581078</v>
      </c>
      <c r="G11" s="387"/>
    </row>
    <row r="12" spans="1:7">
      <c r="A12" s="379"/>
      <c r="B12" s="380"/>
      <c r="E12" s="384" t="s">
        <v>59</v>
      </c>
      <c r="F12" s="385">
        <f>'NAV Trend'!J7</f>
        <v>514215866715.94806</v>
      </c>
      <c r="G12" s="387"/>
    </row>
    <row r="13" spans="1:7">
      <c r="A13" s="379"/>
      <c r="B13" s="380"/>
      <c r="E13" s="384" t="s">
        <v>81</v>
      </c>
      <c r="F13" s="385">
        <f>'NAV Trend'!J8</f>
        <v>250797291296.70999</v>
      </c>
      <c r="G13" s="387"/>
    </row>
    <row r="14" spans="1:7">
      <c r="A14" s="379"/>
      <c r="B14" s="380"/>
    </row>
    <row r="15" spans="1:7">
      <c r="A15" s="379"/>
      <c r="B15" s="380"/>
    </row>
    <row r="16" spans="1:7">
      <c r="A16" s="379"/>
      <c r="B16" s="380"/>
    </row>
    <row r="17" spans="1:13">
      <c r="A17" s="379"/>
      <c r="B17" s="380"/>
    </row>
    <row r="18" spans="1:13">
      <c r="A18" s="379"/>
      <c r="B18" s="380"/>
    </row>
    <row r="19" spans="1:13">
      <c r="A19" s="379"/>
      <c r="B19" s="380"/>
    </row>
    <row r="24" spans="1:13" s="374" customFormat="1"/>
    <row r="25" spans="1:13" ht="18">
      <c r="B25" s="394" t="s">
        <v>196</v>
      </c>
      <c r="M25" s="377"/>
    </row>
    <row r="26" spans="1:13" ht="39.75" customHeight="1">
      <c r="B26" s="463" t="s">
        <v>231</v>
      </c>
      <c r="C26" s="463"/>
      <c r="D26" s="463"/>
      <c r="E26" s="463"/>
      <c r="F26" s="463"/>
      <c r="G26" s="463"/>
      <c r="H26" s="463"/>
      <c r="I26" s="463"/>
      <c r="J26" s="463"/>
      <c r="K26" s="463"/>
      <c r="L26" s="463"/>
      <c r="M26" s="381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F1" activePane="topRight" state="frozen"/>
      <selection activeCell="B1" sqref="B1"/>
      <selection pane="topRight" activeCell="J2" sqref="J2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84" t="s">
        <v>88</v>
      </c>
      <c r="C1" s="285">
        <v>44281</v>
      </c>
      <c r="D1" s="285">
        <v>44287</v>
      </c>
      <c r="E1" s="285">
        <v>44295</v>
      </c>
      <c r="F1" s="285">
        <v>44302</v>
      </c>
      <c r="G1" s="285">
        <v>44309</v>
      </c>
      <c r="H1" s="285">
        <v>44316</v>
      </c>
      <c r="I1" s="285">
        <v>44323</v>
      </c>
      <c r="J1" s="285">
        <v>44330</v>
      </c>
    </row>
    <row r="2" spans="2:11">
      <c r="B2" s="286" t="s">
        <v>90</v>
      </c>
      <c r="C2" s="287">
        <v>14992221203.59</v>
      </c>
      <c r="D2" s="287">
        <v>14834615310.5</v>
      </c>
      <c r="E2" s="287">
        <v>14729799044.210001</v>
      </c>
      <c r="F2" s="287">
        <v>14875899238.33</v>
      </c>
      <c r="G2" s="287">
        <v>14943058143.940001</v>
      </c>
      <c r="H2" s="287">
        <v>15008031417.639999</v>
      </c>
      <c r="I2" s="287">
        <v>13646829854.68</v>
      </c>
      <c r="J2" s="287">
        <v>13516378745.139999</v>
      </c>
      <c r="K2" s="340"/>
    </row>
    <row r="3" spans="2:11">
      <c r="B3" s="286" t="s">
        <v>203</v>
      </c>
      <c r="C3" s="288">
        <v>29055441454.749996</v>
      </c>
      <c r="D3" s="288">
        <v>28995805087.060005</v>
      </c>
      <c r="E3" s="288">
        <v>29070858606.970005</v>
      </c>
      <c r="F3" s="288">
        <v>28776493345.829994</v>
      </c>
      <c r="G3" s="288">
        <v>29095842052.560001</v>
      </c>
      <c r="H3" s="288">
        <v>29090050086.420002</v>
      </c>
      <c r="I3" s="288">
        <v>29033055017.510002</v>
      </c>
      <c r="J3" s="288">
        <v>29326862345.399994</v>
      </c>
      <c r="K3" s="340"/>
    </row>
    <row r="4" spans="2:11">
      <c r="B4" s="286" t="s">
        <v>62</v>
      </c>
      <c r="C4" s="287">
        <v>491300167905.05341</v>
      </c>
      <c r="D4" s="287">
        <v>491915046087.46216</v>
      </c>
      <c r="E4" s="287">
        <v>492164680304.93445</v>
      </c>
      <c r="F4" s="287">
        <v>488805150444.31128</v>
      </c>
      <c r="G4" s="287">
        <v>486223115672.3429</v>
      </c>
      <c r="H4" s="287">
        <v>480897497961.73639</v>
      </c>
      <c r="I4" s="287">
        <v>474844459808.276</v>
      </c>
      <c r="J4" s="287">
        <v>468365164870.2569</v>
      </c>
      <c r="K4" s="340"/>
    </row>
    <row r="5" spans="2:11">
      <c r="B5" s="286" t="s">
        <v>0</v>
      </c>
      <c r="C5" s="287">
        <v>14337562231.480001</v>
      </c>
      <c r="D5" s="287">
        <v>14379261362.233032</v>
      </c>
      <c r="E5" s="287">
        <v>14429392495.120001</v>
      </c>
      <c r="F5" s="287">
        <v>14345654667.159998</v>
      </c>
      <c r="G5" s="287">
        <v>14610319452.280001</v>
      </c>
      <c r="H5" s="287">
        <v>14795950615</v>
      </c>
      <c r="I5" s="287">
        <v>14742884483.059998</v>
      </c>
      <c r="J5" s="287">
        <v>14912581688.419998</v>
      </c>
      <c r="K5" s="340"/>
    </row>
    <row r="6" spans="2:11">
      <c r="B6" s="286" t="s">
        <v>58</v>
      </c>
      <c r="C6" s="287">
        <v>49985369807.95108</v>
      </c>
      <c r="D6" s="287">
        <v>49998344212.991074</v>
      </c>
      <c r="E6" s="287">
        <v>50017163271.771072</v>
      </c>
      <c r="F6" s="287">
        <v>50020910716.831078</v>
      </c>
      <c r="G6" s="287">
        <v>50022974148.161079</v>
      </c>
      <c r="H6" s="287">
        <v>50037899459.361076</v>
      </c>
      <c r="I6" s="287">
        <v>49697217654.141075</v>
      </c>
      <c r="J6" s="287">
        <v>49726283121.581078</v>
      </c>
      <c r="K6" s="340"/>
    </row>
    <row r="7" spans="2:11">
      <c r="B7" s="286" t="s">
        <v>59</v>
      </c>
      <c r="C7" s="289">
        <v>588293220080.65259</v>
      </c>
      <c r="D7" s="289">
        <v>583592770615.6687</v>
      </c>
      <c r="E7" s="289">
        <v>566601011388.17749</v>
      </c>
      <c r="F7" s="289">
        <v>543483754460.617</v>
      </c>
      <c r="G7" s="289">
        <v>534974149193.49335</v>
      </c>
      <c r="H7" s="289">
        <v>525097087567.59589</v>
      </c>
      <c r="I7" s="289">
        <v>519273063122.22992</v>
      </c>
      <c r="J7" s="289">
        <v>514215866715.94806</v>
      </c>
      <c r="K7" s="340"/>
    </row>
    <row r="8" spans="2:11">
      <c r="B8" s="286" t="s">
        <v>81</v>
      </c>
      <c r="C8" s="289">
        <v>255664320314.89996</v>
      </c>
      <c r="D8" s="289">
        <v>257115725078.94</v>
      </c>
      <c r="E8" s="289">
        <v>259291107527.38</v>
      </c>
      <c r="F8" s="289">
        <v>261045508850.16998</v>
      </c>
      <c r="G8" s="289">
        <v>259825348004.12997</v>
      </c>
      <c r="H8" s="289">
        <v>255073172344.26996</v>
      </c>
      <c r="I8" s="289">
        <v>252843228540.84</v>
      </c>
      <c r="J8" s="289">
        <v>250797291296.70999</v>
      </c>
      <c r="K8" s="340"/>
    </row>
    <row r="9" spans="2:11" s="2" customFormat="1">
      <c r="B9" s="290" t="s">
        <v>1</v>
      </c>
      <c r="C9" s="291">
        <f t="shared" ref="C9:H9" si="0">SUM(C2:C8)</f>
        <v>1443628302998.377</v>
      </c>
      <c r="D9" s="291">
        <f t="shared" si="0"/>
        <v>1440831567754.855</v>
      </c>
      <c r="E9" s="291">
        <f t="shared" si="0"/>
        <v>1426304012638.563</v>
      </c>
      <c r="F9" s="291">
        <f t="shared" si="0"/>
        <v>1401353371723.2493</v>
      </c>
      <c r="G9" s="291">
        <f t="shared" si="0"/>
        <v>1389694806666.9072</v>
      </c>
      <c r="H9" s="291">
        <f t="shared" si="0"/>
        <v>1369999689452.0234</v>
      </c>
      <c r="I9" s="291">
        <f t="shared" ref="I9:J9" si="1">SUM(I2:I8)</f>
        <v>1354080738480.7371</v>
      </c>
      <c r="J9" s="291">
        <f t="shared" si="1"/>
        <v>1340860428783.4561</v>
      </c>
      <c r="K9" s="340"/>
    </row>
    <row r="10" spans="2:11">
      <c r="C10" s="50"/>
      <c r="D10" s="50"/>
      <c r="E10" s="50"/>
      <c r="F10" s="50"/>
      <c r="G10" s="50"/>
      <c r="H10" s="50"/>
      <c r="I10" s="50"/>
    </row>
    <row r="11" spans="2:11">
      <c r="B11" s="257" t="s">
        <v>146</v>
      </c>
      <c r="C11" s="258" t="s">
        <v>145</v>
      </c>
      <c r="D11" s="259">
        <f t="shared" ref="D11:J11" si="2">(C9+D9)/2</f>
        <v>1442229935376.616</v>
      </c>
      <c r="E11" s="260">
        <f t="shared" si="2"/>
        <v>1433567790196.709</v>
      </c>
      <c r="F11" s="260">
        <f t="shared" si="2"/>
        <v>1413828692180.9063</v>
      </c>
      <c r="G11" s="260">
        <f t="shared" si="2"/>
        <v>1395524089195.0781</v>
      </c>
      <c r="H11" s="260">
        <f>(G9+H9)/2</f>
        <v>1379847248059.4653</v>
      </c>
      <c r="I11" s="260">
        <f t="shared" si="2"/>
        <v>1362040213966.3804</v>
      </c>
      <c r="J11" s="260">
        <f t="shared" si="2"/>
        <v>1347470583632.0967</v>
      </c>
    </row>
    <row r="12" spans="2:11">
      <c r="B12" s="60"/>
      <c r="C12" s="63"/>
      <c r="D12" s="63"/>
      <c r="E12" s="63"/>
      <c r="F12" s="63"/>
      <c r="G12" s="63"/>
      <c r="H12" s="63"/>
      <c r="I12" s="63"/>
    </row>
    <row r="13" spans="2:11">
      <c r="B13" s="60"/>
      <c r="C13" s="63"/>
      <c r="D13" s="63"/>
      <c r="E13" s="63"/>
      <c r="F13" s="63"/>
      <c r="G13" s="63"/>
      <c r="H13" s="339"/>
      <c r="I13" s="340"/>
      <c r="J13" s="339"/>
    </row>
    <row r="14" spans="2:11">
      <c r="B14" s="60"/>
      <c r="C14" s="63"/>
      <c r="D14" s="63"/>
      <c r="E14" s="63"/>
      <c r="F14" s="63"/>
      <c r="G14" s="63"/>
      <c r="H14" s="63"/>
      <c r="I14" s="63"/>
    </row>
    <row r="15" spans="2:11">
      <c r="B15" s="60"/>
      <c r="C15" s="63"/>
      <c r="D15" s="63"/>
      <c r="E15" s="63"/>
      <c r="F15" s="63"/>
      <c r="G15" s="63"/>
      <c r="H15" s="63"/>
      <c r="I15" s="63"/>
      <c r="J15" s="340"/>
    </row>
    <row r="16" spans="2:11">
      <c r="B16" s="60"/>
      <c r="C16" s="63"/>
      <c r="D16" s="63"/>
      <c r="E16" s="63"/>
      <c r="F16" s="63"/>
      <c r="G16" s="63"/>
      <c r="H16" s="63"/>
      <c r="I16" s="63"/>
    </row>
    <row r="17" spans="2:10">
      <c r="B17" s="60"/>
      <c r="C17" s="61"/>
      <c r="D17" s="61"/>
      <c r="E17" s="61"/>
      <c r="F17" s="61"/>
      <c r="G17" s="61"/>
      <c r="H17" s="61"/>
      <c r="I17" s="61"/>
    </row>
    <row r="18" spans="2:10">
      <c r="B18" s="60"/>
      <c r="C18" s="62"/>
      <c r="D18" s="62"/>
      <c r="E18" s="60"/>
      <c r="F18" s="60"/>
      <c r="G18" s="60"/>
      <c r="H18" s="60"/>
      <c r="I18" s="60"/>
    </row>
    <row r="19" spans="2:10">
      <c r="B19" s="60"/>
      <c r="C19" s="62"/>
      <c r="D19" s="62"/>
      <c r="E19" s="60"/>
      <c r="F19" s="60"/>
      <c r="G19" s="60"/>
      <c r="H19" s="60"/>
      <c r="I19" s="60"/>
      <c r="J19" s="369"/>
    </row>
    <row r="20" spans="2:10">
      <c r="B20" s="60"/>
      <c r="C20" s="62"/>
      <c r="D20" s="62"/>
      <c r="E20" s="60"/>
      <c r="F20" s="60"/>
      <c r="G20" s="60"/>
      <c r="H20" s="60"/>
      <c r="I20" s="60"/>
    </row>
    <row r="21" spans="2:10">
      <c r="C21" s="1"/>
      <c r="D21" s="1"/>
    </row>
    <row r="22" spans="2:10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42"/>
  <sheetViews>
    <sheetView zoomScale="120" zoomScaleNormal="120" workbookViewId="0">
      <pane xSplit="1" topLeftCell="AC1" activePane="topRight" state="frozen"/>
      <selection pane="topRight" activeCell="AO9" sqref="AO9"/>
    </sheetView>
  </sheetViews>
  <sheetFormatPr defaultRowHeight="15"/>
  <cols>
    <col min="1" max="1" width="33.85546875" customWidth="1"/>
    <col min="2" max="2" width="18.42578125" style="374" customWidth="1"/>
    <col min="3" max="3" width="9" style="374" customWidth="1"/>
    <col min="4" max="4" width="17.85546875" style="374" customWidth="1"/>
    <col min="5" max="5" width="10.42578125" style="374" customWidth="1"/>
    <col min="6" max="7" width="7.140625" style="374" customWidth="1"/>
    <col min="8" max="8" width="18.85546875" style="374" customWidth="1"/>
    <col min="9" max="9" width="9.5703125" style="374" customWidth="1"/>
    <col min="10" max="11" width="7.140625" style="374" customWidth="1"/>
    <col min="12" max="12" width="18.7109375" style="374" customWidth="1"/>
    <col min="13" max="13" width="9.7109375" style="374" customWidth="1"/>
    <col min="14" max="15" width="7.140625" style="374" customWidth="1"/>
    <col min="16" max="16" width="18" style="374" customWidth="1"/>
    <col min="17" max="17" width="9" style="374" customWidth="1"/>
    <col min="18" max="19" width="7.140625" style="374" customWidth="1"/>
    <col min="20" max="20" width="17.42578125" style="374" customWidth="1"/>
    <col min="21" max="21" width="10.5703125" style="374" customWidth="1"/>
    <col min="22" max="23" width="7.140625" style="374" customWidth="1"/>
    <col min="24" max="24" width="18.140625" style="374" customWidth="1"/>
    <col min="25" max="25" width="9.85546875" style="374" customWidth="1"/>
    <col min="26" max="27" width="7.140625" style="374" customWidth="1"/>
    <col min="28" max="28" width="18.28515625" style="374" customWidth="1"/>
    <col min="29" max="29" width="10.7109375" style="374" customWidth="1"/>
    <col min="30" max="30" width="7.140625" style="374" customWidth="1"/>
    <col min="31" max="31" width="6.7109375" style="374" customWidth="1"/>
    <col min="32" max="32" width="17.28515625" style="427" customWidth="1"/>
    <col min="33" max="33" width="9.28515625" style="427" customWidth="1"/>
    <col min="34" max="35" width="6.7109375" style="427" customWidth="1"/>
    <col min="36" max="36" width="8.28515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50.25" customHeight="1" thickBot="1">
      <c r="A1" s="471" t="s">
        <v>95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  <c r="X1" s="472"/>
      <c r="Y1" s="472"/>
      <c r="Z1" s="472"/>
      <c r="AA1" s="472"/>
      <c r="AB1" s="472"/>
      <c r="AC1" s="472"/>
      <c r="AD1" s="472"/>
      <c r="AE1" s="472"/>
      <c r="AF1" s="472"/>
      <c r="AG1" s="472"/>
      <c r="AH1" s="472"/>
      <c r="AI1" s="472"/>
      <c r="AJ1" s="472"/>
      <c r="AK1" s="472"/>
      <c r="AL1" s="472"/>
      <c r="AM1" s="472"/>
      <c r="AN1" s="472"/>
      <c r="AO1" s="473"/>
    </row>
    <row r="2" spans="1:49" ht="30.75" customHeight="1" thickBot="1">
      <c r="A2" s="99"/>
      <c r="B2" s="464" t="s">
        <v>214</v>
      </c>
      <c r="C2" s="465"/>
      <c r="D2" s="464" t="s">
        <v>215</v>
      </c>
      <c r="E2" s="465"/>
      <c r="F2" s="464" t="s">
        <v>84</v>
      </c>
      <c r="G2" s="465"/>
      <c r="H2" s="464" t="s">
        <v>216</v>
      </c>
      <c r="I2" s="465"/>
      <c r="J2" s="464" t="s">
        <v>84</v>
      </c>
      <c r="K2" s="465"/>
      <c r="L2" s="464" t="s">
        <v>217</v>
      </c>
      <c r="M2" s="465"/>
      <c r="N2" s="464" t="s">
        <v>84</v>
      </c>
      <c r="O2" s="465"/>
      <c r="P2" s="464" t="s">
        <v>218</v>
      </c>
      <c r="Q2" s="465"/>
      <c r="R2" s="464" t="s">
        <v>84</v>
      </c>
      <c r="S2" s="465"/>
      <c r="T2" s="464" t="s">
        <v>222</v>
      </c>
      <c r="U2" s="465"/>
      <c r="V2" s="464" t="s">
        <v>84</v>
      </c>
      <c r="W2" s="465"/>
      <c r="X2" s="464" t="s">
        <v>224</v>
      </c>
      <c r="Y2" s="465"/>
      <c r="Z2" s="464" t="s">
        <v>84</v>
      </c>
      <c r="AA2" s="465"/>
      <c r="AB2" s="464" t="s">
        <v>225</v>
      </c>
      <c r="AC2" s="465"/>
      <c r="AD2" s="464" t="s">
        <v>84</v>
      </c>
      <c r="AE2" s="465"/>
      <c r="AF2" s="464" t="s">
        <v>228</v>
      </c>
      <c r="AG2" s="465"/>
      <c r="AH2" s="464" t="s">
        <v>84</v>
      </c>
      <c r="AI2" s="465"/>
      <c r="AJ2" s="464" t="s">
        <v>103</v>
      </c>
      <c r="AK2" s="465"/>
      <c r="AL2" s="464" t="s">
        <v>104</v>
      </c>
      <c r="AM2" s="465"/>
      <c r="AN2" s="464" t="s">
        <v>94</v>
      </c>
      <c r="AO2" s="465"/>
      <c r="AP2" s="100"/>
      <c r="AQ2" s="466" t="s">
        <v>108</v>
      </c>
      <c r="AR2" s="467"/>
      <c r="AS2" s="100"/>
      <c r="AT2" s="100"/>
    </row>
    <row r="3" spans="1:49" ht="14.25" customHeight="1">
      <c r="A3" s="195" t="s">
        <v>4</v>
      </c>
      <c r="B3" s="162" t="s">
        <v>79</v>
      </c>
      <c r="C3" s="249" t="s">
        <v>5</v>
      </c>
      <c r="D3" s="162" t="s">
        <v>79</v>
      </c>
      <c r="E3" s="249" t="s">
        <v>5</v>
      </c>
      <c r="F3" s="101" t="s">
        <v>79</v>
      </c>
      <c r="G3" s="102" t="s">
        <v>5</v>
      </c>
      <c r="H3" s="162" t="s">
        <v>79</v>
      </c>
      <c r="I3" s="249" t="s">
        <v>5</v>
      </c>
      <c r="J3" s="101" t="s">
        <v>79</v>
      </c>
      <c r="K3" s="102" t="s">
        <v>5</v>
      </c>
      <c r="L3" s="162" t="s">
        <v>79</v>
      </c>
      <c r="M3" s="249" t="s">
        <v>5</v>
      </c>
      <c r="N3" s="101" t="s">
        <v>79</v>
      </c>
      <c r="O3" s="102" t="s">
        <v>5</v>
      </c>
      <c r="P3" s="413" t="s">
        <v>79</v>
      </c>
      <c r="Q3" s="414" t="s">
        <v>5</v>
      </c>
      <c r="R3" s="101" t="s">
        <v>79</v>
      </c>
      <c r="S3" s="102" t="s">
        <v>5</v>
      </c>
      <c r="T3" s="413" t="s">
        <v>79</v>
      </c>
      <c r="U3" s="414" t="s">
        <v>5</v>
      </c>
      <c r="V3" s="101" t="s">
        <v>79</v>
      </c>
      <c r="W3" s="102" t="s">
        <v>5</v>
      </c>
      <c r="X3" s="413" t="s">
        <v>79</v>
      </c>
      <c r="Y3" s="414" t="s">
        <v>5</v>
      </c>
      <c r="Z3" s="101" t="s">
        <v>79</v>
      </c>
      <c r="AA3" s="102" t="s">
        <v>5</v>
      </c>
      <c r="AB3" s="413" t="s">
        <v>79</v>
      </c>
      <c r="AC3" s="414" t="s">
        <v>5</v>
      </c>
      <c r="AD3" s="101" t="s">
        <v>79</v>
      </c>
      <c r="AE3" s="102" t="s">
        <v>5</v>
      </c>
      <c r="AF3" s="413" t="s">
        <v>79</v>
      </c>
      <c r="AG3" s="414" t="s">
        <v>5</v>
      </c>
      <c r="AH3" s="101" t="s">
        <v>79</v>
      </c>
      <c r="AI3" s="102" t="s">
        <v>5</v>
      </c>
      <c r="AJ3" s="103" t="s">
        <v>79</v>
      </c>
      <c r="AK3" s="104" t="s">
        <v>5</v>
      </c>
      <c r="AL3" s="105" t="s">
        <v>79</v>
      </c>
      <c r="AM3" s="106" t="s">
        <v>5</v>
      </c>
      <c r="AN3" s="107" t="s">
        <v>79</v>
      </c>
      <c r="AO3" s="108" t="s">
        <v>5</v>
      </c>
      <c r="AP3" s="100"/>
      <c r="AQ3" s="109" t="s">
        <v>79</v>
      </c>
      <c r="AR3" s="110" t="s">
        <v>5</v>
      </c>
      <c r="AS3" s="100"/>
      <c r="AT3" s="100"/>
    </row>
    <row r="4" spans="1:49">
      <c r="A4" s="196" t="s">
        <v>0</v>
      </c>
      <c r="B4" s="163" t="s">
        <v>6</v>
      </c>
      <c r="C4" s="163" t="s">
        <v>6</v>
      </c>
      <c r="D4" s="163" t="s">
        <v>6</v>
      </c>
      <c r="E4" s="163" t="s">
        <v>6</v>
      </c>
      <c r="F4" s="111" t="s">
        <v>102</v>
      </c>
      <c r="G4" s="111" t="s">
        <v>102</v>
      </c>
      <c r="H4" s="163" t="s">
        <v>6</v>
      </c>
      <c r="I4" s="163" t="s">
        <v>6</v>
      </c>
      <c r="J4" s="111" t="s">
        <v>102</v>
      </c>
      <c r="K4" s="111" t="s">
        <v>102</v>
      </c>
      <c r="L4" s="163" t="s">
        <v>6</v>
      </c>
      <c r="M4" s="163" t="s">
        <v>6</v>
      </c>
      <c r="N4" s="111" t="s">
        <v>102</v>
      </c>
      <c r="O4" s="111" t="s">
        <v>102</v>
      </c>
      <c r="P4" s="163" t="s">
        <v>6</v>
      </c>
      <c r="Q4" s="163" t="s">
        <v>6</v>
      </c>
      <c r="R4" s="111" t="s">
        <v>102</v>
      </c>
      <c r="S4" s="111" t="s">
        <v>102</v>
      </c>
      <c r="T4" s="163" t="s">
        <v>6</v>
      </c>
      <c r="U4" s="163" t="s">
        <v>6</v>
      </c>
      <c r="V4" s="111" t="s">
        <v>102</v>
      </c>
      <c r="W4" s="111" t="s">
        <v>102</v>
      </c>
      <c r="X4" s="163" t="s">
        <v>6</v>
      </c>
      <c r="Y4" s="163" t="s">
        <v>6</v>
      </c>
      <c r="Z4" s="111" t="s">
        <v>102</v>
      </c>
      <c r="AA4" s="111" t="s">
        <v>102</v>
      </c>
      <c r="AB4" s="163" t="s">
        <v>6</v>
      </c>
      <c r="AC4" s="163" t="s">
        <v>6</v>
      </c>
      <c r="AD4" s="111" t="s">
        <v>102</v>
      </c>
      <c r="AE4" s="111" t="s">
        <v>102</v>
      </c>
      <c r="AF4" s="163" t="s">
        <v>6</v>
      </c>
      <c r="AG4" s="163" t="s">
        <v>6</v>
      </c>
      <c r="AH4" s="111" t="s">
        <v>102</v>
      </c>
      <c r="AI4" s="111" t="s">
        <v>102</v>
      </c>
      <c r="AJ4" s="112" t="s">
        <v>102</v>
      </c>
      <c r="AK4" s="112" t="s">
        <v>102</v>
      </c>
      <c r="AL4" s="113" t="s">
        <v>102</v>
      </c>
      <c r="AM4" s="113" t="s">
        <v>102</v>
      </c>
      <c r="AN4" s="107" t="s">
        <v>102</v>
      </c>
      <c r="AO4" s="108" t="s">
        <v>102</v>
      </c>
      <c r="AP4" s="100"/>
      <c r="AQ4" s="114" t="s">
        <v>6</v>
      </c>
      <c r="AR4" s="114" t="s">
        <v>6</v>
      </c>
      <c r="AS4" s="100"/>
      <c r="AT4" s="100"/>
    </row>
    <row r="5" spans="1:49">
      <c r="A5" s="197" t="s">
        <v>8</v>
      </c>
      <c r="B5" s="164">
        <v>5962890652.6400003</v>
      </c>
      <c r="C5" s="164">
        <v>9731.49</v>
      </c>
      <c r="D5" s="164">
        <v>6030903901.3800001</v>
      </c>
      <c r="E5" s="164">
        <v>9823.02</v>
      </c>
      <c r="F5" s="115">
        <f>((D5-B5)/B5)</f>
        <v>1.1406086863237665E-2</v>
      </c>
      <c r="G5" s="115">
        <f>((E5-C5)/C5)</f>
        <v>9.40554837953907E-3</v>
      </c>
      <c r="H5" s="164">
        <v>6079553377.8199997</v>
      </c>
      <c r="I5" s="164">
        <v>9888.31</v>
      </c>
      <c r="J5" s="115">
        <f t="shared" ref="J5:J18" si="0">((H5-D5)/D5)</f>
        <v>8.0666973368399286E-3</v>
      </c>
      <c r="K5" s="115">
        <f t="shared" ref="K5:K18" si="1">((I5-E5)/E5)</f>
        <v>6.6466320948139219E-3</v>
      </c>
      <c r="L5" s="164">
        <v>6146538041.7399998</v>
      </c>
      <c r="M5" s="164">
        <v>9997.7800000000007</v>
      </c>
      <c r="N5" s="115">
        <f t="shared" ref="N5:N18" si="2">((L5-H5)/H5)</f>
        <v>1.1018023818062005E-2</v>
      </c>
      <c r="O5" s="115">
        <f t="shared" ref="O5:O18" si="3">((M5-I5)/I5)</f>
        <v>1.1070648068274676E-2</v>
      </c>
      <c r="P5" s="164">
        <v>6107045587.71</v>
      </c>
      <c r="Q5" s="164">
        <v>9937.26</v>
      </c>
      <c r="R5" s="115">
        <f t="shared" ref="R5:R18" si="4">((P5-L5)/L5)</f>
        <v>-6.4251540886615856E-3</v>
      </c>
      <c r="S5" s="115">
        <f t="shared" ref="S5:S18" si="5">((Q5-M5)/M5)</f>
        <v>-6.0533438423330411E-3</v>
      </c>
      <c r="T5" s="164">
        <v>6167793380.8199997</v>
      </c>
      <c r="U5" s="164">
        <v>10032.11</v>
      </c>
      <c r="V5" s="115">
        <f t="shared" ref="V5:V18" si="6">((T5-P5)/P5)</f>
        <v>9.9471654890296423E-3</v>
      </c>
      <c r="W5" s="115">
        <f t="shared" ref="W5:W18" si="7">((U5-Q5)/Q5)</f>
        <v>9.544884606018194E-3</v>
      </c>
      <c r="X5" s="164">
        <v>6297058711.0699997</v>
      </c>
      <c r="Y5" s="164">
        <v>10242.49</v>
      </c>
      <c r="Z5" s="115">
        <f t="shared" ref="Z5:Z18" si="8">((X5-T5)/T5)</f>
        <v>2.0958116180087465E-2</v>
      </c>
      <c r="AA5" s="115">
        <f t="shared" ref="AA5:AA18" si="9">((Y5-U5)/U5)</f>
        <v>2.097066320046323E-2</v>
      </c>
      <c r="AB5" s="164">
        <v>6315891415.8100004</v>
      </c>
      <c r="AC5" s="164">
        <v>10269.11</v>
      </c>
      <c r="AD5" s="115">
        <f t="shared" ref="AD5:AD18" si="10">((AB5-X5)/X5)</f>
        <v>2.990714491337601E-3</v>
      </c>
      <c r="AE5" s="115">
        <f t="shared" ref="AE5:AE18" si="11">((AC5-Y5)/Y5)</f>
        <v>2.5989773970978543E-3</v>
      </c>
      <c r="AF5" s="164">
        <v>6402687700.3100004</v>
      </c>
      <c r="AG5" s="164">
        <v>10402.709999999999</v>
      </c>
      <c r="AH5" s="115">
        <f t="shared" ref="AH5:AH18" si="12">((AF5-AB5)/AB5)</f>
        <v>1.3742523230011634E-2</v>
      </c>
      <c r="AI5" s="115">
        <f t="shared" ref="AI5:AI18" si="13">((AG5-AC5)/AC5)</f>
        <v>1.3009890827929445E-2</v>
      </c>
      <c r="AJ5" s="116">
        <f>AVERAGE(F5,J5,N5,R5,V5,Z5,AD5,AH5)</f>
        <v>8.9630216649930448E-3</v>
      </c>
      <c r="AK5" s="116">
        <f>AVERAGE(G5,K5,O5,S5,W5,AA5,AE5,AI5)</f>
        <v>8.3992375914754194E-3</v>
      </c>
      <c r="AL5" s="117">
        <f>((AF5-D5)/D5)</f>
        <v>6.1646447200879494E-2</v>
      </c>
      <c r="AM5" s="117">
        <f>((AG5-E5)/E5)</f>
        <v>5.9013419498280435E-2</v>
      </c>
      <c r="AN5" s="118">
        <f>STDEV(F5,J5,N5,R5,V5,Z5,AD5,AH5)</f>
        <v>8.0281101798399118E-3</v>
      </c>
      <c r="AO5" s="202">
        <f>STDEV(G5,K5,O5,S5,W5,AA5,AE5,AI5)</f>
        <v>7.8772023857192688E-3</v>
      </c>
      <c r="AP5" s="119"/>
      <c r="AQ5" s="120">
        <v>7877662528.1199999</v>
      </c>
      <c r="AR5" s="120">
        <v>7704.04</v>
      </c>
      <c r="AS5" s="121" t="e">
        <f>(#REF!/AQ5)-1</f>
        <v>#REF!</v>
      </c>
      <c r="AT5" s="121" t="e">
        <f>(#REF!/AR5)-1</f>
        <v>#REF!</v>
      </c>
    </row>
    <row r="6" spans="1:49">
      <c r="A6" s="197" t="s">
        <v>61</v>
      </c>
      <c r="B6" s="165">
        <v>796641587.83000004</v>
      </c>
      <c r="C6" s="164">
        <v>1.56</v>
      </c>
      <c r="D6" s="165">
        <v>806187720.88</v>
      </c>
      <c r="E6" s="164">
        <v>1.58</v>
      </c>
      <c r="F6" s="115">
        <f>((D6-B6)/B6)</f>
        <v>1.1982971007078602E-2</v>
      </c>
      <c r="G6" s="115">
        <f>((E6-C6)/C6)</f>
        <v>1.2820512820512832E-2</v>
      </c>
      <c r="H6" s="165">
        <v>804195433.61000001</v>
      </c>
      <c r="I6" s="164">
        <v>1.57</v>
      </c>
      <c r="J6" s="115">
        <f t="shared" si="0"/>
        <v>-2.471244870642889E-3</v>
      </c>
      <c r="K6" s="115">
        <f t="shared" si="1"/>
        <v>-6.329113924050638E-3</v>
      </c>
      <c r="L6" s="165">
        <v>804571927.94000006</v>
      </c>
      <c r="M6" s="164">
        <v>1.57</v>
      </c>
      <c r="N6" s="115">
        <f t="shared" si="2"/>
        <v>4.6816273043229732E-4</v>
      </c>
      <c r="O6" s="115">
        <f t="shared" si="3"/>
        <v>0</v>
      </c>
      <c r="P6" s="165">
        <v>801498077.35000002</v>
      </c>
      <c r="Q6" s="164">
        <v>1.57</v>
      </c>
      <c r="R6" s="115">
        <f t="shared" si="4"/>
        <v>-3.8204795410526206E-3</v>
      </c>
      <c r="S6" s="115">
        <f t="shared" si="5"/>
        <v>0</v>
      </c>
      <c r="T6" s="165">
        <v>812255000.33000004</v>
      </c>
      <c r="U6" s="164">
        <v>1.59</v>
      </c>
      <c r="V6" s="115">
        <f t="shared" si="6"/>
        <v>1.342102156447552E-2</v>
      </c>
      <c r="W6" s="115">
        <f t="shared" si="7"/>
        <v>1.2738853503184724E-2</v>
      </c>
      <c r="X6" s="165">
        <v>824267547.60000002</v>
      </c>
      <c r="Y6" s="164">
        <v>1.61</v>
      </c>
      <c r="Z6" s="115">
        <f t="shared" si="8"/>
        <v>1.4789133049497468E-2</v>
      </c>
      <c r="AA6" s="115">
        <f t="shared" si="9"/>
        <v>1.2578616352201269E-2</v>
      </c>
      <c r="AB6" s="165">
        <v>813722062.90999997</v>
      </c>
      <c r="AC6" s="164">
        <v>1.6</v>
      </c>
      <c r="AD6" s="115">
        <f t="shared" si="10"/>
        <v>-1.2793764258589448E-2</v>
      </c>
      <c r="AE6" s="115">
        <f t="shared" si="11"/>
        <v>-6.2111801242236073E-3</v>
      </c>
      <c r="AF6" s="165">
        <v>816935481.72000003</v>
      </c>
      <c r="AG6" s="164">
        <v>1.6</v>
      </c>
      <c r="AH6" s="115">
        <f t="shared" si="12"/>
        <v>3.9490373390004491E-3</v>
      </c>
      <c r="AI6" s="115">
        <f t="shared" si="13"/>
        <v>0</v>
      </c>
      <c r="AJ6" s="116">
        <f t="shared" ref="AJ6:AJ69" si="14">AVERAGE(F6,J6,N6,R6,V6,Z6,AD6,AH6)</f>
        <v>3.1906046275249223E-3</v>
      </c>
      <c r="AK6" s="116">
        <f t="shared" ref="AK6:AK69" si="15">AVERAGE(G6,K6,O6,S6,W6,AA6,AE6,AI6)</f>
        <v>3.1997110784530722E-3</v>
      </c>
      <c r="AL6" s="117">
        <f t="shared" ref="AL6:AL69" si="16">((AF6-D6)/D6)</f>
        <v>1.3331585884573184E-2</v>
      </c>
      <c r="AM6" s="117">
        <f t="shared" ref="AM6:AM69" si="17">((AG6-E6)/E6)</f>
        <v>1.2658227848101276E-2</v>
      </c>
      <c r="AN6" s="118">
        <f t="shared" ref="AN6:AN69" si="18">STDEV(F6,J6,N6,R6,V6,Z6,AD6,AH6)</f>
        <v>9.718846187533204E-3</v>
      </c>
      <c r="AO6" s="202">
        <f t="shared" ref="AO6:AO69" si="19">STDEV(G6,K6,O6,S6,W6,AA6,AE6,AI6)</f>
        <v>8.2945486453191511E-3</v>
      </c>
      <c r="AP6" s="122"/>
      <c r="AQ6" s="123">
        <v>486981928.81999999</v>
      </c>
      <c r="AR6" s="124">
        <v>0.95</v>
      </c>
      <c r="AS6" s="121" t="e">
        <f>(#REF!/AQ6)-1</f>
        <v>#REF!</v>
      </c>
      <c r="AT6" s="121" t="e">
        <f>(#REF!/AR6)-1</f>
        <v>#REF!</v>
      </c>
    </row>
    <row r="7" spans="1:49">
      <c r="A7" s="197" t="s">
        <v>13</v>
      </c>
      <c r="B7" s="165">
        <v>249977111.88999999</v>
      </c>
      <c r="C7" s="164">
        <v>127.81</v>
      </c>
      <c r="D7" s="165">
        <v>255954350.77000001</v>
      </c>
      <c r="E7" s="164">
        <v>130.93</v>
      </c>
      <c r="F7" s="115">
        <f>((D7-B7)/B7)</f>
        <v>2.3911144643635418E-2</v>
      </c>
      <c r="G7" s="115">
        <f>((E7-C7)/C7)</f>
        <v>2.4411235427587861E-2</v>
      </c>
      <c r="H7" s="165">
        <v>257547110.09</v>
      </c>
      <c r="I7" s="164">
        <v>131.63999999999999</v>
      </c>
      <c r="J7" s="115">
        <f t="shared" si="0"/>
        <v>6.2228257312619108E-3</v>
      </c>
      <c r="K7" s="115">
        <f t="shared" si="1"/>
        <v>5.4227449782324865E-3</v>
      </c>
      <c r="L7" s="165">
        <v>255878852.66999999</v>
      </c>
      <c r="M7" s="164">
        <v>130.4</v>
      </c>
      <c r="N7" s="115">
        <f t="shared" si="2"/>
        <v>-6.4774845247420679E-3</v>
      </c>
      <c r="O7" s="115">
        <f t="shared" si="3"/>
        <v>-9.4196292920083625E-3</v>
      </c>
      <c r="P7" s="165">
        <v>255729577.69999999</v>
      </c>
      <c r="Q7" s="164">
        <v>130.28</v>
      </c>
      <c r="R7" s="115">
        <f t="shared" si="4"/>
        <v>-5.8338142618028182E-4</v>
      </c>
      <c r="S7" s="115">
        <f t="shared" si="5"/>
        <v>-9.2024539877304094E-4</v>
      </c>
      <c r="T7" s="165">
        <v>260550314.43000001</v>
      </c>
      <c r="U7" s="164">
        <v>132.87</v>
      </c>
      <c r="V7" s="115">
        <f t="shared" si="6"/>
        <v>1.8850915773439763E-2</v>
      </c>
      <c r="W7" s="115">
        <f t="shared" si="7"/>
        <v>1.9880257906048537E-2</v>
      </c>
      <c r="X7" s="165">
        <v>254342897.37</v>
      </c>
      <c r="Y7" s="164">
        <v>129.71</v>
      </c>
      <c r="Z7" s="115">
        <f t="shared" si="8"/>
        <v>-2.3824254726308152E-2</v>
      </c>
      <c r="AA7" s="115">
        <f t="shared" si="9"/>
        <v>-2.3782644690298761E-2</v>
      </c>
      <c r="AB7" s="165">
        <v>257794285.78</v>
      </c>
      <c r="AC7" s="164">
        <v>131.51</v>
      </c>
      <c r="AD7" s="115">
        <f t="shared" si="10"/>
        <v>1.3569824224260375E-2</v>
      </c>
      <c r="AE7" s="115">
        <f t="shared" si="11"/>
        <v>1.3877110477218279E-2</v>
      </c>
      <c r="AF7" s="165">
        <v>259393112.31999999</v>
      </c>
      <c r="AG7" s="164">
        <v>132.35</v>
      </c>
      <c r="AH7" s="115">
        <f t="shared" si="12"/>
        <v>6.2019471655955167E-3</v>
      </c>
      <c r="AI7" s="115">
        <f t="shared" si="13"/>
        <v>6.3873469698122083E-3</v>
      </c>
      <c r="AJ7" s="116">
        <f t="shared" si="14"/>
        <v>4.7339421076203108E-3</v>
      </c>
      <c r="AK7" s="116">
        <f t="shared" si="15"/>
        <v>4.4820220472274012E-3</v>
      </c>
      <c r="AL7" s="117">
        <f t="shared" si="16"/>
        <v>1.3435058008019739E-2</v>
      </c>
      <c r="AM7" s="117">
        <f t="shared" si="17"/>
        <v>1.084548995646519E-2</v>
      </c>
      <c r="AN7" s="118">
        <f t="shared" si="18"/>
        <v>1.5208265101414374E-2</v>
      </c>
      <c r="AO7" s="202">
        <f t="shared" si="19"/>
        <v>1.5804131069908467E-2</v>
      </c>
      <c r="AP7" s="122"/>
      <c r="AQ7" s="120">
        <v>204065067.03999999</v>
      </c>
      <c r="AR7" s="124">
        <v>105.02</v>
      </c>
      <c r="AS7" s="121" t="e">
        <f>(#REF!/AQ7)-1</f>
        <v>#REF!</v>
      </c>
      <c r="AT7" s="121" t="e">
        <f>(#REF!/AR7)-1</f>
        <v>#REF!</v>
      </c>
    </row>
    <row r="8" spans="1:49">
      <c r="A8" s="197" t="s">
        <v>15</v>
      </c>
      <c r="B8" s="165">
        <v>546920130</v>
      </c>
      <c r="C8" s="176">
        <v>15.65</v>
      </c>
      <c r="D8" s="165">
        <v>553011574</v>
      </c>
      <c r="E8" s="176">
        <v>15.83</v>
      </c>
      <c r="F8" s="115">
        <f>((D8-B8)/B8)</f>
        <v>1.1137721334191886E-2</v>
      </c>
      <c r="G8" s="115">
        <f>((E8-C8)/C8)</f>
        <v>1.1501597444089438E-2</v>
      </c>
      <c r="H8" s="165">
        <v>552913538</v>
      </c>
      <c r="I8" s="176">
        <v>15.83</v>
      </c>
      <c r="J8" s="115">
        <f t="shared" si="0"/>
        <v>-1.7727657902508927E-4</v>
      </c>
      <c r="K8" s="115">
        <f t="shared" si="1"/>
        <v>0</v>
      </c>
      <c r="L8" s="165">
        <v>547035158</v>
      </c>
      <c r="M8" s="176">
        <v>15.55</v>
      </c>
      <c r="N8" s="115">
        <f t="shared" si="2"/>
        <v>-1.0631644183036805E-2</v>
      </c>
      <c r="O8" s="115">
        <f t="shared" si="3"/>
        <v>-1.7687934301958266E-2</v>
      </c>
      <c r="P8" s="165">
        <v>555766833</v>
      </c>
      <c r="Q8" s="176">
        <v>15.85</v>
      </c>
      <c r="R8" s="115">
        <f t="shared" si="4"/>
        <v>1.5961816845417455E-2</v>
      </c>
      <c r="S8" s="115">
        <f t="shared" si="5"/>
        <v>1.9292604501607649E-2</v>
      </c>
      <c r="T8" s="165">
        <v>565140206</v>
      </c>
      <c r="U8" s="176">
        <v>15.96</v>
      </c>
      <c r="V8" s="115">
        <f t="shared" si="6"/>
        <v>1.6865657400609944E-2</v>
      </c>
      <c r="W8" s="115">
        <f t="shared" si="7"/>
        <v>6.9400630914827266E-3</v>
      </c>
      <c r="X8" s="165">
        <v>559535962</v>
      </c>
      <c r="Y8" s="176">
        <v>16.010000000000002</v>
      </c>
      <c r="Z8" s="115">
        <f t="shared" si="8"/>
        <v>-9.916555114112692E-3</v>
      </c>
      <c r="AA8" s="115">
        <f t="shared" si="9"/>
        <v>3.1328320802005457E-3</v>
      </c>
      <c r="AB8" s="165">
        <v>556576695</v>
      </c>
      <c r="AC8" s="176">
        <v>15.93</v>
      </c>
      <c r="AD8" s="115">
        <f t="shared" si="10"/>
        <v>-5.2887878545329319E-3</v>
      </c>
      <c r="AE8" s="115">
        <f t="shared" si="11"/>
        <v>-4.9968769519051744E-3</v>
      </c>
      <c r="AF8" s="165">
        <v>567026812</v>
      </c>
      <c r="AG8" s="176">
        <v>16.23</v>
      </c>
      <c r="AH8" s="115">
        <f t="shared" si="12"/>
        <v>1.8775699906012053E-2</v>
      </c>
      <c r="AI8" s="115">
        <f t="shared" si="13"/>
        <v>1.883239171374769E-2</v>
      </c>
      <c r="AJ8" s="116">
        <f t="shared" si="14"/>
        <v>4.5908289694404775E-3</v>
      </c>
      <c r="AK8" s="116">
        <f t="shared" si="15"/>
        <v>4.6268346971580759E-3</v>
      </c>
      <c r="AL8" s="117">
        <f t="shared" si="16"/>
        <v>2.5343480424154741E-2</v>
      </c>
      <c r="AM8" s="117">
        <f t="shared" si="17"/>
        <v>2.5268477574226175E-2</v>
      </c>
      <c r="AN8" s="118">
        <f t="shared" si="18"/>
        <v>1.2458919251160506E-2</v>
      </c>
      <c r="AO8" s="202">
        <f t="shared" si="19"/>
        <v>1.2442441348994231E-2</v>
      </c>
      <c r="AP8" s="122"/>
      <c r="AQ8" s="125">
        <v>166618649</v>
      </c>
      <c r="AR8" s="126">
        <v>9.4</v>
      </c>
      <c r="AS8" s="121" t="e">
        <f>(#REF!/AQ8)-1</f>
        <v>#REF!</v>
      </c>
      <c r="AT8" s="121" t="e">
        <f>(#REF!/AR8)-1</f>
        <v>#REF!</v>
      </c>
    </row>
    <row r="9" spans="1:49" s="278" customFormat="1">
      <c r="A9" s="197" t="s">
        <v>20</v>
      </c>
      <c r="B9" s="164">
        <v>326207398.17000002</v>
      </c>
      <c r="C9" s="164">
        <v>153.05449999999999</v>
      </c>
      <c r="D9" s="164">
        <v>328390502.81999999</v>
      </c>
      <c r="E9" s="164">
        <v>154.14250000000001</v>
      </c>
      <c r="F9" s="115">
        <f>((D9-B9)/B9)</f>
        <v>6.6923823991946099E-3</v>
      </c>
      <c r="G9" s="115">
        <f>((E9-C9)/C9)</f>
        <v>7.1085789702362385E-3</v>
      </c>
      <c r="H9" s="164">
        <v>329091789.19999999</v>
      </c>
      <c r="I9" s="164">
        <v>154.5394</v>
      </c>
      <c r="J9" s="115">
        <f t="shared" si="0"/>
        <v>2.1355257657508747E-3</v>
      </c>
      <c r="K9" s="115">
        <f t="shared" si="1"/>
        <v>2.5748901179102972E-3</v>
      </c>
      <c r="L9" s="164">
        <v>330991497.69999999</v>
      </c>
      <c r="M9" s="164">
        <v>155.49709999999999</v>
      </c>
      <c r="N9" s="115">
        <f t="shared" si="2"/>
        <v>5.7725794515203904E-3</v>
      </c>
      <c r="O9" s="115">
        <f t="shared" si="3"/>
        <v>6.1971251344316624E-3</v>
      </c>
      <c r="P9" s="164">
        <v>328321359.24000001</v>
      </c>
      <c r="Q9" s="164">
        <v>154.6053</v>
      </c>
      <c r="R9" s="115">
        <f t="shared" si="4"/>
        <v>-8.0670907819514626E-3</v>
      </c>
      <c r="S9" s="115">
        <f t="shared" si="5"/>
        <v>-5.7351551893893155E-3</v>
      </c>
      <c r="T9" s="164">
        <v>335681887.38999999</v>
      </c>
      <c r="U9" s="164">
        <v>158.11429999999999</v>
      </c>
      <c r="V9" s="115">
        <f t="shared" si="6"/>
        <v>2.2418669827141812E-2</v>
      </c>
      <c r="W9" s="115">
        <f t="shared" si="7"/>
        <v>2.2696505229768876E-2</v>
      </c>
      <c r="X9" s="164">
        <v>335311948.76999998</v>
      </c>
      <c r="Y9" s="164">
        <v>158.2929</v>
      </c>
      <c r="Z9" s="115">
        <f t="shared" si="8"/>
        <v>-1.1020511796938416E-3</v>
      </c>
      <c r="AA9" s="115">
        <f t="shared" si="9"/>
        <v>1.1295626012322554E-3</v>
      </c>
      <c r="AB9" s="164">
        <v>328057254.38</v>
      </c>
      <c r="AC9" s="164">
        <v>154.99700000000001</v>
      </c>
      <c r="AD9" s="115">
        <f t="shared" si="10"/>
        <v>-2.163565723384402E-2</v>
      </c>
      <c r="AE9" s="115">
        <f t="shared" si="11"/>
        <v>-2.0821527686965043E-2</v>
      </c>
      <c r="AF9" s="164">
        <v>333059214.57999998</v>
      </c>
      <c r="AG9" s="164">
        <v>157.40870000000001</v>
      </c>
      <c r="AH9" s="115">
        <f t="shared" si="12"/>
        <v>1.5247217164739316E-2</v>
      </c>
      <c r="AI9" s="115">
        <f t="shared" si="13"/>
        <v>1.5559655993341781E-2</v>
      </c>
      <c r="AJ9" s="116">
        <f t="shared" si="14"/>
        <v>2.6826969266072098E-3</v>
      </c>
      <c r="AK9" s="116">
        <f t="shared" si="15"/>
        <v>3.5887043963208432E-3</v>
      </c>
      <c r="AL9" s="117">
        <f t="shared" si="16"/>
        <v>1.4216951220903735E-2</v>
      </c>
      <c r="AM9" s="117">
        <f t="shared" si="17"/>
        <v>2.1189483756913229E-2</v>
      </c>
      <c r="AN9" s="118">
        <f t="shared" si="18"/>
        <v>1.3599184566475967E-2</v>
      </c>
      <c r="AO9" s="202">
        <f t="shared" si="19"/>
        <v>1.3188057889542221E-2</v>
      </c>
      <c r="AP9" s="122"/>
      <c r="AQ9" s="125"/>
      <c r="AR9" s="126"/>
      <c r="AS9" s="121"/>
      <c r="AT9" s="121"/>
    </row>
    <row r="10" spans="1:49">
      <c r="A10" s="197" t="s">
        <v>100</v>
      </c>
      <c r="B10" s="164">
        <v>1721334559.1400001</v>
      </c>
      <c r="C10" s="164">
        <v>0.89329999999999998</v>
      </c>
      <c r="D10" s="164">
        <v>1746210030.79</v>
      </c>
      <c r="E10" s="164">
        <v>0.90600000000000003</v>
      </c>
      <c r="F10" s="115">
        <f>((D10-B10)/B10)</f>
        <v>1.4451270682921714E-2</v>
      </c>
      <c r="G10" s="115">
        <f>((E10-C10)/C10)</f>
        <v>1.4216948393596825E-2</v>
      </c>
      <c r="H10" s="164">
        <v>1741705640.24</v>
      </c>
      <c r="I10" s="164">
        <v>0.90310000000000001</v>
      </c>
      <c r="J10" s="115">
        <f t="shared" si="0"/>
        <v>-2.5795239235695652E-3</v>
      </c>
      <c r="K10" s="115">
        <f t="shared" si="1"/>
        <v>-3.2008830022075205E-3</v>
      </c>
      <c r="L10" s="164">
        <v>1733692487.05</v>
      </c>
      <c r="M10" s="164">
        <v>0.89980000000000004</v>
      </c>
      <c r="N10" s="115">
        <f t="shared" si="2"/>
        <v>-4.6007505544369007E-3</v>
      </c>
      <c r="O10" s="115">
        <f t="shared" si="3"/>
        <v>-3.6540803897685413E-3</v>
      </c>
      <c r="P10" s="164">
        <v>1720249451.6500001</v>
      </c>
      <c r="Q10" s="164">
        <v>0.8921</v>
      </c>
      <c r="R10" s="115">
        <f t="shared" si="4"/>
        <v>-7.7539906877453968E-3</v>
      </c>
      <c r="S10" s="115">
        <f t="shared" si="5"/>
        <v>-8.5574572127139811E-3</v>
      </c>
      <c r="T10" s="164">
        <v>1758300727.51</v>
      </c>
      <c r="U10" s="164">
        <v>0.91200000000000003</v>
      </c>
      <c r="V10" s="115">
        <f t="shared" si="6"/>
        <v>2.2119626792208833E-2</v>
      </c>
      <c r="W10" s="115">
        <f t="shared" si="7"/>
        <v>2.2306916264992746E-2</v>
      </c>
      <c r="X10" s="164">
        <v>1768709184.3800001</v>
      </c>
      <c r="Y10" s="164">
        <v>0.91759999999999997</v>
      </c>
      <c r="Z10" s="115">
        <f t="shared" si="8"/>
        <v>5.9196113083226417E-3</v>
      </c>
      <c r="AA10" s="115">
        <f t="shared" si="9"/>
        <v>6.1403508771929148E-3</v>
      </c>
      <c r="AB10" s="164">
        <v>1746084813.1900001</v>
      </c>
      <c r="AC10" s="164">
        <v>0.90590000000000004</v>
      </c>
      <c r="AD10" s="115">
        <f t="shared" si="10"/>
        <v>-1.2791459098987356E-2</v>
      </c>
      <c r="AE10" s="115">
        <f t="shared" si="11"/>
        <v>-1.2750653879686064E-2</v>
      </c>
      <c r="AF10" s="164">
        <v>1761082658.21</v>
      </c>
      <c r="AG10" s="164">
        <v>0.91369999999999996</v>
      </c>
      <c r="AH10" s="115">
        <f t="shared" si="12"/>
        <v>8.5894138169610168E-3</v>
      </c>
      <c r="AI10" s="115">
        <f t="shared" si="13"/>
        <v>8.6102218787944777E-3</v>
      </c>
      <c r="AJ10" s="116">
        <f t="shared" si="14"/>
        <v>2.9192747919593734E-3</v>
      </c>
      <c r="AK10" s="116">
        <f t="shared" si="15"/>
        <v>2.8889203662751071E-3</v>
      </c>
      <c r="AL10" s="117">
        <f t="shared" si="16"/>
        <v>8.5170896729252991E-3</v>
      </c>
      <c r="AM10" s="117">
        <f t="shared" si="17"/>
        <v>8.4988962472405394E-3</v>
      </c>
      <c r="AN10" s="118">
        <f t="shared" si="18"/>
        <v>1.189433398035546E-2</v>
      </c>
      <c r="AO10" s="202">
        <f t="shared" si="19"/>
        <v>1.1977361272184472E-2</v>
      </c>
      <c r="AP10" s="122"/>
      <c r="AQ10" s="120">
        <v>1147996444.8800001</v>
      </c>
      <c r="AR10" s="124">
        <v>0.69840000000000002</v>
      </c>
      <c r="AS10" s="121" t="e">
        <f>(#REF!/AQ10)-1</f>
        <v>#REF!</v>
      </c>
      <c r="AT10" s="121" t="e">
        <f>(#REF!/AR10)-1</f>
        <v>#REF!</v>
      </c>
    </row>
    <row r="11" spans="1:49">
      <c r="A11" s="197" t="s">
        <v>16</v>
      </c>
      <c r="B11" s="164">
        <v>2484604577.9000001</v>
      </c>
      <c r="C11" s="164">
        <v>18.6433</v>
      </c>
      <c r="D11" s="164">
        <v>2508754044.9200001</v>
      </c>
      <c r="E11" s="164">
        <v>18.838200000000001</v>
      </c>
      <c r="F11" s="115">
        <f>((D11-B11)/B11)</f>
        <v>9.7196420045282325E-3</v>
      </c>
      <c r="G11" s="115">
        <f>((E11-C11)/C11)</f>
        <v>1.0454157793952815E-2</v>
      </c>
      <c r="H11" s="164">
        <v>2529620322.04</v>
      </c>
      <c r="I11" s="164">
        <v>18.9072</v>
      </c>
      <c r="J11" s="115">
        <f t="shared" si="0"/>
        <v>8.3173865378522102E-3</v>
      </c>
      <c r="K11" s="115">
        <f t="shared" si="1"/>
        <v>3.6627703283752728E-3</v>
      </c>
      <c r="L11" s="164">
        <v>2524552092.5700002</v>
      </c>
      <c r="M11" s="164">
        <v>18.9817</v>
      </c>
      <c r="N11" s="115">
        <f t="shared" si="2"/>
        <v>-2.003553428884751E-3</v>
      </c>
      <c r="O11" s="115">
        <f t="shared" si="3"/>
        <v>3.9402978759414641E-3</v>
      </c>
      <c r="P11" s="164">
        <v>2499159784.5</v>
      </c>
      <c r="Q11" s="164">
        <v>18.850000000000001</v>
      </c>
      <c r="R11" s="115">
        <f t="shared" si="4"/>
        <v>-1.0058143836576864E-2</v>
      </c>
      <c r="S11" s="115">
        <f t="shared" si="5"/>
        <v>-6.9382615887933425E-3</v>
      </c>
      <c r="T11" s="164">
        <v>2589431204.0100002</v>
      </c>
      <c r="U11" s="164">
        <v>19.181999999999999</v>
      </c>
      <c r="V11" s="115">
        <f t="shared" si="6"/>
        <v>3.6120707475316781E-2</v>
      </c>
      <c r="W11" s="115">
        <f t="shared" si="7"/>
        <v>1.7612732095490566E-2</v>
      </c>
      <c r="X11" s="164">
        <v>2620578483.8200002</v>
      </c>
      <c r="Y11" s="164">
        <v>19.501999999999999</v>
      </c>
      <c r="Z11" s="115">
        <f t="shared" si="8"/>
        <v>1.2028618393786704E-2</v>
      </c>
      <c r="AA11" s="115">
        <f t="shared" si="9"/>
        <v>1.6682306328849979E-2</v>
      </c>
      <c r="AB11" s="164">
        <v>2612038808.0500002</v>
      </c>
      <c r="AC11" s="164">
        <v>19.424099999999999</v>
      </c>
      <c r="AD11" s="115">
        <f t="shared" si="10"/>
        <v>-3.2586987272946511E-3</v>
      </c>
      <c r="AE11" s="115">
        <f t="shared" si="11"/>
        <v>-3.9944621064506016E-3</v>
      </c>
      <c r="AF11" s="164">
        <v>2631310764.8400002</v>
      </c>
      <c r="AG11" s="164">
        <v>19.5852</v>
      </c>
      <c r="AH11" s="115">
        <f t="shared" si="12"/>
        <v>7.3781280471813928E-3</v>
      </c>
      <c r="AI11" s="115">
        <f t="shared" si="13"/>
        <v>8.2938205631149526E-3</v>
      </c>
      <c r="AJ11" s="116">
        <f t="shared" si="14"/>
        <v>7.2805108082386319E-3</v>
      </c>
      <c r="AK11" s="116">
        <f t="shared" si="15"/>
        <v>6.2141701613101386E-3</v>
      </c>
      <c r="AL11" s="117">
        <f t="shared" si="16"/>
        <v>4.8851628228827909E-2</v>
      </c>
      <c r="AM11" s="117">
        <f t="shared" si="17"/>
        <v>3.9653470076758922E-2</v>
      </c>
      <c r="AN11" s="118">
        <f t="shared" si="18"/>
        <v>1.3934711038684705E-2</v>
      </c>
      <c r="AO11" s="202">
        <f t="shared" si="19"/>
        <v>8.8696456677926968E-3</v>
      </c>
      <c r="AP11" s="122"/>
      <c r="AQ11" s="120">
        <v>2845469436.1399999</v>
      </c>
      <c r="AR11" s="124">
        <v>13.0688</v>
      </c>
      <c r="AS11" s="121" t="e">
        <f>(#REF!/AQ11)-1</f>
        <v>#REF!</v>
      </c>
      <c r="AT11" s="121" t="e">
        <f>(#REF!/AR11)-1</f>
        <v>#REF!</v>
      </c>
    </row>
    <row r="12" spans="1:49" ht="12.75" customHeight="1">
      <c r="A12" s="197" t="s">
        <v>72</v>
      </c>
      <c r="B12" s="164">
        <v>328621934.26999998</v>
      </c>
      <c r="C12" s="164">
        <v>148.71</v>
      </c>
      <c r="D12" s="164">
        <v>331149020.37</v>
      </c>
      <c r="E12" s="164">
        <v>149.80000000000001</v>
      </c>
      <c r="F12" s="115">
        <f>((D12-B12)/B12)</f>
        <v>7.6899495635119035E-3</v>
      </c>
      <c r="G12" s="115">
        <f>((E12-C12)/C12)</f>
        <v>7.3297021047676915E-3</v>
      </c>
      <c r="H12" s="164">
        <v>330908496.98000002</v>
      </c>
      <c r="I12" s="164">
        <v>149.72999999999999</v>
      </c>
      <c r="J12" s="115">
        <f t="shared" si="0"/>
        <v>-7.2632976456111413E-4</v>
      </c>
      <c r="K12" s="115">
        <f t="shared" si="1"/>
        <v>-4.6728971962631239E-4</v>
      </c>
      <c r="L12" s="164">
        <v>329608501.17000002</v>
      </c>
      <c r="M12" s="164">
        <v>150.05000000000001</v>
      </c>
      <c r="N12" s="115">
        <f t="shared" si="2"/>
        <v>-3.9285658176331862E-3</v>
      </c>
      <c r="O12" s="115">
        <f t="shared" si="3"/>
        <v>2.1371802577975132E-3</v>
      </c>
      <c r="P12" s="164">
        <v>328045909.14999998</v>
      </c>
      <c r="Q12" s="164">
        <v>148.55000000000001</v>
      </c>
      <c r="R12" s="115">
        <f t="shared" si="4"/>
        <v>-4.7407515717991528E-3</v>
      </c>
      <c r="S12" s="115">
        <f t="shared" si="5"/>
        <v>-9.9966677774075297E-3</v>
      </c>
      <c r="T12" s="164">
        <v>321254217.02999997</v>
      </c>
      <c r="U12" s="164">
        <v>151.33000000000001</v>
      </c>
      <c r="V12" s="115">
        <f t="shared" si="6"/>
        <v>-2.0703480612204443E-2</v>
      </c>
      <c r="W12" s="115">
        <f t="shared" si="7"/>
        <v>1.8714237630427472E-2</v>
      </c>
      <c r="X12" s="164">
        <v>322089006.31999999</v>
      </c>
      <c r="Y12" s="164">
        <v>151.61000000000001</v>
      </c>
      <c r="Z12" s="115">
        <f t="shared" si="8"/>
        <v>2.5985317724936375E-3</v>
      </c>
      <c r="AA12" s="115">
        <f t="shared" si="9"/>
        <v>1.8502610189651829E-3</v>
      </c>
      <c r="AB12" s="164">
        <v>316534697.57999998</v>
      </c>
      <c r="AC12" s="164">
        <v>152.84</v>
      </c>
      <c r="AD12" s="115">
        <f t="shared" si="10"/>
        <v>-1.7244639310916826E-2</v>
      </c>
      <c r="AE12" s="115">
        <f t="shared" si="11"/>
        <v>8.1129213112590831E-3</v>
      </c>
      <c r="AF12" s="164">
        <v>319135938.93000001</v>
      </c>
      <c r="AG12" s="164">
        <v>154.1</v>
      </c>
      <c r="AH12" s="115">
        <f t="shared" si="12"/>
        <v>8.2178711208827099E-3</v>
      </c>
      <c r="AI12" s="115">
        <f t="shared" si="13"/>
        <v>8.2439152054435416E-3</v>
      </c>
      <c r="AJ12" s="116">
        <f t="shared" si="14"/>
        <v>-3.6046768275283091E-3</v>
      </c>
      <c r="AK12" s="116">
        <f t="shared" si="15"/>
        <v>4.4905325039533307E-3</v>
      </c>
      <c r="AL12" s="117">
        <f t="shared" si="16"/>
        <v>-3.6276965055120867E-2</v>
      </c>
      <c r="AM12" s="117">
        <f t="shared" si="17"/>
        <v>2.8704939919893074E-2</v>
      </c>
      <c r="AN12" s="118">
        <f t="shared" si="18"/>
        <v>1.0649742729109336E-2</v>
      </c>
      <c r="AO12" s="202">
        <f t="shared" si="19"/>
        <v>8.3199633191501313E-3</v>
      </c>
      <c r="AP12" s="122"/>
      <c r="AQ12" s="125">
        <v>155057555.75</v>
      </c>
      <c r="AR12" s="125">
        <v>111.51</v>
      </c>
      <c r="AS12" s="121" t="e">
        <f>(#REF!/AQ12)-1</f>
        <v>#REF!</v>
      </c>
      <c r="AT12" s="121" t="e">
        <f>(#REF!/AR12)-1</f>
        <v>#REF!</v>
      </c>
      <c r="AU12" s="226"/>
      <c r="AV12" s="227"/>
      <c r="AW12" s="279"/>
    </row>
    <row r="13" spans="1:49" ht="12.75" customHeight="1">
      <c r="A13" s="197" t="s">
        <v>73</v>
      </c>
      <c r="B13" s="164">
        <v>289722287.63</v>
      </c>
      <c r="C13" s="164">
        <v>10.458600000000001</v>
      </c>
      <c r="D13" s="164">
        <v>199875209.96000001</v>
      </c>
      <c r="E13" s="164">
        <v>10.5672</v>
      </c>
      <c r="F13" s="115">
        <f>((D13-B13)/B13)</f>
        <v>-0.31011448378711665</v>
      </c>
      <c r="G13" s="115">
        <f>((E13-C13)/C13)</f>
        <v>1.0383798978830737E-2</v>
      </c>
      <c r="H13" s="164">
        <v>198398497.94</v>
      </c>
      <c r="I13" s="164">
        <v>10.602964999999999</v>
      </c>
      <c r="J13" s="115">
        <f t="shared" si="0"/>
        <v>-7.3881699501180632E-3</v>
      </c>
      <c r="K13" s="115">
        <f t="shared" si="1"/>
        <v>3.3845294874706266E-3</v>
      </c>
      <c r="L13" s="164">
        <v>198198115.38999999</v>
      </c>
      <c r="M13" s="164">
        <v>10.998200000000001</v>
      </c>
      <c r="N13" s="115">
        <f t="shared" si="2"/>
        <v>-1.0100003381104828E-3</v>
      </c>
      <c r="O13" s="115">
        <f t="shared" si="3"/>
        <v>3.7275894054163282E-2</v>
      </c>
      <c r="P13" s="164">
        <v>196612285.22</v>
      </c>
      <c r="Q13" s="164">
        <v>10.317500000000001</v>
      </c>
      <c r="R13" s="115">
        <f t="shared" si="4"/>
        <v>-8.0012373825023731E-3</v>
      </c>
      <c r="S13" s="115">
        <f t="shared" si="5"/>
        <v>-6.1891945954792589E-2</v>
      </c>
      <c r="T13" s="164">
        <v>200112836.86000001</v>
      </c>
      <c r="U13" s="164">
        <v>10.5015</v>
      </c>
      <c r="V13" s="115">
        <f t="shared" si="6"/>
        <v>1.7804338300035836E-2</v>
      </c>
      <c r="W13" s="115">
        <f t="shared" si="7"/>
        <v>1.7833777562393918E-2</v>
      </c>
      <c r="X13" s="164">
        <v>211487227.94999999</v>
      </c>
      <c r="Y13" s="164">
        <v>10.5662</v>
      </c>
      <c r="Z13" s="115">
        <f t="shared" si="8"/>
        <v>5.6839887277983857E-2</v>
      </c>
      <c r="AA13" s="115">
        <f t="shared" si="9"/>
        <v>6.1610246155311341E-3</v>
      </c>
      <c r="AB13" s="164">
        <v>212852458.09999999</v>
      </c>
      <c r="AC13" s="164">
        <v>10.7255</v>
      </c>
      <c r="AD13" s="115">
        <f t="shared" si="10"/>
        <v>6.4553787159325523E-3</v>
      </c>
      <c r="AE13" s="115">
        <f t="shared" si="11"/>
        <v>1.5076375612803089E-2</v>
      </c>
      <c r="AF13" s="164">
        <v>215527262.28999999</v>
      </c>
      <c r="AG13" s="164">
        <v>10.7736</v>
      </c>
      <c r="AH13" s="115">
        <f t="shared" si="12"/>
        <v>1.2566470755735179E-2</v>
      </c>
      <c r="AI13" s="115">
        <f t="shared" si="13"/>
        <v>4.4846394107500636E-3</v>
      </c>
      <c r="AJ13" s="116">
        <f t="shared" si="14"/>
        <v>-2.9105977051020013E-2</v>
      </c>
      <c r="AK13" s="116">
        <f t="shared" si="15"/>
        <v>4.0885117208937826E-3</v>
      </c>
      <c r="AL13" s="117">
        <f t="shared" si="16"/>
        <v>7.8309122642734666E-2</v>
      </c>
      <c r="AM13" s="117">
        <f t="shared" si="17"/>
        <v>1.9532137179196038E-2</v>
      </c>
      <c r="AN13" s="118">
        <f t="shared" si="18"/>
        <v>0.11542512115717313</v>
      </c>
      <c r="AO13" s="202">
        <f t="shared" si="19"/>
        <v>2.8807407496481356E-2</v>
      </c>
      <c r="AP13" s="122"/>
      <c r="AQ13" s="130">
        <v>212579164.06</v>
      </c>
      <c r="AR13" s="130">
        <v>9.9</v>
      </c>
      <c r="AS13" s="121" t="e">
        <f>(#REF!/AQ13)-1</f>
        <v>#REF!</v>
      </c>
      <c r="AT13" s="121" t="e">
        <f>(#REF!/AR13)-1</f>
        <v>#REF!</v>
      </c>
    </row>
    <row r="14" spans="1:49" ht="12.75" customHeight="1">
      <c r="A14" s="198" t="s">
        <v>91</v>
      </c>
      <c r="B14" s="164">
        <v>296910512.43000001</v>
      </c>
      <c r="C14" s="164">
        <v>2443.83</v>
      </c>
      <c r="D14" s="164">
        <v>289887269.29000002</v>
      </c>
      <c r="E14" s="164">
        <v>2713.93</v>
      </c>
      <c r="F14" s="115">
        <f>((D14-B14)/B14)</f>
        <v>-2.3654410490621461E-2</v>
      </c>
      <c r="G14" s="115">
        <f>((E14-C14)/C14)</f>
        <v>0.11052323606797523</v>
      </c>
      <c r="H14" s="164">
        <v>295831383.19</v>
      </c>
      <c r="I14" s="164">
        <v>2532.88</v>
      </c>
      <c r="J14" s="115">
        <f t="shared" si="0"/>
        <v>2.050491528847909E-2</v>
      </c>
      <c r="K14" s="115">
        <f t="shared" si="1"/>
        <v>-6.6711374280102931E-2</v>
      </c>
      <c r="L14" s="164">
        <v>296296838.26999998</v>
      </c>
      <c r="M14" s="164">
        <v>2539.96</v>
      </c>
      <c r="N14" s="115">
        <f t="shared" si="2"/>
        <v>1.5733796562788648E-3</v>
      </c>
      <c r="O14" s="115">
        <f t="shared" si="3"/>
        <v>2.795237042418088E-3</v>
      </c>
      <c r="P14" s="164">
        <v>291557790.57999998</v>
      </c>
      <c r="Q14" s="164">
        <v>2499.12</v>
      </c>
      <c r="R14" s="115">
        <f t="shared" si="4"/>
        <v>-1.5994256697675419E-2</v>
      </c>
      <c r="S14" s="115">
        <f t="shared" si="5"/>
        <v>-1.6078993369974388E-2</v>
      </c>
      <c r="T14" s="164">
        <v>295112247.41000003</v>
      </c>
      <c r="U14" s="164">
        <v>2529.62</v>
      </c>
      <c r="V14" s="115">
        <f t="shared" si="6"/>
        <v>1.2191260000047031E-2</v>
      </c>
      <c r="W14" s="115">
        <f t="shared" si="7"/>
        <v>1.2204295912161081E-2</v>
      </c>
      <c r="X14" s="164">
        <v>295274593.69</v>
      </c>
      <c r="Y14" s="164">
        <v>2530.2399999999998</v>
      </c>
      <c r="Z14" s="115">
        <f t="shared" si="8"/>
        <v>5.5011705351023057E-4</v>
      </c>
      <c r="AA14" s="115">
        <f t="shared" si="9"/>
        <v>2.4509610139067958E-4</v>
      </c>
      <c r="AB14" s="164">
        <v>299339319.31</v>
      </c>
      <c r="AC14" s="164">
        <v>2565.12</v>
      </c>
      <c r="AD14" s="115">
        <f t="shared" si="10"/>
        <v>1.3765917240639535E-2</v>
      </c>
      <c r="AE14" s="115">
        <f t="shared" si="11"/>
        <v>1.3785253572783655E-2</v>
      </c>
      <c r="AF14" s="164">
        <v>302127773.13</v>
      </c>
      <c r="AG14" s="164">
        <v>2589.0300000000002</v>
      </c>
      <c r="AH14" s="115">
        <f t="shared" si="12"/>
        <v>9.3153609971038612E-3</v>
      </c>
      <c r="AI14" s="115">
        <f t="shared" si="13"/>
        <v>9.3212013473055102E-3</v>
      </c>
      <c r="AJ14" s="116">
        <f t="shared" si="14"/>
        <v>2.2815353809702166E-3</v>
      </c>
      <c r="AK14" s="116">
        <f t="shared" si="15"/>
        <v>8.2604940492446155E-3</v>
      </c>
      <c r="AL14" s="117">
        <f t="shared" si="16"/>
        <v>4.2225047929768549E-2</v>
      </c>
      <c r="AM14" s="117">
        <f t="shared" si="17"/>
        <v>-4.6021820754403996E-2</v>
      </c>
      <c r="AN14" s="118">
        <f t="shared" si="18"/>
        <v>1.5221399903178197E-2</v>
      </c>
      <c r="AO14" s="202">
        <f t="shared" si="19"/>
        <v>4.9007546610008321E-2</v>
      </c>
      <c r="AP14" s="122"/>
      <c r="AQ14" s="120">
        <v>305162610.31</v>
      </c>
      <c r="AR14" s="120">
        <v>1481.86</v>
      </c>
      <c r="AS14" s="121" t="e">
        <f>(#REF!/AQ14)-1</f>
        <v>#REF!</v>
      </c>
      <c r="AT14" s="121" t="e">
        <f>(#REF!/AR14)-1</f>
        <v>#REF!</v>
      </c>
    </row>
    <row r="15" spans="1:49" s="278" customFormat="1" ht="12.75" customHeight="1">
      <c r="A15" s="197" t="s">
        <v>106</v>
      </c>
      <c r="B15" s="164">
        <v>313114149.87</v>
      </c>
      <c r="C15" s="164">
        <v>122.25</v>
      </c>
      <c r="D15" s="164">
        <v>317979627.11000001</v>
      </c>
      <c r="E15" s="164">
        <v>124.54</v>
      </c>
      <c r="F15" s="115">
        <f>((D15-B15)/B15)</f>
        <v>1.5538988710730825E-2</v>
      </c>
      <c r="G15" s="115">
        <f>((E15-C15)/C15)</f>
        <v>1.8732106339468355E-2</v>
      </c>
      <c r="H15" s="164">
        <v>291812157.05000001</v>
      </c>
      <c r="I15" s="164">
        <v>125.6</v>
      </c>
      <c r="J15" s="115">
        <f t="shared" si="0"/>
        <v>-8.2292913850571248E-2</v>
      </c>
      <c r="K15" s="115">
        <f t="shared" si="1"/>
        <v>8.5113216637224022E-3</v>
      </c>
      <c r="L15" s="164">
        <v>292139873.01999998</v>
      </c>
      <c r="M15" s="164">
        <v>125.02</v>
      </c>
      <c r="N15" s="115">
        <f t="shared" si="2"/>
        <v>1.1230374132213316E-3</v>
      </c>
      <c r="O15" s="115">
        <f t="shared" si="3"/>
        <v>-4.6178343949044454E-3</v>
      </c>
      <c r="P15" s="164">
        <v>290733843.44999999</v>
      </c>
      <c r="Q15" s="164">
        <v>125.02</v>
      </c>
      <c r="R15" s="115">
        <f t="shared" si="4"/>
        <v>-4.8128643155251035E-3</v>
      </c>
      <c r="S15" s="115">
        <f t="shared" si="5"/>
        <v>0</v>
      </c>
      <c r="T15" s="164">
        <v>311778884.93000001</v>
      </c>
      <c r="U15" s="164">
        <v>124.8</v>
      </c>
      <c r="V15" s="115">
        <f t="shared" si="6"/>
        <v>7.2385936326739744E-2</v>
      </c>
      <c r="W15" s="115">
        <f t="shared" si="7"/>
        <v>-1.7597184450487832E-3</v>
      </c>
      <c r="X15" s="164">
        <v>311400167.93000001</v>
      </c>
      <c r="Y15" s="164">
        <v>124.8</v>
      </c>
      <c r="Z15" s="115">
        <f t="shared" si="8"/>
        <v>-1.2146973971153589E-3</v>
      </c>
      <c r="AA15" s="115">
        <f t="shared" si="9"/>
        <v>0</v>
      </c>
      <c r="AB15" s="164">
        <v>300832131.60000002</v>
      </c>
      <c r="AC15" s="164">
        <v>128.82</v>
      </c>
      <c r="AD15" s="115">
        <f t="shared" si="10"/>
        <v>-3.3937156810960947E-2</v>
      </c>
      <c r="AE15" s="115">
        <f t="shared" si="11"/>
        <v>3.221153846153843E-2</v>
      </c>
      <c r="AF15" s="164">
        <v>306806020.95999998</v>
      </c>
      <c r="AG15" s="164">
        <v>131.79</v>
      </c>
      <c r="AH15" s="115">
        <f t="shared" si="12"/>
        <v>1.9857883292676685E-2</v>
      </c>
      <c r="AI15" s="115">
        <f t="shared" si="13"/>
        <v>2.3055426176059612E-2</v>
      </c>
      <c r="AJ15" s="116">
        <f t="shared" si="14"/>
        <v>-1.6689733288505104E-3</v>
      </c>
      <c r="AK15" s="116">
        <f t="shared" si="15"/>
        <v>9.5166049751044465E-3</v>
      </c>
      <c r="AL15" s="117">
        <f t="shared" si="16"/>
        <v>-3.513937748639067E-2</v>
      </c>
      <c r="AM15" s="117">
        <f t="shared" si="17"/>
        <v>5.8214228360366028E-2</v>
      </c>
      <c r="AN15" s="118">
        <f t="shared" si="18"/>
        <v>4.4405582579034715E-2</v>
      </c>
      <c r="AO15" s="202">
        <f t="shared" si="19"/>
        <v>1.3587626367305927E-2</v>
      </c>
      <c r="AP15" s="122"/>
      <c r="AQ15" s="120"/>
      <c r="AR15" s="120"/>
      <c r="AS15" s="121"/>
      <c r="AT15" s="121"/>
    </row>
    <row r="16" spans="1:49" s="278" customFormat="1" ht="12.75" customHeight="1">
      <c r="A16" s="197" t="s">
        <v>159</v>
      </c>
      <c r="B16" s="164">
        <v>297657743.22000003</v>
      </c>
      <c r="C16" s="164">
        <v>1.19</v>
      </c>
      <c r="D16" s="164">
        <v>298819284.58999997</v>
      </c>
      <c r="E16" s="164">
        <v>1.19</v>
      </c>
      <c r="F16" s="115">
        <f>((D16-B16)/B16)</f>
        <v>3.9022716406925295E-3</v>
      </c>
      <c r="G16" s="115">
        <f>((E16-C16)/C16)</f>
        <v>0</v>
      </c>
      <c r="H16" s="164">
        <v>300807784.88999999</v>
      </c>
      <c r="I16" s="164">
        <v>1.2</v>
      </c>
      <c r="J16" s="115">
        <f t="shared" si="0"/>
        <v>6.6545246660648667E-3</v>
      </c>
      <c r="K16" s="115">
        <f t="shared" si="1"/>
        <v>8.4033613445378234E-3</v>
      </c>
      <c r="L16" s="164">
        <v>301938400.85000002</v>
      </c>
      <c r="M16" s="164">
        <v>1.2</v>
      </c>
      <c r="N16" s="115">
        <f t="shared" si="2"/>
        <v>3.7585994006554191E-3</v>
      </c>
      <c r="O16" s="115">
        <f t="shared" si="3"/>
        <v>0</v>
      </c>
      <c r="P16" s="164">
        <v>304190560.88</v>
      </c>
      <c r="Q16" s="164">
        <v>1.21</v>
      </c>
      <c r="R16" s="115">
        <f t="shared" si="4"/>
        <v>7.4590049614749795E-3</v>
      </c>
      <c r="S16" s="115">
        <f t="shared" si="5"/>
        <v>8.3333333333333419E-3</v>
      </c>
      <c r="T16" s="164">
        <v>310816321.50999999</v>
      </c>
      <c r="U16" s="164">
        <v>1.24</v>
      </c>
      <c r="V16" s="115">
        <f t="shared" si="6"/>
        <v>2.1781611535979871E-2</v>
      </c>
      <c r="W16" s="115">
        <f t="shared" si="7"/>
        <v>2.4793388429752088E-2</v>
      </c>
      <c r="X16" s="164">
        <v>311781780.17000002</v>
      </c>
      <c r="Y16" s="164">
        <v>1.24</v>
      </c>
      <c r="Z16" s="115">
        <f t="shared" si="8"/>
        <v>3.106203224173233E-3</v>
      </c>
      <c r="AA16" s="115">
        <f t="shared" si="9"/>
        <v>0</v>
      </c>
      <c r="AB16" s="164">
        <v>311569360.20999998</v>
      </c>
      <c r="AC16" s="164">
        <v>1.24</v>
      </c>
      <c r="AD16" s="115">
        <f t="shared" si="10"/>
        <v>-6.813097285037486E-4</v>
      </c>
      <c r="AE16" s="115">
        <f t="shared" si="11"/>
        <v>0</v>
      </c>
      <c r="AF16" s="164">
        <v>317702148.32999998</v>
      </c>
      <c r="AG16" s="164">
        <v>1.26</v>
      </c>
      <c r="AH16" s="115">
        <f t="shared" si="12"/>
        <v>1.9683540499189207E-2</v>
      </c>
      <c r="AI16" s="115">
        <f t="shared" si="13"/>
        <v>1.612903225806453E-2</v>
      </c>
      <c r="AJ16" s="116">
        <f t="shared" si="14"/>
        <v>8.2080557749657935E-3</v>
      </c>
      <c r="AK16" s="116">
        <f t="shared" si="15"/>
        <v>7.2073894207109728E-3</v>
      </c>
      <c r="AL16" s="117">
        <f t="shared" si="16"/>
        <v>6.319158338762694E-2</v>
      </c>
      <c r="AM16" s="117">
        <f t="shared" si="17"/>
        <v>5.8823529411764761E-2</v>
      </c>
      <c r="AN16" s="118">
        <f t="shared" si="18"/>
        <v>8.1265865195920897E-3</v>
      </c>
      <c r="AO16" s="202">
        <f t="shared" si="19"/>
        <v>9.2531617735109994E-3</v>
      </c>
      <c r="AP16" s="122"/>
      <c r="AQ16" s="120"/>
      <c r="AR16" s="120"/>
      <c r="AS16" s="121"/>
      <c r="AT16" s="121"/>
    </row>
    <row r="17" spans="1:46" s="278" customFormat="1" ht="12.75" customHeight="1">
      <c r="A17" s="197" t="s">
        <v>162</v>
      </c>
      <c r="B17" s="164">
        <v>291595981.69</v>
      </c>
      <c r="C17" s="164">
        <v>1.5890439999999999</v>
      </c>
      <c r="D17" s="164">
        <v>288399133.76999998</v>
      </c>
      <c r="E17" s="164">
        <v>1.572279</v>
      </c>
      <c r="F17" s="115">
        <f>((D17-B17)/B17)</f>
        <v>-1.0963278373975101E-2</v>
      </c>
      <c r="G17" s="115">
        <f>((E17-C17)/C17)</f>
        <v>-1.0550368649326212E-2</v>
      </c>
      <c r="H17" s="164">
        <v>287748900.97000003</v>
      </c>
      <c r="I17" s="164">
        <v>1.56917</v>
      </c>
      <c r="J17" s="115">
        <f t="shared" si="0"/>
        <v>-2.2546281311597726E-3</v>
      </c>
      <c r="K17" s="115">
        <f t="shared" si="1"/>
        <v>-1.9773844209583849E-3</v>
      </c>
      <c r="L17" s="164">
        <v>289103631.66000003</v>
      </c>
      <c r="M17" s="164">
        <v>1.5769880000000001</v>
      </c>
      <c r="N17" s="115">
        <f t="shared" si="2"/>
        <v>4.7080308054460243E-3</v>
      </c>
      <c r="O17" s="115">
        <f t="shared" si="3"/>
        <v>4.9822517636713059E-3</v>
      </c>
      <c r="P17" s="164">
        <v>287541159.73000002</v>
      </c>
      <c r="Q17" s="164">
        <v>1.5690280000000001</v>
      </c>
      <c r="R17" s="115">
        <f t="shared" si="4"/>
        <v>-5.4045392685953889E-3</v>
      </c>
      <c r="S17" s="115">
        <f t="shared" si="5"/>
        <v>-5.0475970647842388E-3</v>
      </c>
      <c r="T17" s="164">
        <v>295080863.48000002</v>
      </c>
      <c r="U17" s="164">
        <v>1.610109</v>
      </c>
      <c r="V17" s="115">
        <f t="shared" si="6"/>
        <v>2.6221302567881938E-2</v>
      </c>
      <c r="W17" s="115">
        <f t="shared" si="7"/>
        <v>2.6182451810930027E-2</v>
      </c>
      <c r="X17" s="164">
        <v>295612744.02999997</v>
      </c>
      <c r="Y17" s="164">
        <v>1.6134409999999999</v>
      </c>
      <c r="Z17" s="115">
        <f t="shared" si="8"/>
        <v>1.8024908281997151E-3</v>
      </c>
      <c r="AA17" s="115">
        <f t="shared" si="9"/>
        <v>2.0694251134549839E-3</v>
      </c>
      <c r="AB17" s="164">
        <v>290274777.89999998</v>
      </c>
      <c r="AC17" s="164">
        <v>1.573604</v>
      </c>
      <c r="AD17" s="115">
        <f t="shared" si="10"/>
        <v>-1.8057293664776094E-2</v>
      </c>
      <c r="AE17" s="115">
        <f t="shared" si="11"/>
        <v>-2.4690707624263859E-2</v>
      </c>
      <c r="AF17" s="164">
        <v>293673816.73000002</v>
      </c>
      <c r="AG17" s="164">
        <v>1.592376</v>
      </c>
      <c r="AH17" s="115">
        <f t="shared" si="12"/>
        <v>1.170972846690461E-2</v>
      </c>
      <c r="AI17" s="115">
        <f t="shared" si="13"/>
        <v>1.1929303687585956E-2</v>
      </c>
      <c r="AJ17" s="116">
        <f t="shared" si="14"/>
        <v>9.7022665374074148E-4</v>
      </c>
      <c r="AK17" s="116">
        <f t="shared" si="15"/>
        <v>3.6217182703869718E-4</v>
      </c>
      <c r="AL17" s="117">
        <f t="shared" si="16"/>
        <v>1.8289524282020311E-2</v>
      </c>
      <c r="AM17" s="117">
        <f t="shared" si="17"/>
        <v>1.2782082569315008E-2</v>
      </c>
      <c r="AN17" s="118">
        <f t="shared" si="18"/>
        <v>1.374829848285457E-2</v>
      </c>
      <c r="AO17" s="202">
        <f t="shared" si="19"/>
        <v>1.5147912075270867E-2</v>
      </c>
      <c r="AP17" s="122"/>
      <c r="AQ17" s="120"/>
      <c r="AR17" s="120"/>
      <c r="AS17" s="121"/>
      <c r="AT17" s="121"/>
    </row>
    <row r="18" spans="1:46">
      <c r="A18" s="197" t="s">
        <v>174</v>
      </c>
      <c r="B18" s="164">
        <v>378970225.00999999</v>
      </c>
      <c r="C18" s="164">
        <v>127.59</v>
      </c>
      <c r="D18" s="164">
        <v>382040560.82999998</v>
      </c>
      <c r="E18" s="164">
        <v>128.58000000000001</v>
      </c>
      <c r="F18" s="115">
        <f>((D18-B18)/B18)</f>
        <v>8.1017864132174894E-3</v>
      </c>
      <c r="G18" s="115">
        <f>((E18-C18)/C18)</f>
        <v>7.7592287796849997E-3</v>
      </c>
      <c r="H18" s="164">
        <v>379126930.21303362</v>
      </c>
      <c r="I18" s="164">
        <v>127.18</v>
      </c>
      <c r="J18" s="115">
        <f t="shared" si="0"/>
        <v>-7.6264954973272354E-3</v>
      </c>
      <c r="K18" s="115">
        <f t="shared" si="1"/>
        <v>-1.0888163011354842E-2</v>
      </c>
      <c r="L18" s="164">
        <v>378847077.08999997</v>
      </c>
      <c r="M18" s="164">
        <v>127.51</v>
      </c>
      <c r="N18" s="115">
        <f t="shared" si="2"/>
        <v>-7.3815152850363781E-4</v>
      </c>
      <c r="O18" s="115">
        <f t="shared" si="3"/>
        <v>2.5947476018241726E-3</v>
      </c>
      <c r="P18" s="164">
        <v>379202447</v>
      </c>
      <c r="Q18" s="164">
        <v>127.62569999999999</v>
      </c>
      <c r="R18" s="115">
        <f t="shared" si="4"/>
        <v>9.3802996377771589E-4</v>
      </c>
      <c r="S18" s="115">
        <f t="shared" si="5"/>
        <v>9.073798133478919E-4</v>
      </c>
      <c r="T18" s="164">
        <v>387011360.56999999</v>
      </c>
      <c r="U18" s="164">
        <v>130.22</v>
      </c>
      <c r="V18" s="115">
        <f t="shared" si="6"/>
        <v>2.0592993615360274E-2</v>
      </c>
      <c r="W18" s="115">
        <f t="shared" si="7"/>
        <v>2.0327410545054828E-2</v>
      </c>
      <c r="X18" s="164">
        <v>388500359.89999998</v>
      </c>
      <c r="Y18" s="164">
        <v>130.72</v>
      </c>
      <c r="Z18" s="115">
        <f t="shared" si="8"/>
        <v>3.8474305452091844E-3</v>
      </c>
      <c r="AA18" s="115">
        <f t="shared" si="9"/>
        <v>3.8396559668253723E-3</v>
      </c>
      <c r="AB18" s="164">
        <v>381316403.24000001</v>
      </c>
      <c r="AC18" s="164">
        <v>128.31</v>
      </c>
      <c r="AD18" s="115">
        <f t="shared" si="10"/>
        <v>-1.8491505804136495E-2</v>
      </c>
      <c r="AE18" s="115">
        <f t="shared" si="11"/>
        <v>-1.8436352509179899E-2</v>
      </c>
      <c r="AF18" s="164">
        <v>386112984.06999999</v>
      </c>
      <c r="AG18" s="164">
        <v>129.91999999999999</v>
      </c>
      <c r="AH18" s="115">
        <f t="shared" si="12"/>
        <v>1.2579004703820784E-2</v>
      </c>
      <c r="AI18" s="115">
        <f t="shared" si="13"/>
        <v>1.2547735951991155E-2</v>
      </c>
      <c r="AJ18" s="116">
        <f t="shared" si="14"/>
        <v>2.4003865514272602E-3</v>
      </c>
      <c r="AK18" s="116">
        <f t="shared" si="15"/>
        <v>2.3314553922742093E-3</v>
      </c>
      <c r="AL18" s="117">
        <f t="shared" si="16"/>
        <v>1.0659661977127482E-2</v>
      </c>
      <c r="AM18" s="117">
        <f t="shared" si="17"/>
        <v>1.0421527453725111E-2</v>
      </c>
      <c r="AN18" s="118">
        <f t="shared" si="18"/>
        <v>1.2060404837220604E-2</v>
      </c>
      <c r="AO18" s="202">
        <f t="shared" si="19"/>
        <v>1.2352672660864442E-2</v>
      </c>
      <c r="AP18" s="122"/>
      <c r="AQ18" s="131">
        <v>100020653.31</v>
      </c>
      <c r="AR18" s="120">
        <v>100</v>
      </c>
      <c r="AS18" s="121" t="e">
        <f>(#REF!/AQ18)-1</f>
        <v>#REF!</v>
      </c>
      <c r="AT18" s="121" t="e">
        <f>(#REF!/AR18)-1</f>
        <v>#REF!</v>
      </c>
    </row>
    <row r="19" spans="1:46">
      <c r="A19" s="199" t="s">
        <v>56</v>
      </c>
      <c r="B19" s="169">
        <f>SUM(B5:B18)</f>
        <v>14285168851.690001</v>
      </c>
      <c r="C19" s="170"/>
      <c r="D19" s="169">
        <f>SUM(D5:D18)</f>
        <v>14337562231.480001</v>
      </c>
      <c r="E19" s="170"/>
      <c r="F19" s="115">
        <f>((D19-B19)/B19)</f>
        <v>3.6676766185933141E-3</v>
      </c>
      <c r="G19" s="115"/>
      <c r="H19" s="169">
        <f>SUM(H5:H18)</f>
        <v>14379261362.233032</v>
      </c>
      <c r="I19" s="170"/>
      <c r="J19" s="115">
        <f>((H19-D19)/D19)</f>
        <v>2.908383592677621E-3</v>
      </c>
      <c r="K19" s="115"/>
      <c r="L19" s="169">
        <f>SUM(L5:L18)</f>
        <v>14429392495.120001</v>
      </c>
      <c r="M19" s="170"/>
      <c r="N19" s="115">
        <f>((L19-H19)/H19)</f>
        <v>3.486349654832582E-3</v>
      </c>
      <c r="O19" s="115"/>
      <c r="P19" s="169">
        <f>SUM(P5:P18)</f>
        <v>14345654667.159998</v>
      </c>
      <c r="Q19" s="170"/>
      <c r="R19" s="115">
        <f>((P19-L19)/L19)</f>
        <v>-5.803281599576899E-3</v>
      </c>
      <c r="S19" s="115"/>
      <c r="T19" s="169">
        <f>SUM(T5:T18)</f>
        <v>14610319452.280001</v>
      </c>
      <c r="U19" s="170"/>
      <c r="V19" s="115">
        <f>((T19-P19)/P19)</f>
        <v>1.844912562449116E-2</v>
      </c>
      <c r="W19" s="115"/>
      <c r="X19" s="169">
        <f>SUM(X5:X18)</f>
        <v>14795950615</v>
      </c>
      <c r="Y19" s="170"/>
      <c r="Z19" s="115">
        <f>((X19-T19)/T19)</f>
        <v>1.2705482814821738E-2</v>
      </c>
      <c r="AA19" s="115"/>
      <c r="AB19" s="169">
        <f>SUM(AB5:AB18)</f>
        <v>14742884483.059998</v>
      </c>
      <c r="AC19" s="170"/>
      <c r="AD19" s="115">
        <f>((AB19-X19)/X19)</f>
        <v>-3.5865307556653021E-3</v>
      </c>
      <c r="AE19" s="115"/>
      <c r="AF19" s="169">
        <f>SUM(AF5:AF18)</f>
        <v>14912581688.419998</v>
      </c>
      <c r="AG19" s="170"/>
      <c r="AH19" s="115">
        <f>((AF19-AB19)/AB19)</f>
        <v>1.1510448010020538E-2</v>
      </c>
      <c r="AI19" s="115"/>
      <c r="AJ19" s="116">
        <f t="shared" si="14"/>
        <v>5.4172067450243442E-3</v>
      </c>
      <c r="AK19" s="116"/>
      <c r="AL19" s="117">
        <f t="shared" si="16"/>
        <v>4.0105803738202161E-2</v>
      </c>
      <c r="AM19" s="117"/>
      <c r="AN19" s="118">
        <f t="shared" si="18"/>
        <v>8.2818853349815678E-3</v>
      </c>
      <c r="AO19" s="202"/>
      <c r="AP19" s="122"/>
      <c r="AQ19" s="132">
        <f>SUM(AQ5:AQ18)</f>
        <v>13501614037.429998</v>
      </c>
      <c r="AR19" s="133"/>
      <c r="AS19" s="121" t="e">
        <f>(#REF!/AQ19)-1</f>
        <v>#REF!</v>
      </c>
      <c r="AT19" s="121" t="e">
        <f>(#REF!/AR19)-1</f>
        <v>#REF!</v>
      </c>
    </row>
    <row r="20" spans="1:46">
      <c r="A20" s="200" t="s">
        <v>59</v>
      </c>
      <c r="B20" s="169"/>
      <c r="C20" s="171"/>
      <c r="D20" s="169"/>
      <c r="E20" s="171"/>
      <c r="F20" s="115"/>
      <c r="G20" s="115"/>
      <c r="H20" s="169"/>
      <c r="I20" s="171"/>
      <c r="J20" s="115"/>
      <c r="K20" s="115"/>
      <c r="L20" s="169"/>
      <c r="M20" s="171"/>
      <c r="N20" s="115"/>
      <c r="O20" s="115"/>
      <c r="P20" s="169"/>
      <c r="Q20" s="171"/>
      <c r="R20" s="115"/>
      <c r="S20" s="115"/>
      <c r="T20" s="169"/>
      <c r="U20" s="171"/>
      <c r="V20" s="115"/>
      <c r="W20" s="115"/>
      <c r="X20" s="169"/>
      <c r="Y20" s="171"/>
      <c r="Z20" s="115"/>
      <c r="AA20" s="115"/>
      <c r="AB20" s="169"/>
      <c r="AC20" s="171"/>
      <c r="AD20" s="115"/>
      <c r="AE20" s="115"/>
      <c r="AF20" s="169"/>
      <c r="AG20" s="171"/>
      <c r="AH20" s="115"/>
      <c r="AI20" s="115"/>
      <c r="AJ20" s="116"/>
      <c r="AK20" s="116"/>
      <c r="AL20" s="117"/>
      <c r="AM20" s="117"/>
      <c r="AN20" s="118"/>
      <c r="AO20" s="202"/>
      <c r="AP20" s="122"/>
      <c r="AQ20" s="132"/>
      <c r="AR20" s="98"/>
      <c r="AS20" s="121" t="e">
        <f>(#REF!/AQ20)-1</f>
        <v>#REF!</v>
      </c>
      <c r="AT20" s="121" t="e">
        <f>(#REF!/AR20)-1</f>
        <v>#REF!</v>
      </c>
    </row>
    <row r="21" spans="1:46">
      <c r="A21" s="197" t="s">
        <v>48</v>
      </c>
      <c r="B21" s="172">
        <v>258272868274.45999</v>
      </c>
      <c r="C21" s="172">
        <v>100</v>
      </c>
      <c r="D21" s="172">
        <v>249589929594.34</v>
      </c>
      <c r="E21" s="172">
        <v>100</v>
      </c>
      <c r="F21" s="115">
        <f>((D21-B21)/B21)</f>
        <v>-3.3619244398884585E-2</v>
      </c>
      <c r="G21" s="115">
        <f>((E21-C21)/C21)</f>
        <v>0</v>
      </c>
      <c r="H21" s="172">
        <v>247661515839.82999</v>
      </c>
      <c r="I21" s="172">
        <v>100</v>
      </c>
      <c r="J21" s="115">
        <f t="shared" ref="J21:J46" si="20">((H21-D21)/D21)</f>
        <v>-7.7263283724798995E-3</v>
      </c>
      <c r="K21" s="115">
        <f t="shared" ref="K21:K46" si="21">((I21-E21)/E21)</f>
        <v>0</v>
      </c>
      <c r="L21" s="172">
        <v>237059370278</v>
      </c>
      <c r="M21" s="172">
        <v>100</v>
      </c>
      <c r="N21" s="115">
        <f t="shared" ref="N21:N46" si="22">((L21-H21)/H21)</f>
        <v>-4.2809015061858489E-2</v>
      </c>
      <c r="O21" s="115">
        <f t="shared" ref="O21:O46" si="23">((M21-I21)/I21)</f>
        <v>0</v>
      </c>
      <c r="P21" s="172">
        <v>229811245927.35001</v>
      </c>
      <c r="Q21" s="172">
        <v>100</v>
      </c>
      <c r="R21" s="115">
        <f t="shared" ref="R21:R46" si="24">((P21-L21)/L21)</f>
        <v>-3.0575143864383442E-2</v>
      </c>
      <c r="S21" s="115">
        <f t="shared" ref="S21:S46" si="25">((Q21-M21)/M21)</f>
        <v>0</v>
      </c>
      <c r="T21" s="172">
        <v>225525514793.10999</v>
      </c>
      <c r="U21" s="172">
        <v>100</v>
      </c>
      <c r="V21" s="115">
        <f t="shared" ref="V21:V46" si="26">((T21-P21)/P21)</f>
        <v>-1.8648918232638905E-2</v>
      </c>
      <c r="W21" s="115">
        <f t="shared" ref="W21:W46" si="27">((U21-Q21)/Q21)</f>
        <v>0</v>
      </c>
      <c r="X21" s="172">
        <v>221909005915.54999</v>
      </c>
      <c r="Y21" s="172">
        <v>100</v>
      </c>
      <c r="Z21" s="115">
        <f t="shared" ref="Z21:Z46" si="28">((X21-T21)/T21)</f>
        <v>-1.6035918955235151E-2</v>
      </c>
      <c r="AA21" s="115">
        <f t="shared" ref="AA21:AA46" si="29">((Y21-U21)/U21)</f>
        <v>0</v>
      </c>
      <c r="AB21" s="172">
        <v>221283773416.48999</v>
      </c>
      <c r="AC21" s="172">
        <v>100</v>
      </c>
      <c r="AD21" s="115">
        <f t="shared" ref="AD21:AD46" si="30">((AB21-X21)/X21)</f>
        <v>-2.8175174616299121E-3</v>
      </c>
      <c r="AE21" s="115">
        <f t="shared" ref="AE21:AE46" si="31">((AC21-Y21)/Y21)</f>
        <v>0</v>
      </c>
      <c r="AF21" s="172">
        <v>217968938473.97</v>
      </c>
      <c r="AG21" s="172">
        <v>100</v>
      </c>
      <c r="AH21" s="115">
        <f t="shared" ref="AH21:AH46" si="32">((AF21-AB21)/AB21)</f>
        <v>-1.4980018151990572E-2</v>
      </c>
      <c r="AI21" s="115">
        <f t="shared" ref="AI21:AI46" si="33">((AG21-AC21)/AC21)</f>
        <v>0</v>
      </c>
      <c r="AJ21" s="116">
        <f t="shared" si="14"/>
        <v>-2.0901513062387619E-2</v>
      </c>
      <c r="AK21" s="116">
        <f t="shared" si="15"/>
        <v>0</v>
      </c>
      <c r="AL21" s="117">
        <f t="shared" si="16"/>
        <v>-0.12669177467121281</v>
      </c>
      <c r="AM21" s="117">
        <f t="shared" si="17"/>
        <v>0</v>
      </c>
      <c r="AN21" s="118">
        <f t="shared" si="18"/>
        <v>1.3626062983726069E-2</v>
      </c>
      <c r="AO21" s="202">
        <f t="shared" si="19"/>
        <v>0</v>
      </c>
      <c r="AP21" s="122"/>
      <c r="AQ21" s="120">
        <v>58847545464.410004</v>
      </c>
      <c r="AR21" s="134">
        <v>100</v>
      </c>
      <c r="AS21" s="121" t="e">
        <f>(#REF!/AQ21)-1</f>
        <v>#REF!</v>
      </c>
      <c r="AT21" s="121" t="e">
        <f>(#REF!/AR21)-1</f>
        <v>#REF!</v>
      </c>
    </row>
    <row r="22" spans="1:46">
      <c r="A22" s="197" t="s">
        <v>22</v>
      </c>
      <c r="B22" s="172">
        <v>172770651412.26001</v>
      </c>
      <c r="C22" s="172">
        <v>100</v>
      </c>
      <c r="D22" s="172">
        <v>163762058542.39999</v>
      </c>
      <c r="E22" s="172">
        <v>100</v>
      </c>
      <c r="F22" s="115">
        <f>((D22-B22)/B22)</f>
        <v>-5.2141916443690366E-2</v>
      </c>
      <c r="G22" s="115">
        <f>((E22-C22)/C22)</f>
        <v>0</v>
      </c>
      <c r="H22" s="172">
        <v>162703552950.47</v>
      </c>
      <c r="I22" s="172">
        <v>100</v>
      </c>
      <c r="J22" s="115">
        <f t="shared" si="20"/>
        <v>-6.4636803014779679E-3</v>
      </c>
      <c r="K22" s="115">
        <f t="shared" si="21"/>
        <v>0</v>
      </c>
      <c r="L22" s="172">
        <v>161012424867.73001</v>
      </c>
      <c r="M22" s="172">
        <v>100</v>
      </c>
      <c r="N22" s="115">
        <f t="shared" si="22"/>
        <v>-1.0393922271966619E-2</v>
      </c>
      <c r="O22" s="115">
        <f t="shared" si="23"/>
        <v>0</v>
      </c>
      <c r="P22" s="172">
        <v>153567061663.26999</v>
      </c>
      <c r="Q22" s="172">
        <v>100</v>
      </c>
      <c r="R22" s="115">
        <f t="shared" si="24"/>
        <v>-4.6240923398155817E-2</v>
      </c>
      <c r="S22" s="115">
        <f t="shared" si="25"/>
        <v>0</v>
      </c>
      <c r="T22" s="172">
        <v>151781511695.38</v>
      </c>
      <c r="U22" s="172">
        <v>100</v>
      </c>
      <c r="V22" s="115">
        <f t="shared" si="26"/>
        <v>-1.1627167626643795E-2</v>
      </c>
      <c r="W22" s="115">
        <f t="shared" si="27"/>
        <v>0</v>
      </c>
      <c r="X22" s="172">
        <v>149076014236.10999</v>
      </c>
      <c r="Y22" s="172">
        <v>100</v>
      </c>
      <c r="Z22" s="115">
        <f t="shared" si="28"/>
        <v>-1.782494738028341E-2</v>
      </c>
      <c r="AA22" s="115">
        <f t="shared" si="29"/>
        <v>0</v>
      </c>
      <c r="AB22" s="172">
        <v>145009035976.60001</v>
      </c>
      <c r="AC22" s="172">
        <v>100</v>
      </c>
      <c r="AD22" s="115">
        <f t="shared" si="30"/>
        <v>-2.7281238235069838E-2</v>
      </c>
      <c r="AE22" s="115">
        <f t="shared" si="31"/>
        <v>0</v>
      </c>
      <c r="AF22" s="172">
        <v>144030223153.72</v>
      </c>
      <c r="AG22" s="172">
        <v>100</v>
      </c>
      <c r="AH22" s="115">
        <f t="shared" si="32"/>
        <v>-6.7500126201649607E-3</v>
      </c>
      <c r="AI22" s="115">
        <f t="shared" si="33"/>
        <v>0</v>
      </c>
      <c r="AJ22" s="116">
        <f t="shared" si="14"/>
        <v>-2.2340476034681596E-2</v>
      </c>
      <c r="AK22" s="116">
        <f t="shared" si="15"/>
        <v>0</v>
      </c>
      <c r="AL22" s="117">
        <f t="shared" si="16"/>
        <v>-0.12049088515561851</v>
      </c>
      <c r="AM22" s="117">
        <f t="shared" si="17"/>
        <v>0</v>
      </c>
      <c r="AN22" s="118">
        <f t="shared" si="18"/>
        <v>1.7955455521372111E-2</v>
      </c>
      <c r="AO22" s="202">
        <f t="shared" si="19"/>
        <v>0</v>
      </c>
      <c r="AP22" s="122"/>
      <c r="AQ22" s="120">
        <v>56630718400</v>
      </c>
      <c r="AR22" s="134">
        <v>100</v>
      </c>
      <c r="AS22" s="121" t="e">
        <f>(#REF!/AQ22)-1</f>
        <v>#REF!</v>
      </c>
      <c r="AT22" s="121" t="e">
        <f>(#REF!/AR22)-1</f>
        <v>#REF!</v>
      </c>
    </row>
    <row r="23" spans="1:46">
      <c r="A23" s="197" t="s">
        <v>101</v>
      </c>
      <c r="B23" s="172">
        <v>11360410977.790001</v>
      </c>
      <c r="C23" s="172">
        <v>1</v>
      </c>
      <c r="D23" s="172">
        <v>11115621783.76</v>
      </c>
      <c r="E23" s="172">
        <v>1</v>
      </c>
      <c r="F23" s="115">
        <f>((D23-B23)/B23)</f>
        <v>-2.1547565005224905E-2</v>
      </c>
      <c r="G23" s="115">
        <f>((E23-C23)/C23)</f>
        <v>0</v>
      </c>
      <c r="H23" s="172">
        <v>11130694749.41</v>
      </c>
      <c r="I23" s="172">
        <v>1</v>
      </c>
      <c r="J23" s="115">
        <f t="shared" si="20"/>
        <v>1.3560164193442894E-3</v>
      </c>
      <c r="K23" s="115">
        <f t="shared" si="21"/>
        <v>0</v>
      </c>
      <c r="L23" s="172">
        <v>10704568902.24</v>
      </c>
      <c r="M23" s="172">
        <v>1</v>
      </c>
      <c r="N23" s="115">
        <f t="shared" si="22"/>
        <v>-3.8283849909062286E-2</v>
      </c>
      <c r="O23" s="115">
        <f t="shared" si="23"/>
        <v>0</v>
      </c>
      <c r="P23" s="172">
        <v>11628025889.58</v>
      </c>
      <c r="Q23" s="172">
        <v>1</v>
      </c>
      <c r="R23" s="115">
        <f t="shared" si="24"/>
        <v>8.6267555076109684E-2</v>
      </c>
      <c r="S23" s="115">
        <f t="shared" si="25"/>
        <v>0</v>
      </c>
      <c r="T23" s="172">
        <v>11945429425.290001</v>
      </c>
      <c r="U23" s="172">
        <v>1</v>
      </c>
      <c r="V23" s="115">
        <f t="shared" si="26"/>
        <v>2.7296424924064689E-2</v>
      </c>
      <c r="W23" s="115">
        <f t="shared" si="27"/>
        <v>0</v>
      </c>
      <c r="X23" s="172">
        <v>10374734263.969999</v>
      </c>
      <c r="Y23" s="172">
        <v>1</v>
      </c>
      <c r="Z23" s="115">
        <f t="shared" si="28"/>
        <v>-0.13148921695478266</v>
      </c>
      <c r="AA23" s="115">
        <f t="shared" si="29"/>
        <v>0</v>
      </c>
      <c r="AB23" s="172">
        <v>10261193259.440001</v>
      </c>
      <c r="AC23" s="172">
        <v>1</v>
      </c>
      <c r="AD23" s="115">
        <f t="shared" si="30"/>
        <v>-1.0943991589674813E-2</v>
      </c>
      <c r="AE23" s="115">
        <f t="shared" si="31"/>
        <v>0</v>
      </c>
      <c r="AF23" s="172">
        <v>9105197698.5200005</v>
      </c>
      <c r="AG23" s="172">
        <v>1</v>
      </c>
      <c r="AH23" s="115">
        <f t="shared" si="32"/>
        <v>-0.11265703039522403</v>
      </c>
      <c r="AI23" s="115">
        <f t="shared" si="33"/>
        <v>0</v>
      </c>
      <c r="AJ23" s="116">
        <f t="shared" si="14"/>
        <v>-2.5000207179306254E-2</v>
      </c>
      <c r="AK23" s="116">
        <f t="shared" si="15"/>
        <v>0</v>
      </c>
      <c r="AL23" s="117">
        <f t="shared" si="16"/>
        <v>-0.18086474372286065</v>
      </c>
      <c r="AM23" s="117">
        <f t="shared" si="17"/>
        <v>0</v>
      </c>
      <c r="AN23" s="118">
        <f t="shared" si="18"/>
        <v>7.0932245465242169E-2</v>
      </c>
      <c r="AO23" s="202">
        <f t="shared" si="19"/>
        <v>0</v>
      </c>
      <c r="AP23" s="122"/>
      <c r="AQ23" s="120">
        <v>366113097.69999999</v>
      </c>
      <c r="AR23" s="124">
        <v>1.1357999999999999</v>
      </c>
      <c r="AS23" s="121" t="e">
        <f>(#REF!/AQ23)-1</f>
        <v>#REF!</v>
      </c>
      <c r="AT23" s="121" t="e">
        <f>(#REF!/AR23)-1</f>
        <v>#REF!</v>
      </c>
    </row>
    <row r="24" spans="1:46">
      <c r="A24" s="197" t="s">
        <v>51</v>
      </c>
      <c r="B24" s="172">
        <v>723215774.59000003</v>
      </c>
      <c r="C24" s="172">
        <v>100</v>
      </c>
      <c r="D24" s="172">
        <v>723785774.59000003</v>
      </c>
      <c r="E24" s="172">
        <v>100</v>
      </c>
      <c r="F24" s="115">
        <f>((D24-B24)/B24)</f>
        <v>7.881465255969286E-4</v>
      </c>
      <c r="G24" s="115">
        <f>((E24-C24)/C24)</f>
        <v>0</v>
      </c>
      <c r="H24" s="172">
        <v>717887884.77999997</v>
      </c>
      <c r="I24" s="172">
        <v>100</v>
      </c>
      <c r="J24" s="115">
        <f t="shared" si="20"/>
        <v>-8.1486677647692306E-3</v>
      </c>
      <c r="K24" s="115">
        <f t="shared" si="21"/>
        <v>0</v>
      </c>
      <c r="L24" s="172">
        <v>719012188.77999997</v>
      </c>
      <c r="M24" s="172">
        <v>100</v>
      </c>
      <c r="N24" s="115">
        <f t="shared" si="22"/>
        <v>1.5661275581277544E-3</v>
      </c>
      <c r="O24" s="115">
        <f t="shared" si="23"/>
        <v>0</v>
      </c>
      <c r="P24" s="172">
        <v>710180364.77999997</v>
      </c>
      <c r="Q24" s="172">
        <v>100</v>
      </c>
      <c r="R24" s="115">
        <f t="shared" si="24"/>
        <v>-1.2283274383686867E-2</v>
      </c>
      <c r="S24" s="115">
        <f t="shared" si="25"/>
        <v>0</v>
      </c>
      <c r="T24" s="172">
        <v>703234504.94000006</v>
      </c>
      <c r="U24" s="172">
        <v>100</v>
      </c>
      <c r="V24" s="115">
        <f t="shared" si="26"/>
        <v>-9.78041661592771E-3</v>
      </c>
      <c r="W24" s="115">
        <f t="shared" si="27"/>
        <v>0</v>
      </c>
      <c r="X24" s="172">
        <v>699259100.63999999</v>
      </c>
      <c r="Y24" s="172">
        <v>100</v>
      </c>
      <c r="Z24" s="115">
        <f t="shared" si="28"/>
        <v>-5.6530279331775011E-3</v>
      </c>
      <c r="AA24" s="115">
        <f t="shared" si="29"/>
        <v>0</v>
      </c>
      <c r="AB24" s="172">
        <v>699296100.63999999</v>
      </c>
      <c r="AC24" s="172">
        <v>100</v>
      </c>
      <c r="AD24" s="115">
        <f t="shared" si="30"/>
        <v>5.2913147595984933E-5</v>
      </c>
      <c r="AE24" s="115">
        <f t="shared" si="31"/>
        <v>0</v>
      </c>
      <c r="AF24" s="172">
        <v>681747100.63999999</v>
      </c>
      <c r="AG24" s="172">
        <v>100</v>
      </c>
      <c r="AH24" s="115">
        <f t="shared" si="32"/>
        <v>-2.5095235028393625E-2</v>
      </c>
      <c r="AI24" s="115">
        <f t="shared" si="33"/>
        <v>0</v>
      </c>
      <c r="AJ24" s="116">
        <f t="shared" si="14"/>
        <v>-7.3191793118292832E-3</v>
      </c>
      <c r="AK24" s="116">
        <f t="shared" si="15"/>
        <v>0</v>
      </c>
      <c r="AL24" s="117">
        <f t="shared" si="16"/>
        <v>-5.8081652646203942E-2</v>
      </c>
      <c r="AM24" s="117">
        <f t="shared" si="17"/>
        <v>0</v>
      </c>
      <c r="AN24" s="118">
        <f t="shared" si="18"/>
        <v>8.8574210607819809E-3</v>
      </c>
      <c r="AO24" s="202">
        <f t="shared" si="19"/>
        <v>0</v>
      </c>
      <c r="AP24" s="122"/>
      <c r="AQ24" s="120">
        <v>691810420.35000002</v>
      </c>
      <c r="AR24" s="134">
        <v>100</v>
      </c>
      <c r="AS24" s="121" t="e">
        <f>(#REF!/AQ24)-1</f>
        <v>#REF!</v>
      </c>
      <c r="AT24" s="121" t="e">
        <f>(#REF!/AR24)-1</f>
        <v>#REF!</v>
      </c>
    </row>
    <row r="25" spans="1:46">
      <c r="A25" s="197" t="s">
        <v>23</v>
      </c>
      <c r="B25" s="172">
        <v>70540512443.729996</v>
      </c>
      <c r="C25" s="168">
        <v>1</v>
      </c>
      <c r="D25" s="172">
        <v>68751326879.779999</v>
      </c>
      <c r="E25" s="168">
        <v>1</v>
      </c>
      <c r="F25" s="115">
        <f>((D25-B25)/B25)</f>
        <v>-2.5363943384692961E-2</v>
      </c>
      <c r="G25" s="115">
        <f>((E25-C25)/C25)</f>
        <v>0</v>
      </c>
      <c r="H25" s="172">
        <v>68066819985.050003</v>
      </c>
      <c r="I25" s="168">
        <v>1</v>
      </c>
      <c r="J25" s="115">
        <f t="shared" si="20"/>
        <v>-9.9562717666080644E-3</v>
      </c>
      <c r="K25" s="115">
        <f t="shared" si="21"/>
        <v>0</v>
      </c>
      <c r="L25" s="172">
        <v>65676021166.970001</v>
      </c>
      <c r="M25" s="168">
        <v>1</v>
      </c>
      <c r="N25" s="115">
        <f t="shared" si="22"/>
        <v>-3.5124291374345237E-2</v>
      </c>
      <c r="O25" s="115">
        <f t="shared" si="23"/>
        <v>0</v>
      </c>
      <c r="P25" s="172">
        <v>60266487375.260002</v>
      </c>
      <c r="Q25" s="168">
        <v>1</v>
      </c>
      <c r="R25" s="115">
        <f t="shared" si="24"/>
        <v>-8.2366953655081954E-2</v>
      </c>
      <c r="S25" s="115">
        <f t="shared" si="25"/>
        <v>0</v>
      </c>
      <c r="T25" s="172">
        <v>58897563818.150002</v>
      </c>
      <c r="U25" s="168">
        <v>1</v>
      </c>
      <c r="V25" s="115">
        <f t="shared" si="26"/>
        <v>-2.271450712874893E-2</v>
      </c>
      <c r="W25" s="115">
        <f t="shared" si="27"/>
        <v>0</v>
      </c>
      <c r="X25" s="172">
        <v>58905743864.279999</v>
      </c>
      <c r="Y25" s="168">
        <v>1</v>
      </c>
      <c r="Z25" s="115">
        <f t="shared" si="28"/>
        <v>1.3888598440597085E-4</v>
      </c>
      <c r="AA25" s="115">
        <f t="shared" si="29"/>
        <v>0</v>
      </c>
      <c r="AB25" s="172">
        <v>58959276155.650002</v>
      </c>
      <c r="AC25" s="168">
        <v>1</v>
      </c>
      <c r="AD25" s="115">
        <f t="shared" si="30"/>
        <v>9.0877880251104552E-4</v>
      </c>
      <c r="AE25" s="115">
        <f t="shared" si="31"/>
        <v>0</v>
      </c>
      <c r="AF25" s="172">
        <v>58649105068.220001</v>
      </c>
      <c r="AG25" s="168">
        <v>1</v>
      </c>
      <c r="AH25" s="115">
        <f t="shared" si="32"/>
        <v>-5.2607682396093487E-3</v>
      </c>
      <c r="AI25" s="115">
        <f t="shared" si="33"/>
        <v>0</v>
      </c>
      <c r="AJ25" s="116">
        <f t="shared" si="14"/>
        <v>-2.2467383845271183E-2</v>
      </c>
      <c r="AK25" s="116">
        <f t="shared" si="15"/>
        <v>0</v>
      </c>
      <c r="AL25" s="117">
        <f t="shared" si="16"/>
        <v>-0.14693857224348489</v>
      </c>
      <c r="AM25" s="117">
        <f t="shared" si="17"/>
        <v>0</v>
      </c>
      <c r="AN25" s="118">
        <f t="shared" si="18"/>
        <v>2.7429626476484448E-2</v>
      </c>
      <c r="AO25" s="202">
        <f t="shared" si="19"/>
        <v>0</v>
      </c>
      <c r="AP25" s="122"/>
      <c r="AQ25" s="120">
        <v>13880602273.7041</v>
      </c>
      <c r="AR25" s="127">
        <v>1</v>
      </c>
      <c r="AS25" s="121" t="e">
        <f>(#REF!/AQ25)-1</f>
        <v>#REF!</v>
      </c>
      <c r="AT25" s="121" t="e">
        <f>(#REF!/AR25)-1</f>
        <v>#REF!</v>
      </c>
    </row>
    <row r="26" spans="1:46">
      <c r="A26" s="197" t="s">
        <v>75</v>
      </c>
      <c r="B26" s="172">
        <v>1185004411.1300001</v>
      </c>
      <c r="C26" s="168">
        <v>10</v>
      </c>
      <c r="D26" s="172">
        <v>1143381622.3199999</v>
      </c>
      <c r="E26" s="168">
        <v>10</v>
      </c>
      <c r="F26" s="115">
        <f>((D26-B26)/B26)</f>
        <v>-3.5124585545052441E-2</v>
      </c>
      <c r="G26" s="115">
        <f>((E26-C26)/C26)</f>
        <v>0</v>
      </c>
      <c r="H26" s="172">
        <v>1166955700.03</v>
      </c>
      <c r="I26" s="168">
        <v>10</v>
      </c>
      <c r="J26" s="115">
        <f t="shared" si="20"/>
        <v>2.0617856059437629E-2</v>
      </c>
      <c r="K26" s="115">
        <f t="shared" si="21"/>
        <v>0</v>
      </c>
      <c r="L26" s="172">
        <v>1176424973.5599999</v>
      </c>
      <c r="M26" s="168">
        <v>10</v>
      </c>
      <c r="N26" s="115">
        <f t="shared" si="22"/>
        <v>8.1145098565065799E-3</v>
      </c>
      <c r="O26" s="115">
        <f t="shared" si="23"/>
        <v>0</v>
      </c>
      <c r="P26" s="172">
        <v>1186966501.6500001</v>
      </c>
      <c r="Q26" s="168">
        <v>10</v>
      </c>
      <c r="R26" s="115">
        <f t="shared" si="24"/>
        <v>8.9606463029259335E-3</v>
      </c>
      <c r="S26" s="115">
        <f t="shared" si="25"/>
        <v>0</v>
      </c>
      <c r="T26" s="172">
        <v>1143879244.25</v>
      </c>
      <c r="U26" s="168">
        <v>10</v>
      </c>
      <c r="V26" s="115">
        <f t="shared" si="26"/>
        <v>-3.6300314575099274E-2</v>
      </c>
      <c r="W26" s="115">
        <f t="shared" si="27"/>
        <v>0</v>
      </c>
      <c r="X26" s="172">
        <v>1135613103.5599999</v>
      </c>
      <c r="Y26" s="168">
        <v>10</v>
      </c>
      <c r="Z26" s="115">
        <f t="shared" si="28"/>
        <v>-7.2264102452701331E-3</v>
      </c>
      <c r="AA26" s="115">
        <f t="shared" si="29"/>
        <v>0</v>
      </c>
      <c r="AB26" s="172">
        <v>1122044835.97</v>
      </c>
      <c r="AC26" s="168">
        <v>10</v>
      </c>
      <c r="AD26" s="115">
        <f t="shared" si="30"/>
        <v>-1.1947966739257547E-2</v>
      </c>
      <c r="AE26" s="115">
        <f t="shared" si="31"/>
        <v>0</v>
      </c>
      <c r="AF26" s="172">
        <v>1116012784.1300001</v>
      </c>
      <c r="AG26" s="168">
        <v>10</v>
      </c>
      <c r="AH26" s="115">
        <f t="shared" si="32"/>
        <v>-5.3759454583517125E-3</v>
      </c>
      <c r="AI26" s="115">
        <f t="shared" si="33"/>
        <v>0</v>
      </c>
      <c r="AJ26" s="116">
        <f t="shared" si="14"/>
        <v>-7.2852762930201206E-3</v>
      </c>
      <c r="AK26" s="116">
        <f t="shared" si="15"/>
        <v>0</v>
      </c>
      <c r="AL26" s="117">
        <f t="shared" si="16"/>
        <v>-2.3936748374935889E-2</v>
      </c>
      <c r="AM26" s="117">
        <f t="shared" si="17"/>
        <v>0</v>
      </c>
      <c r="AN26" s="118">
        <f t="shared" si="18"/>
        <v>2.0430920150278659E-2</v>
      </c>
      <c r="AO26" s="202">
        <f t="shared" si="19"/>
        <v>0</v>
      </c>
      <c r="AP26" s="122"/>
      <c r="AQ26" s="130">
        <v>246915130.99000001</v>
      </c>
      <c r="AR26" s="127">
        <v>10</v>
      </c>
      <c r="AS26" s="121" t="e">
        <f>(#REF!/AQ26)-1</f>
        <v>#REF!</v>
      </c>
      <c r="AT26" s="121" t="e">
        <f>(#REF!/AR26)-1</f>
        <v>#REF!</v>
      </c>
    </row>
    <row r="27" spans="1:46">
      <c r="A27" s="197" t="s">
        <v>107</v>
      </c>
      <c r="B27" s="172">
        <v>24185354549.470001</v>
      </c>
      <c r="C27" s="168">
        <v>1</v>
      </c>
      <c r="D27" s="172">
        <v>24292428697.279999</v>
      </c>
      <c r="E27" s="168">
        <v>1</v>
      </c>
      <c r="F27" s="115">
        <f>((D27-B27)/B27)</f>
        <v>4.4272308512567984E-3</v>
      </c>
      <c r="G27" s="115">
        <f>((E27-C27)/C27)</f>
        <v>0</v>
      </c>
      <c r="H27" s="172">
        <v>23732445167.360001</v>
      </c>
      <c r="I27" s="168">
        <v>1</v>
      </c>
      <c r="J27" s="115">
        <f t="shared" si="20"/>
        <v>-2.3051772093199516E-2</v>
      </c>
      <c r="K27" s="115">
        <f t="shared" si="21"/>
        <v>0</v>
      </c>
      <c r="L27" s="172">
        <v>23279367107.049999</v>
      </c>
      <c r="M27" s="168">
        <v>1</v>
      </c>
      <c r="N27" s="115">
        <f t="shared" si="22"/>
        <v>-1.9091082149981505E-2</v>
      </c>
      <c r="O27" s="115">
        <f t="shared" si="23"/>
        <v>0</v>
      </c>
      <c r="P27" s="172">
        <v>21656241414.27</v>
      </c>
      <c r="Q27" s="168">
        <v>1</v>
      </c>
      <c r="R27" s="115">
        <f t="shared" si="24"/>
        <v>-6.972378953929749E-2</v>
      </c>
      <c r="S27" s="115">
        <f t="shared" si="25"/>
        <v>0</v>
      </c>
      <c r="T27" s="172">
        <v>21815972392.66</v>
      </c>
      <c r="U27" s="168">
        <v>1</v>
      </c>
      <c r="V27" s="115">
        <f t="shared" si="26"/>
        <v>7.3757479580342815E-3</v>
      </c>
      <c r="W27" s="115">
        <f t="shared" si="27"/>
        <v>0</v>
      </c>
      <c r="X27" s="172">
        <v>21494448359.32</v>
      </c>
      <c r="Y27" s="168">
        <v>1</v>
      </c>
      <c r="Z27" s="115">
        <f t="shared" si="28"/>
        <v>-1.4738010644356021E-2</v>
      </c>
      <c r="AA27" s="115">
        <f t="shared" si="29"/>
        <v>0</v>
      </c>
      <c r="AB27" s="172">
        <v>20863148293.77</v>
      </c>
      <c r="AC27" s="168">
        <v>1</v>
      </c>
      <c r="AD27" s="115">
        <f t="shared" si="30"/>
        <v>-2.9370377643409832E-2</v>
      </c>
      <c r="AE27" s="115">
        <f t="shared" si="31"/>
        <v>0</v>
      </c>
      <c r="AF27" s="172">
        <v>21811213210.43</v>
      </c>
      <c r="AG27" s="168">
        <v>1</v>
      </c>
      <c r="AH27" s="115">
        <f t="shared" si="32"/>
        <v>4.5442083012135995E-2</v>
      </c>
      <c r="AI27" s="115">
        <f t="shared" si="33"/>
        <v>0</v>
      </c>
      <c r="AJ27" s="116">
        <f t="shared" si="14"/>
        <v>-1.2341246281102161E-2</v>
      </c>
      <c r="AK27" s="116">
        <f t="shared" si="15"/>
        <v>0</v>
      </c>
      <c r="AL27" s="117">
        <f t="shared" si="16"/>
        <v>-0.1021394574321759</v>
      </c>
      <c r="AM27" s="117">
        <f t="shared" si="17"/>
        <v>0</v>
      </c>
      <c r="AN27" s="118">
        <f t="shared" si="18"/>
        <v>3.3290115529881807E-2</v>
      </c>
      <c r="AO27" s="202">
        <f t="shared" si="19"/>
        <v>0</v>
      </c>
      <c r="AP27" s="122"/>
      <c r="AQ27" s="130"/>
      <c r="AR27" s="127"/>
      <c r="AS27" s="121"/>
      <c r="AT27" s="121"/>
    </row>
    <row r="28" spans="1:46">
      <c r="A28" s="197" t="s">
        <v>111</v>
      </c>
      <c r="B28" s="172">
        <v>4876473808.5200005</v>
      </c>
      <c r="C28" s="168">
        <v>100</v>
      </c>
      <c r="D28" s="172">
        <v>4514709129.9899998</v>
      </c>
      <c r="E28" s="168">
        <v>100</v>
      </c>
      <c r="F28" s="115">
        <f>((D28-B28)/B28)</f>
        <v>-7.4185711383897596E-2</v>
      </c>
      <c r="G28" s="115">
        <f>((E28-C28)/C28)</f>
        <v>0</v>
      </c>
      <c r="H28" s="172">
        <v>4670088043.7399998</v>
      </c>
      <c r="I28" s="168">
        <v>100</v>
      </c>
      <c r="J28" s="115">
        <f t="shared" si="20"/>
        <v>3.4416151578372925E-2</v>
      </c>
      <c r="K28" s="115">
        <f t="shared" si="21"/>
        <v>0</v>
      </c>
      <c r="L28" s="172">
        <v>4322554143.4899998</v>
      </c>
      <c r="M28" s="168">
        <v>100</v>
      </c>
      <c r="N28" s="115">
        <f t="shared" si="22"/>
        <v>-7.4416991070618124E-2</v>
      </c>
      <c r="O28" s="115">
        <f t="shared" si="23"/>
        <v>0</v>
      </c>
      <c r="P28" s="172">
        <v>4207821322.0900002</v>
      </c>
      <c r="Q28" s="168">
        <v>100</v>
      </c>
      <c r="R28" s="115">
        <f t="shared" si="24"/>
        <v>-2.6542830370972555E-2</v>
      </c>
      <c r="S28" s="115">
        <f t="shared" si="25"/>
        <v>0</v>
      </c>
      <c r="T28" s="172">
        <v>4035173762.5900002</v>
      </c>
      <c r="U28" s="168">
        <v>100</v>
      </c>
      <c r="V28" s="115">
        <f t="shared" si="26"/>
        <v>-4.1030154629818495E-2</v>
      </c>
      <c r="W28" s="115">
        <f t="shared" si="27"/>
        <v>0</v>
      </c>
      <c r="X28" s="172">
        <v>3956071709.27</v>
      </c>
      <c r="Y28" s="168">
        <v>100</v>
      </c>
      <c r="Z28" s="115">
        <f t="shared" si="28"/>
        <v>-1.9603134331748838E-2</v>
      </c>
      <c r="AA28" s="115">
        <f t="shared" si="29"/>
        <v>0</v>
      </c>
      <c r="AB28" s="172">
        <v>3918599434.8499999</v>
      </c>
      <c r="AC28" s="168">
        <v>100</v>
      </c>
      <c r="AD28" s="115">
        <f t="shared" si="30"/>
        <v>-9.4720918056651459E-3</v>
      </c>
      <c r="AE28" s="115">
        <f t="shared" si="31"/>
        <v>0</v>
      </c>
      <c r="AF28" s="172">
        <v>3859045157.4423432</v>
      </c>
      <c r="AG28" s="168">
        <v>100</v>
      </c>
      <c r="AH28" s="115">
        <f t="shared" si="32"/>
        <v>-1.519784769987248E-2</v>
      </c>
      <c r="AI28" s="115">
        <f t="shared" si="33"/>
        <v>0</v>
      </c>
      <c r="AJ28" s="116">
        <f t="shared" si="14"/>
        <v>-2.8254076214277536E-2</v>
      </c>
      <c r="AK28" s="116">
        <f t="shared" si="15"/>
        <v>0</v>
      </c>
      <c r="AL28" s="117">
        <f t="shared" si="16"/>
        <v>-0.14522839759315986</v>
      </c>
      <c r="AM28" s="117">
        <f t="shared" si="17"/>
        <v>0</v>
      </c>
      <c r="AN28" s="118">
        <f t="shared" si="18"/>
        <v>3.5722163283934245E-2</v>
      </c>
      <c r="AO28" s="202">
        <f t="shared" si="19"/>
        <v>0</v>
      </c>
      <c r="AP28" s="122"/>
      <c r="AQ28" s="130"/>
      <c r="AR28" s="127"/>
      <c r="AS28" s="121"/>
      <c r="AT28" s="121"/>
    </row>
    <row r="29" spans="1:46">
      <c r="A29" s="197" t="s">
        <v>114</v>
      </c>
      <c r="B29" s="172">
        <v>6411770076.1999998</v>
      </c>
      <c r="C29" s="168">
        <v>100</v>
      </c>
      <c r="D29" s="172">
        <v>6315320296.8299999</v>
      </c>
      <c r="E29" s="168">
        <v>100</v>
      </c>
      <c r="F29" s="115">
        <f>((D29-B29)/B29)</f>
        <v>-1.5042613540996126E-2</v>
      </c>
      <c r="G29" s="115">
        <f>((E29-C29)/C29)</f>
        <v>0</v>
      </c>
      <c r="H29" s="172">
        <v>6348816687.3599997</v>
      </c>
      <c r="I29" s="168">
        <v>100</v>
      </c>
      <c r="J29" s="115">
        <f t="shared" si="20"/>
        <v>5.3039891811684321E-3</v>
      </c>
      <c r="K29" s="115">
        <f t="shared" si="21"/>
        <v>0</v>
      </c>
      <c r="L29" s="172">
        <v>6002610995.7799997</v>
      </c>
      <c r="M29" s="168">
        <v>100</v>
      </c>
      <c r="N29" s="115">
        <f t="shared" si="22"/>
        <v>-5.4530743070479344E-2</v>
      </c>
      <c r="O29" s="115">
        <f t="shared" si="23"/>
        <v>0</v>
      </c>
      <c r="P29" s="172">
        <v>5869926828.1499996</v>
      </c>
      <c r="Q29" s="168">
        <v>100</v>
      </c>
      <c r="R29" s="115">
        <f t="shared" si="24"/>
        <v>-2.2104408851961375E-2</v>
      </c>
      <c r="S29" s="115">
        <f t="shared" si="25"/>
        <v>0</v>
      </c>
      <c r="T29" s="172">
        <v>5721361178.4899998</v>
      </c>
      <c r="U29" s="168">
        <v>100</v>
      </c>
      <c r="V29" s="115">
        <f t="shared" si="26"/>
        <v>-2.5309625487584256E-2</v>
      </c>
      <c r="W29" s="115">
        <f t="shared" si="27"/>
        <v>0</v>
      </c>
      <c r="X29" s="172">
        <v>5310608936.1400003</v>
      </c>
      <c r="Y29" s="168">
        <v>100</v>
      </c>
      <c r="Z29" s="115">
        <f t="shared" si="28"/>
        <v>-7.1792748182768373E-2</v>
      </c>
      <c r="AA29" s="115">
        <f t="shared" si="29"/>
        <v>0</v>
      </c>
      <c r="AB29" s="172">
        <v>5363880799.4499998</v>
      </c>
      <c r="AC29" s="168">
        <v>100</v>
      </c>
      <c r="AD29" s="115">
        <f t="shared" si="30"/>
        <v>1.0031215619638519E-2</v>
      </c>
      <c r="AE29" s="115">
        <f t="shared" si="31"/>
        <v>0</v>
      </c>
      <c r="AF29" s="172">
        <v>5279848278.2799997</v>
      </c>
      <c r="AG29" s="168">
        <v>100</v>
      </c>
      <c r="AH29" s="115">
        <f t="shared" si="32"/>
        <v>-1.5666366258291306E-2</v>
      </c>
      <c r="AI29" s="115">
        <f t="shared" si="33"/>
        <v>0</v>
      </c>
      <c r="AJ29" s="116">
        <f t="shared" si="14"/>
        <v>-2.3638912573909231E-2</v>
      </c>
      <c r="AK29" s="116">
        <f t="shared" si="15"/>
        <v>0</v>
      </c>
      <c r="AL29" s="117">
        <f t="shared" si="16"/>
        <v>-0.16396191640030663</v>
      </c>
      <c r="AM29" s="117">
        <f t="shared" si="17"/>
        <v>0</v>
      </c>
      <c r="AN29" s="118">
        <f t="shared" si="18"/>
        <v>2.77413307049721E-2</v>
      </c>
      <c r="AO29" s="202">
        <f t="shared" si="19"/>
        <v>0</v>
      </c>
      <c r="AP29" s="122"/>
      <c r="AQ29" s="130"/>
      <c r="AR29" s="127"/>
      <c r="AS29" s="121"/>
      <c r="AT29" s="121"/>
    </row>
    <row r="30" spans="1:46">
      <c r="A30" s="197" t="s">
        <v>120</v>
      </c>
      <c r="B30" s="172">
        <v>1168420521.6900001</v>
      </c>
      <c r="C30" s="168">
        <v>10</v>
      </c>
      <c r="D30" s="172">
        <v>1144474521.6900001</v>
      </c>
      <c r="E30" s="168">
        <v>10</v>
      </c>
      <c r="F30" s="115">
        <f>((D30-B30)/B30)</f>
        <v>-2.0494333637143394E-2</v>
      </c>
      <c r="G30" s="115">
        <f>((E30-C30)/C30)</f>
        <v>0</v>
      </c>
      <c r="H30" s="172">
        <v>1217465489.9300001</v>
      </c>
      <c r="I30" s="168">
        <v>10</v>
      </c>
      <c r="J30" s="115">
        <f t="shared" si="20"/>
        <v>6.3776839813102296E-2</v>
      </c>
      <c r="K30" s="115">
        <f t="shared" si="21"/>
        <v>0</v>
      </c>
      <c r="L30" s="172">
        <v>1134593480.9400001</v>
      </c>
      <c r="M30" s="168">
        <v>10</v>
      </c>
      <c r="N30" s="115">
        <f t="shared" si="22"/>
        <v>-6.806928793913071E-2</v>
      </c>
      <c r="O30" s="115">
        <f t="shared" si="23"/>
        <v>0</v>
      </c>
      <c r="P30" s="172">
        <v>1144973451.27</v>
      </c>
      <c r="Q30" s="168">
        <v>10</v>
      </c>
      <c r="R30" s="115">
        <f t="shared" si="24"/>
        <v>9.1486250400453703E-3</v>
      </c>
      <c r="S30" s="115">
        <f t="shared" si="25"/>
        <v>0</v>
      </c>
      <c r="T30" s="172">
        <v>1086292337.6099999</v>
      </c>
      <c r="U30" s="168">
        <v>10</v>
      </c>
      <c r="V30" s="115">
        <f t="shared" si="26"/>
        <v>-5.125106926707447E-2</v>
      </c>
      <c r="W30" s="115">
        <f t="shared" si="27"/>
        <v>0</v>
      </c>
      <c r="X30" s="172">
        <v>1136603181.29</v>
      </c>
      <c r="Y30" s="168">
        <v>10</v>
      </c>
      <c r="Z30" s="115">
        <f t="shared" si="28"/>
        <v>4.6314276496409054E-2</v>
      </c>
      <c r="AA30" s="115">
        <f t="shared" si="29"/>
        <v>0</v>
      </c>
      <c r="AB30" s="172">
        <v>1133176289.8</v>
      </c>
      <c r="AC30" s="168">
        <v>10</v>
      </c>
      <c r="AD30" s="115">
        <f t="shared" si="30"/>
        <v>-3.0150289444998936E-3</v>
      </c>
      <c r="AE30" s="115">
        <f t="shared" si="31"/>
        <v>0</v>
      </c>
      <c r="AF30" s="172">
        <v>1159061161.1300001</v>
      </c>
      <c r="AG30" s="168">
        <v>10</v>
      </c>
      <c r="AH30" s="115">
        <f t="shared" si="32"/>
        <v>2.2842757621207126E-2</v>
      </c>
      <c r="AI30" s="115">
        <f t="shared" si="33"/>
        <v>0</v>
      </c>
      <c r="AJ30" s="116">
        <f t="shared" si="14"/>
        <v>-9.3402602135579053E-5</v>
      </c>
      <c r="AK30" s="116">
        <f t="shared" si="15"/>
        <v>0</v>
      </c>
      <c r="AL30" s="117">
        <f t="shared" si="16"/>
        <v>1.2745272318042122E-2</v>
      </c>
      <c r="AM30" s="117">
        <f t="shared" si="17"/>
        <v>0</v>
      </c>
      <c r="AN30" s="118">
        <f t="shared" si="18"/>
        <v>4.5524129864993081E-2</v>
      </c>
      <c r="AO30" s="202">
        <f t="shared" si="19"/>
        <v>0</v>
      </c>
      <c r="AP30" s="122"/>
      <c r="AQ30" s="130"/>
      <c r="AR30" s="127"/>
      <c r="AS30" s="121"/>
      <c r="AT30" s="121"/>
    </row>
    <row r="31" spans="1:46">
      <c r="A31" s="197" t="s">
        <v>122</v>
      </c>
      <c r="B31" s="167">
        <v>2238619869</v>
      </c>
      <c r="C31" s="168">
        <v>100</v>
      </c>
      <c r="D31" s="167">
        <v>2127094553</v>
      </c>
      <c r="E31" s="168">
        <v>100</v>
      </c>
      <c r="F31" s="115">
        <f>((D31-B31)/B31)</f>
        <v>-4.9818782341916217E-2</v>
      </c>
      <c r="G31" s="115">
        <f>((E31-C31)/C31)</f>
        <v>0</v>
      </c>
      <c r="H31" s="167">
        <v>2106778625</v>
      </c>
      <c r="I31" s="168">
        <v>100</v>
      </c>
      <c r="J31" s="115">
        <f t="shared" si="20"/>
        <v>-9.5510225304027661E-3</v>
      </c>
      <c r="K31" s="115">
        <f t="shared" si="21"/>
        <v>0</v>
      </c>
      <c r="L31" s="167">
        <v>2103386606</v>
      </c>
      <c r="M31" s="168">
        <v>100</v>
      </c>
      <c r="N31" s="115">
        <f t="shared" si="22"/>
        <v>-1.6100500355133421E-3</v>
      </c>
      <c r="O31" s="115">
        <f t="shared" si="23"/>
        <v>0</v>
      </c>
      <c r="P31" s="167">
        <v>2056495041</v>
      </c>
      <c r="Q31" s="168">
        <v>100</v>
      </c>
      <c r="R31" s="115">
        <f t="shared" si="24"/>
        <v>-2.2293364836611495E-2</v>
      </c>
      <c r="S31" s="115">
        <f t="shared" si="25"/>
        <v>0</v>
      </c>
      <c r="T31" s="167">
        <v>2067218459</v>
      </c>
      <c r="U31" s="168">
        <v>100</v>
      </c>
      <c r="V31" s="115">
        <f t="shared" si="26"/>
        <v>5.2144147134853217E-3</v>
      </c>
      <c r="W31" s="115">
        <f t="shared" si="27"/>
        <v>0</v>
      </c>
      <c r="X31" s="167">
        <v>2040341763</v>
      </c>
      <c r="Y31" s="168">
        <v>100</v>
      </c>
      <c r="Z31" s="115">
        <f t="shared" si="28"/>
        <v>-1.3001381582574191E-2</v>
      </c>
      <c r="AA31" s="115">
        <f t="shared" si="29"/>
        <v>0</v>
      </c>
      <c r="AB31" s="167">
        <v>2029740277</v>
      </c>
      <c r="AC31" s="168">
        <v>100</v>
      </c>
      <c r="AD31" s="115">
        <f t="shared" si="30"/>
        <v>-5.1959363829382149E-3</v>
      </c>
      <c r="AE31" s="115">
        <f t="shared" si="31"/>
        <v>0</v>
      </c>
      <c r="AF31" s="167">
        <v>2031584402</v>
      </c>
      <c r="AG31" s="168">
        <v>100</v>
      </c>
      <c r="AH31" s="115">
        <f t="shared" si="32"/>
        <v>9.0855220290827381E-4</v>
      </c>
      <c r="AI31" s="115">
        <f t="shared" si="33"/>
        <v>0</v>
      </c>
      <c r="AJ31" s="116">
        <f t="shared" si="14"/>
        <v>-1.1918446349195328E-2</v>
      </c>
      <c r="AK31" s="116">
        <f t="shared" si="15"/>
        <v>0</v>
      </c>
      <c r="AL31" s="117">
        <f t="shared" si="16"/>
        <v>-4.4901695068183457E-2</v>
      </c>
      <c r="AM31" s="117">
        <f t="shared" si="17"/>
        <v>0</v>
      </c>
      <c r="AN31" s="118">
        <f t="shared" si="18"/>
        <v>1.7567721378768542E-2</v>
      </c>
      <c r="AO31" s="202">
        <f t="shared" si="19"/>
        <v>0</v>
      </c>
      <c r="AP31" s="122"/>
      <c r="AQ31" s="130"/>
      <c r="AR31" s="127"/>
      <c r="AS31" s="121"/>
      <c r="AT31" s="121"/>
    </row>
    <row r="32" spans="1:46">
      <c r="A32" s="197" t="s">
        <v>123</v>
      </c>
      <c r="B32" s="167">
        <v>8042345337.8299999</v>
      </c>
      <c r="C32" s="168">
        <v>100</v>
      </c>
      <c r="D32" s="167">
        <v>7564708261.9300003</v>
      </c>
      <c r="E32" s="168">
        <v>100</v>
      </c>
      <c r="F32" s="115">
        <f>((D32-B32)/B32)</f>
        <v>-5.939027184685363E-2</v>
      </c>
      <c r="G32" s="115">
        <f>((E32-C32)/C32)</f>
        <v>0</v>
      </c>
      <c r="H32" s="167">
        <v>7711783378.1000004</v>
      </c>
      <c r="I32" s="168">
        <v>100</v>
      </c>
      <c r="J32" s="115">
        <f t="shared" si="20"/>
        <v>1.9442272071504379E-2</v>
      </c>
      <c r="K32" s="115">
        <f t="shared" si="21"/>
        <v>0</v>
      </c>
      <c r="L32" s="167">
        <v>7625683904.8100004</v>
      </c>
      <c r="M32" s="168">
        <v>100</v>
      </c>
      <c r="N32" s="115">
        <f t="shared" si="22"/>
        <v>-1.1164664393259036E-2</v>
      </c>
      <c r="O32" s="115">
        <f t="shared" si="23"/>
        <v>0</v>
      </c>
      <c r="P32" s="167">
        <v>7234423055.4300003</v>
      </c>
      <c r="Q32" s="168">
        <v>100</v>
      </c>
      <c r="R32" s="115">
        <f t="shared" si="24"/>
        <v>-5.1308296313358488E-2</v>
      </c>
      <c r="S32" s="115">
        <f t="shared" si="25"/>
        <v>0</v>
      </c>
      <c r="T32" s="167">
        <v>7238819460.4099998</v>
      </c>
      <c r="U32" s="168">
        <v>100</v>
      </c>
      <c r="V32" s="115">
        <f t="shared" si="26"/>
        <v>6.0770637082105622E-4</v>
      </c>
      <c r="W32" s="115">
        <f t="shared" si="27"/>
        <v>0</v>
      </c>
      <c r="X32" s="167">
        <v>7143747919.54</v>
      </c>
      <c r="Y32" s="168">
        <v>100</v>
      </c>
      <c r="Z32" s="115">
        <f t="shared" si="28"/>
        <v>-1.3133569829992019E-2</v>
      </c>
      <c r="AA32" s="115">
        <f t="shared" si="29"/>
        <v>0</v>
      </c>
      <c r="AB32" s="167">
        <v>7146356977.7399998</v>
      </c>
      <c r="AC32" s="168">
        <v>100</v>
      </c>
      <c r="AD32" s="115">
        <f t="shared" si="30"/>
        <v>3.6522260155112131E-4</v>
      </c>
      <c r="AE32" s="115">
        <f t="shared" si="31"/>
        <v>0</v>
      </c>
      <c r="AF32" s="167">
        <v>7151609456.7600002</v>
      </c>
      <c r="AG32" s="168">
        <v>100</v>
      </c>
      <c r="AH32" s="115">
        <f t="shared" si="32"/>
        <v>7.3498693619158224E-4</v>
      </c>
      <c r="AI32" s="115">
        <f t="shared" si="33"/>
        <v>0</v>
      </c>
      <c r="AJ32" s="116">
        <f t="shared" si="14"/>
        <v>-1.423082680042438E-2</v>
      </c>
      <c r="AK32" s="116">
        <f t="shared" si="15"/>
        <v>0</v>
      </c>
      <c r="AL32" s="117">
        <f t="shared" si="16"/>
        <v>-5.4608689570879138E-2</v>
      </c>
      <c r="AM32" s="117">
        <f t="shared" si="17"/>
        <v>0</v>
      </c>
      <c r="AN32" s="118">
        <f t="shared" si="18"/>
        <v>2.7296780135621257E-2</v>
      </c>
      <c r="AO32" s="202">
        <f t="shared" si="19"/>
        <v>0</v>
      </c>
      <c r="AP32" s="122"/>
      <c r="AQ32" s="130"/>
      <c r="AR32" s="127"/>
      <c r="AS32" s="121"/>
      <c r="AT32" s="121"/>
    </row>
    <row r="33" spans="1:47">
      <c r="A33" s="197" t="s">
        <v>128</v>
      </c>
      <c r="B33" s="167">
        <v>9431803243.6000004</v>
      </c>
      <c r="C33" s="168">
        <v>100</v>
      </c>
      <c r="D33" s="167">
        <v>8956977494.6000004</v>
      </c>
      <c r="E33" s="168">
        <v>100</v>
      </c>
      <c r="F33" s="115">
        <f>((D33-B33)/B33)</f>
        <v>-5.0343050712194991E-2</v>
      </c>
      <c r="G33" s="115">
        <f>((E33-C33)/C33)</f>
        <v>0</v>
      </c>
      <c r="H33" s="167">
        <v>8661049499.25</v>
      </c>
      <c r="I33" s="168">
        <v>100</v>
      </c>
      <c r="J33" s="115">
        <f t="shared" si="20"/>
        <v>-3.3038823144125352E-2</v>
      </c>
      <c r="K33" s="115">
        <f t="shared" si="21"/>
        <v>0</v>
      </c>
      <c r="L33" s="167">
        <v>8549644533.3900003</v>
      </c>
      <c r="M33" s="168">
        <v>100</v>
      </c>
      <c r="N33" s="115">
        <f t="shared" si="22"/>
        <v>-1.2862755936176872E-2</v>
      </c>
      <c r="O33" s="115">
        <f t="shared" si="23"/>
        <v>0</v>
      </c>
      <c r="P33" s="167">
        <v>8136244350.6700001</v>
      </c>
      <c r="Q33" s="168">
        <v>100</v>
      </c>
      <c r="R33" s="115">
        <f t="shared" si="24"/>
        <v>-4.8352908837963567E-2</v>
      </c>
      <c r="S33" s="115">
        <f t="shared" si="25"/>
        <v>0</v>
      </c>
      <c r="T33" s="167">
        <v>7758541511.8599997</v>
      </c>
      <c r="U33" s="168">
        <v>100</v>
      </c>
      <c r="V33" s="115">
        <f t="shared" si="26"/>
        <v>-4.642225854228401E-2</v>
      </c>
      <c r="W33" s="115">
        <f t="shared" si="27"/>
        <v>0</v>
      </c>
      <c r="X33" s="167">
        <v>7707180871.1899996</v>
      </c>
      <c r="Y33" s="168">
        <v>100</v>
      </c>
      <c r="Z33" s="115">
        <f t="shared" si="28"/>
        <v>-6.6198834654023903E-3</v>
      </c>
      <c r="AA33" s="115">
        <f t="shared" si="29"/>
        <v>0</v>
      </c>
      <c r="AB33" s="167">
        <v>7664122638.9200001</v>
      </c>
      <c r="AC33" s="168">
        <v>100</v>
      </c>
      <c r="AD33" s="115">
        <f t="shared" si="30"/>
        <v>-5.5867681049181417E-3</v>
      </c>
      <c r="AE33" s="115">
        <f t="shared" si="31"/>
        <v>0</v>
      </c>
      <c r="AF33" s="167">
        <v>7653773531.6800003</v>
      </c>
      <c r="AG33" s="168">
        <v>100</v>
      </c>
      <c r="AH33" s="115">
        <f t="shared" si="32"/>
        <v>-1.3503316331924106E-3</v>
      </c>
      <c r="AI33" s="115">
        <f t="shared" si="33"/>
        <v>0</v>
      </c>
      <c r="AJ33" s="116">
        <f t="shared" si="14"/>
        <v>-2.5572097547032217E-2</v>
      </c>
      <c r="AK33" s="116">
        <f t="shared" si="15"/>
        <v>0</v>
      </c>
      <c r="AL33" s="117">
        <f t="shared" si="16"/>
        <v>-0.1454959514753362</v>
      </c>
      <c r="AM33" s="117">
        <f t="shared" si="17"/>
        <v>0</v>
      </c>
      <c r="AN33" s="118">
        <f t="shared" si="18"/>
        <v>2.1145306159746691E-2</v>
      </c>
      <c r="AO33" s="202">
        <f t="shared" si="19"/>
        <v>0</v>
      </c>
      <c r="AP33" s="122"/>
      <c r="AQ33" s="130"/>
      <c r="AR33" s="127"/>
      <c r="AS33" s="121"/>
      <c r="AT33" s="121"/>
    </row>
    <row r="34" spans="1:47">
      <c r="A34" s="197" t="s">
        <v>127</v>
      </c>
      <c r="B34" s="167">
        <v>246865860.22</v>
      </c>
      <c r="C34" s="168">
        <v>1000000</v>
      </c>
      <c r="D34" s="402">
        <v>246964872.30000001</v>
      </c>
      <c r="E34" s="168">
        <v>1000000</v>
      </c>
      <c r="F34" s="115">
        <f>((D34-B34)/B34)</f>
        <v>4.0107643848273026E-4</v>
      </c>
      <c r="G34" s="115">
        <f>((E34-C34)/C34)</f>
        <v>0</v>
      </c>
      <c r="H34" s="167">
        <v>247100048.12</v>
      </c>
      <c r="I34" s="168">
        <v>1000000</v>
      </c>
      <c r="J34" s="115">
        <f t="shared" si="20"/>
        <v>5.4734836878253816E-4</v>
      </c>
      <c r="K34" s="115">
        <f t="shared" si="21"/>
        <v>0</v>
      </c>
      <c r="L34" s="167">
        <v>246452682.43000001</v>
      </c>
      <c r="M34" s="168">
        <v>1000000</v>
      </c>
      <c r="N34" s="115">
        <f t="shared" si="22"/>
        <v>-2.6198525452557392E-3</v>
      </c>
      <c r="O34" s="115">
        <f t="shared" si="23"/>
        <v>0</v>
      </c>
      <c r="P34" s="167">
        <v>246560547.81999999</v>
      </c>
      <c r="Q34" s="168">
        <v>1000000</v>
      </c>
      <c r="R34" s="115">
        <f t="shared" si="24"/>
        <v>4.3767180351393707E-4</v>
      </c>
      <c r="S34" s="115">
        <f t="shared" si="25"/>
        <v>0</v>
      </c>
      <c r="T34" s="167">
        <v>166350959.15000001</v>
      </c>
      <c r="U34" s="168">
        <v>1000000</v>
      </c>
      <c r="V34" s="115">
        <f t="shared" si="26"/>
        <v>-0.32531396194234813</v>
      </c>
      <c r="W34" s="115">
        <f t="shared" si="27"/>
        <v>0</v>
      </c>
      <c r="X34" s="402">
        <v>166379005.50999999</v>
      </c>
      <c r="Y34" s="168">
        <v>1000000</v>
      </c>
      <c r="Z34" s="115">
        <f t="shared" si="28"/>
        <v>1.6859752503557777E-4</v>
      </c>
      <c r="AA34" s="115">
        <f t="shared" si="29"/>
        <v>0</v>
      </c>
      <c r="AB34" s="167">
        <v>166442054.12</v>
      </c>
      <c r="AC34" s="168">
        <v>1000000</v>
      </c>
      <c r="AD34" s="115">
        <f t="shared" si="30"/>
        <v>3.7894570776374095E-4</v>
      </c>
      <c r="AE34" s="115">
        <f t="shared" si="31"/>
        <v>0</v>
      </c>
      <c r="AF34" s="167">
        <v>165918199.44</v>
      </c>
      <c r="AG34" s="168">
        <v>1000000</v>
      </c>
      <c r="AH34" s="115">
        <f t="shared" si="32"/>
        <v>-3.1473697123584089E-3</v>
      </c>
      <c r="AI34" s="115">
        <f t="shared" si="33"/>
        <v>0</v>
      </c>
      <c r="AJ34" s="116">
        <f t="shared" si="14"/>
        <v>-4.1143443044547971E-2</v>
      </c>
      <c r="AK34" s="116">
        <f t="shared" si="15"/>
        <v>0</v>
      </c>
      <c r="AL34" s="117">
        <f t="shared" si="16"/>
        <v>-0.32817085322785805</v>
      </c>
      <c r="AM34" s="117">
        <f t="shared" si="17"/>
        <v>0</v>
      </c>
      <c r="AN34" s="118">
        <f t="shared" si="18"/>
        <v>0.11483186727170279</v>
      </c>
      <c r="AO34" s="202">
        <f t="shared" si="19"/>
        <v>0</v>
      </c>
      <c r="AP34" s="122"/>
      <c r="AQ34" s="130"/>
      <c r="AR34" s="127"/>
      <c r="AS34" s="121"/>
      <c r="AT34" s="121"/>
      <c r="AU34" s="307"/>
    </row>
    <row r="35" spans="1:47">
      <c r="A35" s="197" t="s">
        <v>139</v>
      </c>
      <c r="B35" s="167">
        <v>6518262014.4399996</v>
      </c>
      <c r="C35" s="168">
        <v>1</v>
      </c>
      <c r="D35" s="402">
        <v>6094826764.21</v>
      </c>
      <c r="E35" s="168">
        <v>1</v>
      </c>
      <c r="F35" s="115">
        <f>((D35-B35)/B35)</f>
        <v>-6.496137303041169E-2</v>
      </c>
      <c r="G35" s="115">
        <f>((E35-C35)/C35)</f>
        <v>0</v>
      </c>
      <c r="H35" s="167">
        <v>5864202881.6199999</v>
      </c>
      <c r="I35" s="168">
        <v>1</v>
      </c>
      <c r="J35" s="115">
        <f t="shared" si="20"/>
        <v>-3.7839284283561286E-2</v>
      </c>
      <c r="K35" s="115">
        <f t="shared" si="21"/>
        <v>0</v>
      </c>
      <c r="L35" s="167">
        <v>5809860750.25</v>
      </c>
      <c r="M35" s="168">
        <v>1</v>
      </c>
      <c r="N35" s="115">
        <f t="shared" si="22"/>
        <v>-9.2667549992724238E-3</v>
      </c>
      <c r="O35" s="115">
        <f t="shared" si="23"/>
        <v>0</v>
      </c>
      <c r="P35" s="167">
        <v>5791343261.5799999</v>
      </c>
      <c r="Q35" s="168">
        <v>1</v>
      </c>
      <c r="R35" s="115">
        <f t="shared" si="24"/>
        <v>-3.1872517201386045E-3</v>
      </c>
      <c r="S35" s="115">
        <f t="shared" si="25"/>
        <v>0</v>
      </c>
      <c r="T35" s="167">
        <v>5596153692.5299997</v>
      </c>
      <c r="U35" s="168">
        <v>1</v>
      </c>
      <c r="V35" s="115">
        <f t="shared" si="26"/>
        <v>-3.370367809915456E-2</v>
      </c>
      <c r="W35" s="115">
        <f t="shared" si="27"/>
        <v>0</v>
      </c>
      <c r="X35" s="167">
        <v>5251232915.1400003</v>
      </c>
      <c r="Y35" s="168">
        <v>1</v>
      </c>
      <c r="Z35" s="115">
        <f t="shared" si="28"/>
        <v>-6.1635329610481446E-2</v>
      </c>
      <c r="AA35" s="115">
        <f t="shared" si="29"/>
        <v>0</v>
      </c>
      <c r="AB35" s="167">
        <v>5235799257.8000002</v>
      </c>
      <c r="AC35" s="168">
        <v>1</v>
      </c>
      <c r="AD35" s="115">
        <f t="shared" si="30"/>
        <v>-2.9390540449087438E-3</v>
      </c>
      <c r="AE35" s="115">
        <f t="shared" si="31"/>
        <v>0</v>
      </c>
      <c r="AF35" s="167">
        <v>5217031921.9399996</v>
      </c>
      <c r="AG35" s="168">
        <v>1</v>
      </c>
      <c r="AH35" s="115">
        <f t="shared" si="32"/>
        <v>-3.5844261660800086E-3</v>
      </c>
      <c r="AI35" s="115">
        <f t="shared" si="33"/>
        <v>0</v>
      </c>
      <c r="AJ35" s="116">
        <f t="shared" si="14"/>
        <v>-2.7139643994251096E-2</v>
      </c>
      <c r="AK35" s="116">
        <f t="shared" si="15"/>
        <v>0</v>
      </c>
      <c r="AL35" s="117">
        <f t="shared" si="16"/>
        <v>-0.1440229355532435</v>
      </c>
      <c r="AM35" s="117">
        <f t="shared" si="17"/>
        <v>0</v>
      </c>
      <c r="AN35" s="118">
        <f t="shared" si="18"/>
        <v>2.6217983078626758E-2</v>
      </c>
      <c r="AO35" s="202">
        <f t="shared" si="19"/>
        <v>0</v>
      </c>
      <c r="AP35" s="122"/>
      <c r="AQ35" s="130"/>
      <c r="AR35" s="127"/>
      <c r="AS35" s="121"/>
      <c r="AT35" s="121"/>
    </row>
    <row r="36" spans="1:47" s="261" customFormat="1">
      <c r="A36" s="197" t="s">
        <v>144</v>
      </c>
      <c r="B36" s="167">
        <v>11487953739.799999</v>
      </c>
      <c r="C36" s="168">
        <v>1</v>
      </c>
      <c r="D36" s="167">
        <v>11301081074.15</v>
      </c>
      <c r="E36" s="168">
        <v>1</v>
      </c>
      <c r="F36" s="115">
        <f>((D36-B36)/B36)</f>
        <v>-1.626683653874576E-2</v>
      </c>
      <c r="G36" s="115">
        <f>((E36-C36)/C36)</f>
        <v>0</v>
      </c>
      <c r="H36" s="402">
        <v>11414920341.66</v>
      </c>
      <c r="I36" s="168">
        <v>1</v>
      </c>
      <c r="J36" s="115">
        <f t="shared" si="20"/>
        <v>1.0073307744901967E-2</v>
      </c>
      <c r="K36" s="115">
        <f t="shared" si="21"/>
        <v>0</v>
      </c>
      <c r="L36" s="167">
        <v>11288929198.34</v>
      </c>
      <c r="M36" s="168">
        <v>1</v>
      </c>
      <c r="N36" s="115">
        <f t="shared" si="22"/>
        <v>-1.1037408895459502E-2</v>
      </c>
      <c r="O36" s="115">
        <f t="shared" si="23"/>
        <v>0</v>
      </c>
      <c r="P36" s="167">
        <v>11141617694.809999</v>
      </c>
      <c r="Q36" s="168">
        <v>1</v>
      </c>
      <c r="R36" s="115">
        <f t="shared" si="24"/>
        <v>-1.3049200764910666E-2</v>
      </c>
      <c r="S36" s="115">
        <f t="shared" si="25"/>
        <v>0</v>
      </c>
      <c r="T36" s="167">
        <v>11073434337.040001</v>
      </c>
      <c r="U36" s="168">
        <v>1</v>
      </c>
      <c r="V36" s="115">
        <f t="shared" si="26"/>
        <v>-6.1196999966853819E-3</v>
      </c>
      <c r="W36" s="115">
        <f t="shared" si="27"/>
        <v>0</v>
      </c>
      <c r="X36" s="167">
        <v>10540996856.639999</v>
      </c>
      <c r="Y36" s="168">
        <v>1</v>
      </c>
      <c r="Z36" s="115">
        <f t="shared" si="28"/>
        <v>-4.8082416366440971E-2</v>
      </c>
      <c r="AA36" s="115">
        <f t="shared" si="29"/>
        <v>0</v>
      </c>
      <c r="AB36" s="167">
        <v>10359602306.43</v>
      </c>
      <c r="AC36" s="168">
        <v>1</v>
      </c>
      <c r="AD36" s="115">
        <f t="shared" si="30"/>
        <v>-1.7208481576933093E-2</v>
      </c>
      <c r="AE36" s="115">
        <f t="shared" si="31"/>
        <v>0</v>
      </c>
      <c r="AF36" s="167">
        <v>10316796557.200001</v>
      </c>
      <c r="AG36" s="168">
        <v>1</v>
      </c>
      <c r="AH36" s="115">
        <f t="shared" si="32"/>
        <v>-4.1319876925614086E-3</v>
      </c>
      <c r="AI36" s="115">
        <f t="shared" si="33"/>
        <v>0</v>
      </c>
      <c r="AJ36" s="116">
        <f t="shared" si="14"/>
        <v>-1.3227840510854353E-2</v>
      </c>
      <c r="AK36" s="116">
        <f t="shared" si="15"/>
        <v>0</v>
      </c>
      <c r="AL36" s="117">
        <f t="shared" si="16"/>
        <v>-8.7096491963184225E-2</v>
      </c>
      <c r="AM36" s="117">
        <f t="shared" si="17"/>
        <v>0</v>
      </c>
      <c r="AN36" s="118">
        <f t="shared" si="18"/>
        <v>1.656569635958528E-2</v>
      </c>
      <c r="AO36" s="202">
        <f t="shared" si="19"/>
        <v>0</v>
      </c>
      <c r="AP36" s="122"/>
      <c r="AQ36" s="130"/>
      <c r="AR36" s="127"/>
      <c r="AS36" s="121"/>
      <c r="AT36" s="121"/>
    </row>
    <row r="37" spans="1:47" s="278" customFormat="1">
      <c r="A37" s="197" t="s">
        <v>147</v>
      </c>
      <c r="B37" s="167">
        <v>541794378.42999995</v>
      </c>
      <c r="C37" s="168">
        <v>100</v>
      </c>
      <c r="D37" s="167">
        <v>531435360.94</v>
      </c>
      <c r="E37" s="168">
        <v>100</v>
      </c>
      <c r="F37" s="115">
        <f>((D37-B37)/B37)</f>
        <v>-1.9119831992384432E-2</v>
      </c>
      <c r="G37" s="115">
        <f>((E37-C37)/C37)</f>
        <v>0</v>
      </c>
      <c r="H37" s="167">
        <v>528967157.07999998</v>
      </c>
      <c r="I37" s="168">
        <v>100</v>
      </c>
      <c r="J37" s="115">
        <f t="shared" si="20"/>
        <v>-4.6444102922211811E-3</v>
      </c>
      <c r="K37" s="115">
        <f t="shared" si="21"/>
        <v>0</v>
      </c>
      <c r="L37" s="167">
        <v>530893877.00999999</v>
      </c>
      <c r="M37" s="168">
        <v>100</v>
      </c>
      <c r="N37" s="115">
        <f t="shared" si="22"/>
        <v>3.6424188235728476E-3</v>
      </c>
      <c r="O37" s="115">
        <f t="shared" si="23"/>
        <v>0</v>
      </c>
      <c r="P37" s="167">
        <v>531112714.77999997</v>
      </c>
      <c r="Q37" s="168">
        <v>100</v>
      </c>
      <c r="R37" s="115">
        <f t="shared" si="24"/>
        <v>4.1220624210713748E-4</v>
      </c>
      <c r="S37" s="115">
        <f t="shared" si="25"/>
        <v>0</v>
      </c>
      <c r="T37" s="167">
        <v>532226823.82999998</v>
      </c>
      <c r="U37" s="168">
        <v>100</v>
      </c>
      <c r="V37" s="115">
        <f t="shared" si="26"/>
        <v>2.0976885301296233E-3</v>
      </c>
      <c r="W37" s="115">
        <f t="shared" si="27"/>
        <v>0</v>
      </c>
      <c r="X37" s="167">
        <v>530361303.97000003</v>
      </c>
      <c r="Y37" s="168">
        <v>100</v>
      </c>
      <c r="Z37" s="115">
        <f t="shared" si="28"/>
        <v>-3.5051218324084797E-3</v>
      </c>
      <c r="AA37" s="115">
        <f t="shared" si="29"/>
        <v>0</v>
      </c>
      <c r="AB37" s="167">
        <v>533038735.16000003</v>
      </c>
      <c r="AC37" s="168">
        <v>100</v>
      </c>
      <c r="AD37" s="115">
        <f t="shared" si="30"/>
        <v>5.04831549730002E-3</v>
      </c>
      <c r="AE37" s="115">
        <f t="shared" si="31"/>
        <v>0</v>
      </c>
      <c r="AF37" s="167">
        <v>534253507.68000001</v>
      </c>
      <c r="AG37" s="168">
        <v>100</v>
      </c>
      <c r="AH37" s="115">
        <f t="shared" si="32"/>
        <v>2.2789573062365676E-3</v>
      </c>
      <c r="AI37" s="115">
        <f t="shared" si="33"/>
        <v>0</v>
      </c>
      <c r="AJ37" s="116">
        <f t="shared" si="14"/>
        <v>-1.7237222147084869E-3</v>
      </c>
      <c r="AK37" s="116">
        <f t="shared" si="15"/>
        <v>0</v>
      </c>
      <c r="AL37" s="117">
        <f t="shared" si="16"/>
        <v>5.3028965460922414E-3</v>
      </c>
      <c r="AM37" s="117">
        <f t="shared" si="17"/>
        <v>0</v>
      </c>
      <c r="AN37" s="118">
        <f t="shared" si="18"/>
        <v>7.7843360764459314E-3</v>
      </c>
      <c r="AO37" s="202">
        <f t="shared" si="19"/>
        <v>0</v>
      </c>
      <c r="AP37" s="122"/>
      <c r="AQ37" s="130"/>
      <c r="AR37" s="127"/>
      <c r="AS37" s="121"/>
      <c r="AT37" s="121"/>
    </row>
    <row r="38" spans="1:47" s="278" customFormat="1">
      <c r="A38" s="197" t="s">
        <v>157</v>
      </c>
      <c r="B38" s="165">
        <v>9397026284.6800003</v>
      </c>
      <c r="C38" s="168">
        <v>1</v>
      </c>
      <c r="D38" s="165">
        <v>9269906020.6499996</v>
      </c>
      <c r="E38" s="168">
        <v>1</v>
      </c>
      <c r="F38" s="115">
        <f>((D38-B38)/B38)</f>
        <v>-1.3527711871706182E-2</v>
      </c>
      <c r="G38" s="115">
        <f>((E38-C38)/C38)</f>
        <v>0</v>
      </c>
      <c r="H38" s="165">
        <v>9123049094.3799992</v>
      </c>
      <c r="I38" s="168">
        <v>1</v>
      </c>
      <c r="J38" s="115">
        <f t="shared" si="20"/>
        <v>-1.5842331728375274E-2</v>
      </c>
      <c r="K38" s="115">
        <f t="shared" si="21"/>
        <v>0</v>
      </c>
      <c r="L38" s="165">
        <v>8953119257.3700008</v>
      </c>
      <c r="M38" s="168">
        <v>1</v>
      </c>
      <c r="N38" s="115">
        <f t="shared" si="22"/>
        <v>-1.8626430182720258E-2</v>
      </c>
      <c r="O38" s="115">
        <f t="shared" si="23"/>
        <v>0</v>
      </c>
      <c r="P38" s="165">
        <v>8393088725.9399996</v>
      </c>
      <c r="Q38" s="168">
        <v>1</v>
      </c>
      <c r="R38" s="115">
        <f t="shared" si="24"/>
        <v>-6.2551443282629918E-2</v>
      </c>
      <c r="S38" s="115">
        <f t="shared" si="25"/>
        <v>0</v>
      </c>
      <c r="T38" s="165">
        <v>8170292133.4399996</v>
      </c>
      <c r="U38" s="168">
        <v>1</v>
      </c>
      <c r="V38" s="115">
        <f t="shared" si="26"/>
        <v>-2.6545244519031043E-2</v>
      </c>
      <c r="W38" s="115">
        <f t="shared" si="27"/>
        <v>0</v>
      </c>
      <c r="X38" s="165">
        <v>8029364958.3299999</v>
      </c>
      <c r="Y38" s="168">
        <v>1</v>
      </c>
      <c r="Z38" s="115">
        <f t="shared" si="28"/>
        <v>-1.7248731478425611E-2</v>
      </c>
      <c r="AA38" s="115">
        <f t="shared" si="29"/>
        <v>0</v>
      </c>
      <c r="AB38" s="165">
        <v>8007051438.1899996</v>
      </c>
      <c r="AC38" s="168">
        <v>1</v>
      </c>
      <c r="AD38" s="115">
        <f t="shared" si="30"/>
        <v>-2.7789894039940682E-3</v>
      </c>
      <c r="AE38" s="115">
        <f t="shared" si="31"/>
        <v>0</v>
      </c>
      <c r="AF38" s="165">
        <v>8004397699.4700003</v>
      </c>
      <c r="AG38" s="168">
        <v>1</v>
      </c>
      <c r="AH38" s="115">
        <f t="shared" si="32"/>
        <v>-3.3142521195032978E-4</v>
      </c>
      <c r="AI38" s="115">
        <f t="shared" si="33"/>
        <v>0</v>
      </c>
      <c r="AJ38" s="116">
        <f t="shared" si="14"/>
        <v>-1.9681538459854087E-2</v>
      </c>
      <c r="AK38" s="116">
        <f t="shared" si="15"/>
        <v>0</v>
      </c>
      <c r="AL38" s="117">
        <f t="shared" si="16"/>
        <v>-0.13651792352165215</v>
      </c>
      <c r="AM38" s="117">
        <f t="shared" si="17"/>
        <v>0</v>
      </c>
      <c r="AN38" s="118">
        <f t="shared" si="18"/>
        <v>1.92899053576975E-2</v>
      </c>
      <c r="AO38" s="202">
        <f t="shared" si="19"/>
        <v>0</v>
      </c>
      <c r="AP38" s="122"/>
      <c r="AQ38" s="130"/>
      <c r="AR38" s="127"/>
      <c r="AS38" s="121"/>
      <c r="AT38" s="121"/>
    </row>
    <row r="39" spans="1:47" s="278" customFormat="1">
      <c r="A39" s="197" t="s">
        <v>158</v>
      </c>
      <c r="B39" s="165">
        <v>796947149.83000004</v>
      </c>
      <c r="C39" s="168">
        <v>10</v>
      </c>
      <c r="D39" s="165">
        <v>800452486.22000003</v>
      </c>
      <c r="E39" s="168">
        <v>10</v>
      </c>
      <c r="F39" s="115">
        <f>((D39-B39)/B39)</f>
        <v>4.3984552686432508E-3</v>
      </c>
      <c r="G39" s="115">
        <f>((E39-C39)/C39)</f>
        <v>0</v>
      </c>
      <c r="H39" s="165">
        <v>781902486.22000003</v>
      </c>
      <c r="I39" s="168">
        <v>10</v>
      </c>
      <c r="J39" s="115">
        <f t="shared" si="20"/>
        <v>-2.3174392383486998E-2</v>
      </c>
      <c r="K39" s="115">
        <f t="shared" si="21"/>
        <v>0</v>
      </c>
      <c r="L39" s="165">
        <v>780302486.22000003</v>
      </c>
      <c r="M39" s="168">
        <v>10</v>
      </c>
      <c r="N39" s="115">
        <f t="shared" si="22"/>
        <v>-2.0462909738719207E-3</v>
      </c>
      <c r="O39" s="115">
        <f t="shared" si="23"/>
        <v>0</v>
      </c>
      <c r="P39" s="165">
        <v>783710263.78999996</v>
      </c>
      <c r="Q39" s="168">
        <v>10</v>
      </c>
      <c r="R39" s="115">
        <f t="shared" si="24"/>
        <v>4.3672519698202492E-3</v>
      </c>
      <c r="S39" s="115">
        <f t="shared" si="25"/>
        <v>0</v>
      </c>
      <c r="T39" s="165">
        <v>772652412.78999996</v>
      </c>
      <c r="U39" s="168">
        <v>10</v>
      </c>
      <c r="V39" s="115">
        <f t="shared" si="26"/>
        <v>-1.4109616156517532E-2</v>
      </c>
      <c r="W39" s="115">
        <f t="shared" si="27"/>
        <v>0</v>
      </c>
      <c r="X39" s="165">
        <v>768652412.78999996</v>
      </c>
      <c r="Y39" s="168">
        <v>10</v>
      </c>
      <c r="Z39" s="115">
        <f t="shared" si="28"/>
        <v>-5.1769721206929879E-3</v>
      </c>
      <c r="AA39" s="115">
        <f t="shared" si="29"/>
        <v>0</v>
      </c>
      <c r="AB39" s="165">
        <v>768652412.78999996</v>
      </c>
      <c r="AC39" s="168">
        <v>10</v>
      </c>
      <c r="AD39" s="115">
        <f t="shared" si="30"/>
        <v>0</v>
      </c>
      <c r="AE39" s="115">
        <f t="shared" si="31"/>
        <v>0</v>
      </c>
      <c r="AF39" s="165">
        <v>768652412.78999996</v>
      </c>
      <c r="AG39" s="168">
        <v>10</v>
      </c>
      <c r="AH39" s="115">
        <f t="shared" si="32"/>
        <v>0</v>
      </c>
      <c r="AI39" s="115">
        <f t="shared" si="33"/>
        <v>0</v>
      </c>
      <c r="AJ39" s="116">
        <f t="shared" si="14"/>
        <v>-4.467695549513242E-3</v>
      </c>
      <c r="AK39" s="116">
        <f t="shared" si="15"/>
        <v>0</v>
      </c>
      <c r="AL39" s="117">
        <f t="shared" si="16"/>
        <v>-3.9727621535877132E-2</v>
      </c>
      <c r="AM39" s="117">
        <f t="shared" si="17"/>
        <v>0</v>
      </c>
      <c r="AN39" s="118">
        <f t="shared" si="18"/>
        <v>9.6054965503335928E-3</v>
      </c>
      <c r="AO39" s="202">
        <f t="shared" si="19"/>
        <v>0</v>
      </c>
      <c r="AP39" s="122"/>
      <c r="AQ39" s="130"/>
      <c r="AR39" s="127"/>
      <c r="AS39" s="121"/>
      <c r="AT39" s="121"/>
    </row>
    <row r="40" spans="1:47" s="278" customFormat="1">
      <c r="A40" s="197" t="s">
        <v>169</v>
      </c>
      <c r="B40" s="165">
        <v>996101041.79999995</v>
      </c>
      <c r="C40" s="168">
        <v>1</v>
      </c>
      <c r="D40" s="165">
        <v>990757446.5</v>
      </c>
      <c r="E40" s="168">
        <v>1</v>
      </c>
      <c r="F40" s="115">
        <f>((D40-B40)/B40)</f>
        <v>-5.3645113053429122E-3</v>
      </c>
      <c r="G40" s="115">
        <f>((E40-C40)/C40)</f>
        <v>0</v>
      </c>
      <c r="H40" s="165">
        <v>986155144.30999994</v>
      </c>
      <c r="I40" s="168">
        <v>1</v>
      </c>
      <c r="J40" s="115">
        <f t="shared" si="20"/>
        <v>-4.6452360325510379E-3</v>
      </c>
      <c r="K40" s="115">
        <f t="shared" si="21"/>
        <v>0</v>
      </c>
      <c r="L40" s="165">
        <v>983901226.05999994</v>
      </c>
      <c r="M40" s="168">
        <v>1</v>
      </c>
      <c r="N40" s="115">
        <f t="shared" si="22"/>
        <v>-2.2855615194068046E-3</v>
      </c>
      <c r="O40" s="115">
        <f t="shared" si="23"/>
        <v>0</v>
      </c>
      <c r="P40" s="165">
        <v>951540586.88999999</v>
      </c>
      <c r="Q40" s="168">
        <v>1</v>
      </c>
      <c r="R40" s="115">
        <f t="shared" si="24"/>
        <v>-3.289012993670825E-2</v>
      </c>
      <c r="S40" s="115">
        <f t="shared" si="25"/>
        <v>0</v>
      </c>
      <c r="T40" s="165">
        <v>950889968.5</v>
      </c>
      <c r="U40" s="168">
        <v>1</v>
      </c>
      <c r="V40" s="115">
        <f t="shared" si="26"/>
        <v>-6.8375264173066582E-4</v>
      </c>
      <c r="W40" s="115">
        <f t="shared" si="27"/>
        <v>0</v>
      </c>
      <c r="X40" s="165">
        <v>952149075.70000005</v>
      </c>
      <c r="Y40" s="168">
        <v>1</v>
      </c>
      <c r="Z40" s="115">
        <f t="shared" si="28"/>
        <v>1.3241355379805416E-3</v>
      </c>
      <c r="AA40" s="115">
        <f t="shared" si="29"/>
        <v>0</v>
      </c>
      <c r="AB40" s="165">
        <v>938989397.45000005</v>
      </c>
      <c r="AC40" s="168">
        <v>1</v>
      </c>
      <c r="AD40" s="115">
        <f t="shared" si="30"/>
        <v>-1.3821027175104151E-2</v>
      </c>
      <c r="AE40" s="115">
        <f t="shared" si="31"/>
        <v>0</v>
      </c>
      <c r="AF40" s="165">
        <v>939490481.17999995</v>
      </c>
      <c r="AG40" s="168">
        <v>1</v>
      </c>
      <c r="AH40" s="115">
        <f t="shared" si="32"/>
        <v>5.3364152072503238E-4</v>
      </c>
      <c r="AI40" s="115">
        <f t="shared" si="33"/>
        <v>0</v>
      </c>
      <c r="AJ40" s="116">
        <f t="shared" si="14"/>
        <v>-7.2290551940172813E-3</v>
      </c>
      <c r="AK40" s="116">
        <f t="shared" si="15"/>
        <v>0</v>
      </c>
      <c r="AL40" s="117">
        <f t="shared" si="16"/>
        <v>-5.1745223314857064E-2</v>
      </c>
      <c r="AM40" s="117">
        <f t="shared" si="17"/>
        <v>0</v>
      </c>
      <c r="AN40" s="118">
        <f t="shared" si="18"/>
        <v>1.1419239054684661E-2</v>
      </c>
      <c r="AO40" s="202">
        <f t="shared" si="19"/>
        <v>0</v>
      </c>
      <c r="AP40" s="122"/>
      <c r="AQ40" s="130"/>
      <c r="AR40" s="127"/>
      <c r="AS40" s="121"/>
      <c r="AT40" s="121"/>
    </row>
    <row r="41" spans="1:47" s="278" customFormat="1">
      <c r="A41" s="197" t="s">
        <v>219</v>
      </c>
      <c r="B41" s="165">
        <v>6262589960.8699999</v>
      </c>
      <c r="C41" s="168">
        <v>100</v>
      </c>
      <c r="D41" s="165">
        <v>6200798607.3299999</v>
      </c>
      <c r="E41" s="168">
        <v>100</v>
      </c>
      <c r="F41" s="115">
        <f>((D41-B41)/B41)</f>
        <v>-9.866741064972406E-3</v>
      </c>
      <c r="G41" s="115">
        <f>((E41-C41)/C41)</f>
        <v>0</v>
      </c>
      <c r="H41" s="165">
        <v>5582824577.4899998</v>
      </c>
      <c r="I41" s="168">
        <v>100</v>
      </c>
      <c r="J41" s="115">
        <f t="shared" si="20"/>
        <v>-9.9660393599864616E-2</v>
      </c>
      <c r="K41" s="115">
        <f t="shared" si="21"/>
        <v>0</v>
      </c>
      <c r="L41" s="165">
        <v>5462194321.8500004</v>
      </c>
      <c r="M41" s="168">
        <v>100</v>
      </c>
      <c r="N41" s="115">
        <f t="shared" si="22"/>
        <v>-2.1607387795486481E-2</v>
      </c>
      <c r="O41" s="115">
        <f t="shared" si="23"/>
        <v>0</v>
      </c>
      <c r="P41" s="165">
        <v>5026458326.1499996</v>
      </c>
      <c r="Q41" s="168">
        <v>100</v>
      </c>
      <c r="R41" s="115">
        <f t="shared" si="24"/>
        <v>-7.9773067383736102E-2</v>
      </c>
      <c r="S41" s="115">
        <f t="shared" si="25"/>
        <v>0</v>
      </c>
      <c r="T41" s="165">
        <v>4966609185.4200001</v>
      </c>
      <c r="U41" s="168">
        <v>100</v>
      </c>
      <c r="V41" s="115">
        <f t="shared" si="26"/>
        <v>-1.1906821234075726E-2</v>
      </c>
      <c r="W41" s="115">
        <f t="shared" si="27"/>
        <v>0</v>
      </c>
      <c r="X41" s="165">
        <v>4933798664.9899998</v>
      </c>
      <c r="Y41" s="168">
        <v>100</v>
      </c>
      <c r="Z41" s="115">
        <f t="shared" si="28"/>
        <v>-6.6062215094996836E-3</v>
      </c>
      <c r="AA41" s="115">
        <f t="shared" si="29"/>
        <v>0</v>
      </c>
      <c r="AB41" s="165">
        <v>4770257805.2399998</v>
      </c>
      <c r="AC41" s="168">
        <v>100</v>
      </c>
      <c r="AD41" s="115">
        <f t="shared" si="30"/>
        <v>-3.3147047712035381E-2</v>
      </c>
      <c r="AE41" s="115">
        <f t="shared" si="31"/>
        <v>0</v>
      </c>
      <c r="AF41" s="165">
        <v>4721099851.3599997</v>
      </c>
      <c r="AG41" s="168">
        <v>100</v>
      </c>
      <c r="AH41" s="115">
        <f t="shared" si="32"/>
        <v>-1.0305093746925256E-2</v>
      </c>
      <c r="AI41" s="115">
        <f t="shared" si="33"/>
        <v>0</v>
      </c>
      <c r="AJ41" s="116">
        <f t="shared" si="14"/>
        <v>-3.410909675582445E-2</v>
      </c>
      <c r="AK41" s="116">
        <f t="shared" si="15"/>
        <v>0</v>
      </c>
      <c r="AL41" s="117">
        <f t="shared" si="16"/>
        <v>-0.23863035226153609</v>
      </c>
      <c r="AM41" s="117">
        <f t="shared" si="17"/>
        <v>0</v>
      </c>
      <c r="AN41" s="118">
        <f t="shared" si="18"/>
        <v>3.5743252211495241E-2</v>
      </c>
      <c r="AO41" s="202">
        <f t="shared" si="19"/>
        <v>0</v>
      </c>
      <c r="AP41" s="122"/>
      <c r="AQ41" s="130"/>
      <c r="AR41" s="127"/>
      <c r="AS41" s="121"/>
      <c r="AT41" s="121"/>
    </row>
    <row r="42" spans="1:47" s="278" customFormat="1">
      <c r="A42" s="197" t="s">
        <v>172</v>
      </c>
      <c r="B42" s="165">
        <v>650703725.19000006</v>
      </c>
      <c r="C42" s="168">
        <v>1</v>
      </c>
      <c r="D42" s="165">
        <v>648926455.78999996</v>
      </c>
      <c r="E42" s="168">
        <v>1</v>
      </c>
      <c r="F42" s="115">
        <f>((D42-B42)/B42)</f>
        <v>-2.7313035582839911E-3</v>
      </c>
      <c r="G42" s="115">
        <f>((E42-C42)/C42)</f>
        <v>0</v>
      </c>
      <c r="H42" s="165">
        <v>539571454.88</v>
      </c>
      <c r="I42" s="168">
        <v>1</v>
      </c>
      <c r="J42" s="115">
        <f t="shared" si="20"/>
        <v>-0.16851678635427447</v>
      </c>
      <c r="K42" s="115">
        <f t="shared" si="21"/>
        <v>0</v>
      </c>
      <c r="L42" s="165">
        <v>528344976.66000003</v>
      </c>
      <c r="M42" s="168">
        <v>1</v>
      </c>
      <c r="N42" s="115">
        <f t="shared" si="22"/>
        <v>-2.0806286393517098E-2</v>
      </c>
      <c r="O42" s="115">
        <f t="shared" si="23"/>
        <v>0</v>
      </c>
      <c r="P42" s="165">
        <v>525973701.51999998</v>
      </c>
      <c r="Q42" s="168">
        <v>1</v>
      </c>
      <c r="R42" s="115">
        <f t="shared" si="24"/>
        <v>-4.4881190221403499E-3</v>
      </c>
      <c r="S42" s="115">
        <f t="shared" si="25"/>
        <v>0</v>
      </c>
      <c r="T42" s="165">
        <v>526566860.10000002</v>
      </c>
      <c r="U42" s="168">
        <v>1</v>
      </c>
      <c r="V42" s="115">
        <f t="shared" si="26"/>
        <v>1.1277342922010869E-3</v>
      </c>
      <c r="W42" s="115">
        <f t="shared" si="27"/>
        <v>0</v>
      </c>
      <c r="X42" s="165">
        <v>506457961.19</v>
      </c>
      <c r="Y42" s="168">
        <v>1</v>
      </c>
      <c r="Z42" s="115">
        <f t="shared" si="28"/>
        <v>-3.8188690617903975E-2</v>
      </c>
      <c r="AA42" s="115">
        <f t="shared" si="29"/>
        <v>0</v>
      </c>
      <c r="AB42" s="165">
        <v>511107550.93000001</v>
      </c>
      <c r="AC42" s="168">
        <v>1</v>
      </c>
      <c r="AD42" s="115">
        <f t="shared" si="30"/>
        <v>9.1806035175655866E-3</v>
      </c>
      <c r="AE42" s="115">
        <f t="shared" si="31"/>
        <v>0</v>
      </c>
      <c r="AF42" s="165">
        <v>511557622.41000003</v>
      </c>
      <c r="AG42" s="168">
        <v>1</v>
      </c>
      <c r="AH42" s="115">
        <f t="shared" si="32"/>
        <v>8.8058076853116129E-4</v>
      </c>
      <c r="AI42" s="115">
        <f t="shared" si="33"/>
        <v>0</v>
      </c>
      <c r="AJ42" s="116">
        <f t="shared" si="14"/>
        <v>-2.7942783420977755E-2</v>
      </c>
      <c r="AK42" s="116">
        <f t="shared" si="15"/>
        <v>0</v>
      </c>
      <c r="AL42" s="117">
        <f t="shared" si="16"/>
        <v>-0.21168628918475479</v>
      </c>
      <c r="AM42" s="117">
        <f t="shared" si="17"/>
        <v>0</v>
      </c>
      <c r="AN42" s="118">
        <f t="shared" si="18"/>
        <v>5.8744879028890341E-2</v>
      </c>
      <c r="AO42" s="202">
        <f t="shared" si="19"/>
        <v>0</v>
      </c>
      <c r="AP42" s="122"/>
      <c r="AQ42" s="130"/>
      <c r="AR42" s="127"/>
      <c r="AS42" s="121"/>
      <c r="AT42" s="121"/>
    </row>
    <row r="43" spans="1:47" s="278" customFormat="1">
      <c r="A43" s="197" t="s">
        <v>177</v>
      </c>
      <c r="B43" s="165">
        <v>260045906.36000001</v>
      </c>
      <c r="C43" s="168">
        <v>100</v>
      </c>
      <c r="D43" s="165">
        <v>253319679.52000001</v>
      </c>
      <c r="E43" s="168">
        <v>100</v>
      </c>
      <c r="F43" s="115">
        <f>((D43-B43)/B43)</f>
        <v>-2.5865536336066794E-2</v>
      </c>
      <c r="G43" s="115">
        <f>((E43-C43)/C43)</f>
        <v>0</v>
      </c>
      <c r="H43" s="165">
        <v>253212225.00999999</v>
      </c>
      <c r="I43" s="168">
        <v>100</v>
      </c>
      <c r="J43" s="115">
        <f t="shared" si="20"/>
        <v>-4.2418540163807744E-4</v>
      </c>
      <c r="K43" s="115">
        <f t="shared" si="21"/>
        <v>0</v>
      </c>
      <c r="L43" s="165">
        <v>253356707.88</v>
      </c>
      <c r="M43" s="168">
        <v>100</v>
      </c>
      <c r="N43" s="115">
        <f t="shared" si="22"/>
        <v>5.7059989893575947E-4</v>
      </c>
      <c r="O43" s="115">
        <f t="shared" si="23"/>
        <v>0</v>
      </c>
      <c r="P43" s="165">
        <v>220448800.87</v>
      </c>
      <c r="Q43" s="168">
        <v>100</v>
      </c>
      <c r="R43" s="115">
        <f t="shared" si="24"/>
        <v>-0.1298876484674979</v>
      </c>
      <c r="S43" s="115">
        <f t="shared" si="25"/>
        <v>0</v>
      </c>
      <c r="T43" s="165">
        <v>217935149.50999999</v>
      </c>
      <c r="U43" s="168">
        <v>100</v>
      </c>
      <c r="V43" s="115">
        <f t="shared" si="26"/>
        <v>-1.1402427003820855E-2</v>
      </c>
      <c r="W43" s="115">
        <f t="shared" si="27"/>
        <v>0</v>
      </c>
      <c r="X43" s="165">
        <v>238058313.06</v>
      </c>
      <c r="Y43" s="168">
        <v>100</v>
      </c>
      <c r="Z43" s="115">
        <f t="shared" si="28"/>
        <v>9.2335557597039472E-2</v>
      </c>
      <c r="AA43" s="115">
        <f t="shared" si="29"/>
        <v>0</v>
      </c>
      <c r="AB43" s="165">
        <v>238028666.71000001</v>
      </c>
      <c r="AC43" s="168">
        <v>100</v>
      </c>
      <c r="AD43" s="115">
        <f t="shared" si="30"/>
        <v>-1.2453398337121711E-4</v>
      </c>
      <c r="AE43" s="115">
        <f t="shared" si="31"/>
        <v>0</v>
      </c>
      <c r="AF43" s="165">
        <v>246241405.30000001</v>
      </c>
      <c r="AG43" s="168">
        <v>100</v>
      </c>
      <c r="AH43" s="115">
        <f t="shared" si="32"/>
        <v>3.4503149152223404E-2</v>
      </c>
      <c r="AI43" s="115">
        <f t="shared" si="33"/>
        <v>0</v>
      </c>
      <c r="AJ43" s="116">
        <f t="shared" si="14"/>
        <v>-5.036878068024526E-3</v>
      </c>
      <c r="AK43" s="116">
        <f t="shared" si="15"/>
        <v>0</v>
      </c>
      <c r="AL43" s="117">
        <f t="shared" si="16"/>
        <v>-2.794206211460629E-2</v>
      </c>
      <c r="AM43" s="117">
        <f t="shared" si="17"/>
        <v>0</v>
      </c>
      <c r="AN43" s="118">
        <f t="shared" si="18"/>
        <v>6.2316845847833383E-2</v>
      </c>
      <c r="AO43" s="202">
        <f t="shared" si="19"/>
        <v>0</v>
      </c>
      <c r="AP43" s="122"/>
      <c r="AQ43" s="130"/>
      <c r="AR43" s="127"/>
      <c r="AS43" s="121"/>
      <c r="AT43" s="121"/>
    </row>
    <row r="44" spans="1:47" s="374" customFormat="1">
      <c r="A44" s="197" t="s">
        <v>193</v>
      </c>
      <c r="B44" s="165">
        <v>64872957.704375483</v>
      </c>
      <c r="C44" s="168">
        <v>1</v>
      </c>
      <c r="D44" s="165">
        <v>68885201.832697749</v>
      </c>
      <c r="E44" s="168">
        <v>1</v>
      </c>
      <c r="F44" s="115">
        <f>((D44-B44)/B44)</f>
        <v>6.1847713905784391E-2</v>
      </c>
      <c r="G44" s="115">
        <f>((E44-C44)/C44)</f>
        <v>0</v>
      </c>
      <c r="H44" s="165">
        <v>83583830.378691211</v>
      </c>
      <c r="I44" s="168">
        <v>1</v>
      </c>
      <c r="J44" s="115">
        <f t="shared" si="20"/>
        <v>0.21337860897456878</v>
      </c>
      <c r="K44" s="115">
        <f t="shared" si="21"/>
        <v>0</v>
      </c>
      <c r="L44" s="165">
        <v>103654818.01728745</v>
      </c>
      <c r="M44" s="168">
        <v>1</v>
      </c>
      <c r="N44" s="115">
        <f t="shared" si="22"/>
        <v>0.24013002930903149</v>
      </c>
      <c r="O44" s="115">
        <f t="shared" si="23"/>
        <v>0</v>
      </c>
      <c r="P44" s="165">
        <v>100512236.49684256</v>
      </c>
      <c r="Q44" s="168">
        <v>1</v>
      </c>
      <c r="R44" s="115">
        <f t="shared" si="24"/>
        <v>-3.0317756381770582E-2</v>
      </c>
      <c r="S44" s="115">
        <f t="shared" si="25"/>
        <v>0</v>
      </c>
      <c r="T44" s="165">
        <v>104205805.38339768</v>
      </c>
      <c r="U44" s="168">
        <v>1</v>
      </c>
      <c r="V44" s="115">
        <f t="shared" si="26"/>
        <v>3.6747454989434526E-2</v>
      </c>
      <c r="W44" s="115">
        <f t="shared" si="27"/>
        <v>0</v>
      </c>
      <c r="X44" s="165">
        <v>105914171.77595283</v>
      </c>
      <c r="Y44" s="168">
        <v>1</v>
      </c>
      <c r="Z44" s="115">
        <f t="shared" si="28"/>
        <v>1.6394157564155524E-2</v>
      </c>
      <c r="AA44" s="115">
        <f t="shared" si="29"/>
        <v>0</v>
      </c>
      <c r="AB44" s="165">
        <v>106918220.51000001</v>
      </c>
      <c r="AC44" s="168">
        <v>1</v>
      </c>
      <c r="AD44" s="115">
        <f t="shared" si="30"/>
        <v>9.4798336918604648E-3</v>
      </c>
      <c r="AE44" s="115">
        <f t="shared" si="31"/>
        <v>0</v>
      </c>
      <c r="AF44" s="165">
        <v>108474816.75574799</v>
      </c>
      <c r="AG44" s="168">
        <v>1</v>
      </c>
      <c r="AH44" s="115">
        <f t="shared" si="32"/>
        <v>1.4558755638870699E-2</v>
      </c>
      <c r="AI44" s="115">
        <f t="shared" si="33"/>
        <v>0</v>
      </c>
      <c r="AJ44" s="116">
        <f t="shared" si="14"/>
        <v>7.027734971149191E-2</v>
      </c>
      <c r="AK44" s="116">
        <f t="shared" si="15"/>
        <v>0</v>
      </c>
      <c r="AL44" s="117">
        <f t="shared" si="16"/>
        <v>0.57471871853118717</v>
      </c>
      <c r="AM44" s="117">
        <f t="shared" si="17"/>
        <v>0</v>
      </c>
      <c r="AN44" s="118">
        <f t="shared" si="18"/>
        <v>0.10024747179891534</v>
      </c>
      <c r="AO44" s="202">
        <f t="shared" si="19"/>
        <v>0</v>
      </c>
      <c r="AP44" s="122"/>
      <c r="AQ44" s="130"/>
      <c r="AR44" s="127"/>
      <c r="AS44" s="121"/>
      <c r="AT44" s="121"/>
    </row>
    <row r="45" spans="1:47" s="374" customFormat="1">
      <c r="A45" s="197" t="s">
        <v>201</v>
      </c>
      <c r="B45" s="165">
        <v>1825147330.27</v>
      </c>
      <c r="C45" s="168">
        <v>1</v>
      </c>
      <c r="D45" s="165">
        <v>1997622096.8900001</v>
      </c>
      <c r="E45" s="168">
        <v>1</v>
      </c>
      <c r="F45" s="115">
        <f>((D45-B45)/B45)</f>
        <v>9.4499092626393819E-2</v>
      </c>
      <c r="G45" s="115">
        <f>((E45-C45)/C45)</f>
        <v>0</v>
      </c>
      <c r="H45" s="165">
        <v>2158035747.5500002</v>
      </c>
      <c r="I45" s="168">
        <v>1</v>
      </c>
      <c r="J45" s="115">
        <f t="shared" si="20"/>
        <v>8.0302300875496044E-2</v>
      </c>
      <c r="K45" s="115">
        <f t="shared" si="21"/>
        <v>0</v>
      </c>
      <c r="L45" s="165">
        <v>2160047032.4299998</v>
      </c>
      <c r="M45" s="168">
        <v>1</v>
      </c>
      <c r="N45" s="115">
        <f t="shared" si="22"/>
        <v>9.31997944094778E-4</v>
      </c>
      <c r="O45" s="115">
        <f t="shared" si="23"/>
        <v>0</v>
      </c>
      <c r="P45" s="165">
        <v>2161003510.23</v>
      </c>
      <c r="Q45" s="168">
        <v>1</v>
      </c>
      <c r="R45" s="115">
        <f t="shared" si="24"/>
        <v>4.4280415455777216E-4</v>
      </c>
      <c r="S45" s="115">
        <f t="shared" si="25"/>
        <v>0</v>
      </c>
      <c r="T45" s="165">
        <v>2042028377.0799999</v>
      </c>
      <c r="U45" s="168">
        <v>1</v>
      </c>
      <c r="V45" s="115">
        <f t="shared" si="26"/>
        <v>-5.5055502032635442E-2</v>
      </c>
      <c r="W45" s="115">
        <f t="shared" si="27"/>
        <v>0</v>
      </c>
      <c r="X45" s="165">
        <v>2050027799.8800001</v>
      </c>
      <c r="Y45" s="168">
        <v>1</v>
      </c>
      <c r="Z45" s="115">
        <f t="shared" si="28"/>
        <v>3.9173906150310077E-3</v>
      </c>
      <c r="AA45" s="115">
        <f t="shared" si="29"/>
        <v>0</v>
      </c>
      <c r="AB45" s="165">
        <v>2051099901.5699999</v>
      </c>
      <c r="AC45" s="168">
        <v>1</v>
      </c>
      <c r="AD45" s="115">
        <f t="shared" si="30"/>
        <v>5.2296934220237166E-4</v>
      </c>
      <c r="AE45" s="115">
        <f t="shared" si="31"/>
        <v>0</v>
      </c>
      <c r="AF45" s="165">
        <v>2052161844.49</v>
      </c>
      <c r="AG45" s="168">
        <v>1</v>
      </c>
      <c r="AH45" s="115">
        <f t="shared" si="32"/>
        <v>5.1774314804813731E-4</v>
      </c>
      <c r="AI45" s="115">
        <f t="shared" si="33"/>
        <v>0</v>
      </c>
      <c r="AJ45" s="116">
        <f t="shared" si="14"/>
        <v>1.5759849584148559E-2</v>
      </c>
      <c r="AK45" s="116">
        <f t="shared" si="15"/>
        <v>0</v>
      </c>
      <c r="AL45" s="117">
        <f t="shared" si="16"/>
        <v>2.7302334953598163E-2</v>
      </c>
      <c r="AM45" s="117">
        <f t="shared" si="17"/>
        <v>0</v>
      </c>
      <c r="AN45" s="118">
        <f t="shared" si="18"/>
        <v>4.846149526859167E-2</v>
      </c>
      <c r="AO45" s="202">
        <f t="shared" si="19"/>
        <v>0</v>
      </c>
      <c r="AP45" s="122"/>
      <c r="AQ45" s="130"/>
      <c r="AR45" s="127"/>
      <c r="AS45" s="121"/>
      <c r="AT45" s="121"/>
    </row>
    <row r="46" spans="1:47">
      <c r="A46" s="197" t="s">
        <v>207</v>
      </c>
      <c r="B46" s="165">
        <v>133391734.05</v>
      </c>
      <c r="C46" s="168">
        <v>1</v>
      </c>
      <c r="D46" s="165">
        <v>133391734.11</v>
      </c>
      <c r="E46" s="168">
        <v>1</v>
      </c>
      <c r="F46" s="115">
        <f>((D46-B46)/B46)</f>
        <v>4.4980300174893626E-10</v>
      </c>
      <c r="G46" s="115">
        <f>((E46-C46)/C46)</f>
        <v>0</v>
      </c>
      <c r="H46" s="165">
        <v>133391626.66</v>
      </c>
      <c r="I46" s="168">
        <v>1</v>
      </c>
      <c r="J46" s="115">
        <f t="shared" si="20"/>
        <v>-8.055221766168269E-7</v>
      </c>
      <c r="K46" s="115">
        <f t="shared" si="21"/>
        <v>0</v>
      </c>
      <c r="L46" s="165">
        <v>134290904.91999999</v>
      </c>
      <c r="M46" s="168">
        <v>1</v>
      </c>
      <c r="N46" s="115">
        <f t="shared" si="22"/>
        <v>6.7416395055451862E-3</v>
      </c>
      <c r="O46" s="115">
        <f t="shared" si="23"/>
        <v>0</v>
      </c>
      <c r="P46" s="165">
        <v>134290904.97</v>
      </c>
      <c r="Q46" s="168">
        <v>1</v>
      </c>
      <c r="R46" s="115">
        <f t="shared" si="24"/>
        <v>3.7232612253759886E-10</v>
      </c>
      <c r="S46" s="115">
        <f t="shared" si="25"/>
        <v>0</v>
      </c>
      <c r="T46" s="165">
        <v>134290904.97999999</v>
      </c>
      <c r="U46" s="168">
        <v>1</v>
      </c>
      <c r="V46" s="115">
        <f t="shared" si="26"/>
        <v>7.4465135710350533E-11</v>
      </c>
      <c r="W46" s="115">
        <f t="shared" si="27"/>
        <v>0</v>
      </c>
      <c r="X46" s="165">
        <v>134320904.75999999</v>
      </c>
      <c r="Y46" s="168">
        <v>1</v>
      </c>
      <c r="Z46" s="115">
        <f t="shared" si="28"/>
        <v>2.233939819265428E-4</v>
      </c>
      <c r="AA46" s="115">
        <f t="shared" si="29"/>
        <v>0</v>
      </c>
      <c r="AB46" s="165">
        <v>132430919.01000001</v>
      </c>
      <c r="AC46" s="168">
        <v>1</v>
      </c>
      <c r="AD46" s="115">
        <f t="shared" si="30"/>
        <v>-1.4070674653189294E-2</v>
      </c>
      <c r="AE46" s="115">
        <f t="shared" si="31"/>
        <v>0</v>
      </c>
      <c r="AF46" s="165">
        <v>132430919.01000001</v>
      </c>
      <c r="AG46" s="168">
        <v>1</v>
      </c>
      <c r="AH46" s="115">
        <f t="shared" si="32"/>
        <v>0</v>
      </c>
      <c r="AI46" s="115">
        <f t="shared" si="33"/>
        <v>0</v>
      </c>
      <c r="AJ46" s="116">
        <f t="shared" si="14"/>
        <v>-8.8830572391249032E-4</v>
      </c>
      <c r="AK46" s="116">
        <f t="shared" si="15"/>
        <v>0</v>
      </c>
      <c r="AL46" s="117">
        <f t="shared" si="16"/>
        <v>-7.2029583123019349E-3</v>
      </c>
      <c r="AM46" s="117">
        <f t="shared" si="17"/>
        <v>0</v>
      </c>
      <c r="AN46" s="118">
        <f t="shared" si="18"/>
        <v>5.8207853847296112E-3</v>
      </c>
      <c r="AO46" s="202">
        <f t="shared" si="19"/>
        <v>0</v>
      </c>
      <c r="AP46" s="122"/>
      <c r="AQ46" s="131">
        <v>2266908745.4000001</v>
      </c>
      <c r="AR46" s="127">
        <v>1</v>
      </c>
      <c r="AS46" s="121" t="e">
        <f>(#REF!/AQ46)-1</f>
        <v>#REF!</v>
      </c>
      <c r="AT46" s="121" t="e">
        <f>(#REF!/AR46)-1</f>
        <v>#REF!</v>
      </c>
    </row>
    <row r="47" spans="1:47">
      <c r="A47" s="199" t="s">
        <v>56</v>
      </c>
      <c r="B47" s="173">
        <f>SUM(B21:B46)</f>
        <v>610389152783.91418</v>
      </c>
      <c r="C47" s="174"/>
      <c r="D47" s="173">
        <f>SUM(D21:D46)</f>
        <v>588540184952.95264</v>
      </c>
      <c r="E47" s="174"/>
      <c r="F47" s="115">
        <f>((D47-B47)/B47)</f>
        <v>-3.5795144345719343E-2</v>
      </c>
      <c r="G47" s="115"/>
      <c r="H47" s="173">
        <f>SUM(H21:H46)</f>
        <v>583592770615.6687</v>
      </c>
      <c r="I47" s="174"/>
      <c r="J47" s="115">
        <f>((H47-D47)/D47)</f>
        <v>-8.4062472941918605E-3</v>
      </c>
      <c r="K47" s="115"/>
      <c r="L47" s="173">
        <f>SUM(L21:L46)</f>
        <v>566601011388.17749</v>
      </c>
      <c r="M47" s="174"/>
      <c r="N47" s="115">
        <f>((L47-H47)/H47)</f>
        <v>-2.9115780871592251E-2</v>
      </c>
      <c r="O47" s="115"/>
      <c r="P47" s="173">
        <f>SUM(P21:P46)</f>
        <v>543483754460.617</v>
      </c>
      <c r="Q47" s="174"/>
      <c r="R47" s="115">
        <f>((P47-L47)/L47)</f>
        <v>-4.0799886450825426E-2</v>
      </c>
      <c r="S47" s="115"/>
      <c r="T47" s="173">
        <f>SUM(T21:T46)</f>
        <v>534974149193.49335</v>
      </c>
      <c r="U47" s="174"/>
      <c r="V47" s="115">
        <f>((T47-P47)/P47)</f>
        <v>-1.5657515422092157E-2</v>
      </c>
      <c r="W47" s="115"/>
      <c r="X47" s="173">
        <f>SUM(X21:X46)</f>
        <v>525097087567.59589</v>
      </c>
      <c r="Y47" s="174"/>
      <c r="Z47" s="115">
        <f>((X47-T47)/T47)</f>
        <v>-1.846268953516304E-2</v>
      </c>
      <c r="AA47" s="115"/>
      <c r="AB47" s="173">
        <f>SUM(AB21:AB46)</f>
        <v>519273063122.22992</v>
      </c>
      <c r="AC47" s="174"/>
      <c r="AD47" s="115">
        <f>((AB47-X47)/X47)</f>
        <v>-1.1091328790918571E-2</v>
      </c>
      <c r="AE47" s="115"/>
      <c r="AF47" s="173">
        <f>SUM(AF21:AF46)</f>
        <v>514215866715.94806</v>
      </c>
      <c r="AG47" s="174"/>
      <c r="AH47" s="115">
        <f>((AF47-AB47)/AB47)</f>
        <v>-9.7389923826868407E-3</v>
      </c>
      <c r="AI47" s="115"/>
      <c r="AJ47" s="116">
        <f t="shared" si="14"/>
        <v>-2.1133448136648681E-2</v>
      </c>
      <c r="AK47" s="116"/>
      <c r="AL47" s="117">
        <f t="shared" si="16"/>
        <v>-0.12628588520755979</v>
      </c>
      <c r="AM47" s="117"/>
      <c r="AN47" s="118">
        <f t="shared" si="18"/>
        <v>1.2508454183086532E-2</v>
      </c>
      <c r="AO47" s="202"/>
      <c r="AP47" s="122"/>
      <c r="AQ47" s="135">
        <f>SUM(AQ21:AQ46)</f>
        <v>132930613532.55411</v>
      </c>
      <c r="AR47" s="136"/>
      <c r="AS47" s="121" t="e">
        <f>(#REF!/AQ47)-1</f>
        <v>#REF!</v>
      </c>
      <c r="AT47" s="121" t="e">
        <f>(#REF!/AR47)-1</f>
        <v>#REF!</v>
      </c>
    </row>
    <row r="48" spans="1:47">
      <c r="A48" s="200" t="s">
        <v>81</v>
      </c>
      <c r="B48" s="169"/>
      <c r="C48" s="171"/>
      <c r="D48" s="169"/>
      <c r="E48" s="171"/>
      <c r="F48" s="115"/>
      <c r="G48" s="115"/>
      <c r="H48" s="169"/>
      <c r="I48" s="171"/>
      <c r="J48" s="115"/>
      <c r="K48" s="115"/>
      <c r="L48" s="169"/>
      <c r="M48" s="171"/>
      <c r="N48" s="115"/>
      <c r="O48" s="115"/>
      <c r="P48" s="169"/>
      <c r="Q48" s="171"/>
      <c r="R48" s="115"/>
      <c r="S48" s="115"/>
      <c r="T48" s="169"/>
      <c r="U48" s="171"/>
      <c r="V48" s="115"/>
      <c r="W48" s="115"/>
      <c r="X48" s="169"/>
      <c r="Y48" s="171"/>
      <c r="Z48" s="115"/>
      <c r="AA48" s="115"/>
      <c r="AB48" s="169"/>
      <c r="AC48" s="171"/>
      <c r="AD48" s="115"/>
      <c r="AE48" s="115"/>
      <c r="AF48" s="169"/>
      <c r="AG48" s="171"/>
      <c r="AH48" s="115"/>
      <c r="AI48" s="115"/>
      <c r="AJ48" s="116"/>
      <c r="AK48" s="116"/>
      <c r="AL48" s="117"/>
      <c r="AM48" s="117"/>
      <c r="AN48" s="118"/>
      <c r="AO48" s="202"/>
      <c r="AP48" s="122"/>
      <c r="AQ48" s="132"/>
      <c r="AR48" s="98"/>
      <c r="AS48" s="121" t="e">
        <f>(#REF!/AQ48)-1</f>
        <v>#REF!</v>
      </c>
      <c r="AT48" s="121" t="e">
        <f>(#REF!/AR48)-1</f>
        <v>#REF!</v>
      </c>
    </row>
    <row r="49" spans="1:49">
      <c r="A49" s="197" t="s">
        <v>24</v>
      </c>
      <c r="B49" s="164">
        <v>175310752930.64001</v>
      </c>
      <c r="C49" s="176">
        <v>227.18</v>
      </c>
      <c r="D49" s="164">
        <v>174457088927.76999</v>
      </c>
      <c r="E49" s="176">
        <v>227.52</v>
      </c>
      <c r="F49" s="115">
        <f>((D49-B49)/B49)</f>
        <v>-4.869433212734928E-3</v>
      </c>
      <c r="G49" s="115">
        <f>((E49-C49)/C49)</f>
        <v>1.4966106171318046E-3</v>
      </c>
      <c r="H49" s="164">
        <v>174490804434</v>
      </c>
      <c r="I49" s="176">
        <v>227.72</v>
      </c>
      <c r="J49" s="115">
        <f t="shared" ref="J49:J58" si="34">((H49-D49)/D49)</f>
        <v>1.9325959430613982E-4</v>
      </c>
      <c r="K49" s="115">
        <f t="shared" ref="K49:K58" si="35">((I49-E49)/E49)</f>
        <v>8.7904360056253788E-4</v>
      </c>
      <c r="L49" s="164">
        <v>175338774993.66</v>
      </c>
      <c r="M49" s="176">
        <v>227.97</v>
      </c>
      <c r="N49" s="115">
        <f t="shared" ref="N49:N58" si="36">((L49-H49)/H49)</f>
        <v>4.8596862305184856E-3</v>
      </c>
      <c r="O49" s="115">
        <f t="shared" ref="O49:O58" si="37">((M49-I49)/I49)</f>
        <v>1.0978394519585457E-3</v>
      </c>
      <c r="P49" s="164">
        <v>175298104012.95001</v>
      </c>
      <c r="Q49" s="176">
        <v>228.19</v>
      </c>
      <c r="R49" s="115">
        <f t="shared" ref="R49:R58" si="38">((P49-L49)/L49)</f>
        <v>-2.3195656928401637E-4</v>
      </c>
      <c r="S49" s="115">
        <f t="shared" ref="S49:S58" si="39">((Q49-M49)/M49)</f>
        <v>9.6503925955169036E-4</v>
      </c>
      <c r="T49" s="164">
        <v>169026222813.59</v>
      </c>
      <c r="U49" s="176">
        <v>228.42</v>
      </c>
      <c r="V49" s="115">
        <f t="shared" ref="V49:V58" si="40">((T49-P49)/P49)</f>
        <v>-3.5778374413545769E-2</v>
      </c>
      <c r="W49" s="115">
        <f t="shared" ref="W49:W58" si="41">((U49-Q49)/Q49)</f>
        <v>1.0079319865024313E-3</v>
      </c>
      <c r="X49" s="164">
        <v>164442676285.76999</v>
      </c>
      <c r="Y49" s="176">
        <v>228.66</v>
      </c>
      <c r="Z49" s="115">
        <f t="shared" ref="Z49:Z58" si="42">((X49-T49)/T49)</f>
        <v>-2.7117369432522645E-2</v>
      </c>
      <c r="AA49" s="115">
        <f t="shared" ref="AA49:AA58" si="43">((Y49-U49)/U49)</f>
        <v>1.050696086157119E-3</v>
      </c>
      <c r="AB49" s="164">
        <v>157038443212.91</v>
      </c>
      <c r="AC49" s="176">
        <v>228.91</v>
      </c>
      <c r="AD49" s="115">
        <f t="shared" ref="AD49:AD58" si="44">((AB49-X49)/X49)</f>
        <v>-4.5026225795503604E-2</v>
      </c>
      <c r="AE49" s="115">
        <f t="shared" ref="AE49:AE58" si="45">((AC49-Y49)/Y49)</f>
        <v>1.0933263360447826E-3</v>
      </c>
      <c r="AF49" s="164">
        <v>153639089448.29001</v>
      </c>
      <c r="AG49" s="176">
        <v>229.17</v>
      </c>
      <c r="AH49" s="115">
        <f t="shared" ref="AH49:AH58" si="46">((AF49-AB49)/AB49)</f>
        <v>-2.1646634385003485E-2</v>
      </c>
      <c r="AI49" s="115">
        <f t="shared" ref="AI49:AI58" si="47">((AG49-AC49)/AC49)</f>
        <v>1.1358175702240658E-3</v>
      </c>
      <c r="AJ49" s="116">
        <f t="shared" si="14"/>
        <v>-1.6202130997971229E-2</v>
      </c>
      <c r="AK49" s="116">
        <f t="shared" si="15"/>
        <v>1.090788113516622E-3</v>
      </c>
      <c r="AL49" s="117">
        <f t="shared" si="16"/>
        <v>-0.11933020095330836</v>
      </c>
      <c r="AM49" s="117">
        <f t="shared" si="17"/>
        <v>7.2521097046412504E-3</v>
      </c>
      <c r="AN49" s="118">
        <f t="shared" si="18"/>
        <v>1.8741582043266061E-2</v>
      </c>
      <c r="AO49" s="202">
        <f t="shared" si="19"/>
        <v>1.8357432976494071E-4</v>
      </c>
      <c r="AP49" s="122"/>
      <c r="AQ49" s="120">
        <v>1092437778.4100001</v>
      </c>
      <c r="AR49" s="124">
        <v>143.21</v>
      </c>
      <c r="AS49" s="121" t="e">
        <f>(#REF!/AQ49)-1</f>
        <v>#REF!</v>
      </c>
      <c r="AT49" s="121" t="e">
        <f>(#REF!/AR49)-1</f>
        <v>#REF!</v>
      </c>
    </row>
    <row r="50" spans="1:49">
      <c r="A50" s="197" t="s">
        <v>25</v>
      </c>
      <c r="B50" s="164">
        <v>1510826914.1600001</v>
      </c>
      <c r="C50" s="176">
        <v>350.05090000000001</v>
      </c>
      <c r="D50" s="164">
        <v>1434500606.4000001</v>
      </c>
      <c r="E50" s="176">
        <v>332.25310000000002</v>
      </c>
      <c r="F50" s="115">
        <f>((D50-B50)/B50)</f>
        <v>-5.0519557895509437E-2</v>
      </c>
      <c r="G50" s="115">
        <f>((E50-C50)/C50)</f>
        <v>-5.0843463050659191E-2</v>
      </c>
      <c r="H50" s="164">
        <v>1456748223.8900001</v>
      </c>
      <c r="I50" s="176">
        <v>332.65449999999998</v>
      </c>
      <c r="J50" s="115">
        <f t="shared" si="34"/>
        <v>1.5508963461390425E-2</v>
      </c>
      <c r="K50" s="115">
        <f t="shared" si="35"/>
        <v>1.2081151387299829E-3</v>
      </c>
      <c r="L50" s="164">
        <v>1395100005.4100001</v>
      </c>
      <c r="M50" s="176">
        <v>318.5951</v>
      </c>
      <c r="N50" s="115">
        <f t="shared" si="36"/>
        <v>-4.2319062051353572E-2</v>
      </c>
      <c r="O50" s="115">
        <f t="shared" si="37"/>
        <v>-4.2264271188274874E-2</v>
      </c>
      <c r="P50" s="164">
        <v>1342608443.9100001</v>
      </c>
      <c r="Q50" s="176">
        <v>306.60770000000002</v>
      </c>
      <c r="R50" s="115">
        <f t="shared" si="38"/>
        <v>-3.7625662172206413E-2</v>
      </c>
      <c r="S50" s="115">
        <f t="shared" si="39"/>
        <v>-3.7625814081886318E-2</v>
      </c>
      <c r="T50" s="164">
        <v>1334691337.97</v>
      </c>
      <c r="U50" s="176">
        <v>305.4067</v>
      </c>
      <c r="V50" s="115">
        <f t="shared" si="40"/>
        <v>-5.8968092863646328E-3</v>
      </c>
      <c r="W50" s="115">
        <f t="shared" si="41"/>
        <v>-3.9170575298664119E-3</v>
      </c>
      <c r="X50" s="164">
        <v>1314981684.3</v>
      </c>
      <c r="Y50" s="176">
        <v>301.55889999999999</v>
      </c>
      <c r="Z50" s="115">
        <f t="shared" si="42"/>
        <v>-1.4767199808142527E-2</v>
      </c>
      <c r="AA50" s="115">
        <f t="shared" si="43"/>
        <v>-1.2598937744325866E-2</v>
      </c>
      <c r="AB50" s="164">
        <v>1302785235.1400001</v>
      </c>
      <c r="AC50" s="176">
        <v>298.79660000000001</v>
      </c>
      <c r="AD50" s="115">
        <f t="shared" si="44"/>
        <v>-9.2749954661857856E-3</v>
      </c>
      <c r="AE50" s="115">
        <f t="shared" si="45"/>
        <v>-9.1600679004996445E-3</v>
      </c>
      <c r="AF50" s="164">
        <v>1356155728.52</v>
      </c>
      <c r="AG50" s="176">
        <v>311.23880000000003</v>
      </c>
      <c r="AH50" s="115">
        <f t="shared" si="46"/>
        <v>4.0966455514261771E-2</v>
      </c>
      <c r="AI50" s="115">
        <f t="shared" si="47"/>
        <v>4.1641036076046425E-2</v>
      </c>
      <c r="AJ50" s="116">
        <f t="shared" si="14"/>
        <v>-1.2990983463013773E-2</v>
      </c>
      <c r="AK50" s="116">
        <f t="shared" si="15"/>
        <v>-1.4195057535091983E-2</v>
      </c>
      <c r="AL50" s="117">
        <f t="shared" si="16"/>
        <v>-5.4614740161465093E-2</v>
      </c>
      <c r="AM50" s="117">
        <f t="shared" si="17"/>
        <v>-6.3247867363765725E-2</v>
      </c>
      <c r="AN50" s="118">
        <f t="shared" si="18"/>
        <v>3.0859915058559447E-2</v>
      </c>
      <c r="AO50" s="202">
        <f t="shared" si="19"/>
        <v>2.9685132920567594E-2</v>
      </c>
      <c r="AP50" s="122"/>
      <c r="AQ50" s="123">
        <v>1186217562.8099999</v>
      </c>
      <c r="AR50" s="127">
        <v>212.98</v>
      </c>
      <c r="AS50" s="121" t="e">
        <f>(#REF!/AQ50)-1</f>
        <v>#REF!</v>
      </c>
      <c r="AT50" s="121" t="e">
        <f>(#REF!/AR50)-1</f>
        <v>#REF!</v>
      </c>
      <c r="AU50" s="228"/>
      <c r="AV50" s="228"/>
    </row>
    <row r="51" spans="1:49">
      <c r="A51" s="197" t="s">
        <v>28</v>
      </c>
      <c r="B51" s="164">
        <v>33065980047.880001</v>
      </c>
      <c r="C51" s="176">
        <v>1350.27</v>
      </c>
      <c r="D51" s="164">
        <v>33838171515.220001</v>
      </c>
      <c r="E51" s="176">
        <v>1351.82</v>
      </c>
      <c r="F51" s="115">
        <f>((D51-B51)/B51)</f>
        <v>2.3353049455115384E-2</v>
      </c>
      <c r="G51" s="115">
        <f>((E51-C51)/C51)</f>
        <v>1.1479185644352274E-3</v>
      </c>
      <c r="H51" s="164">
        <v>35192454903.019997</v>
      </c>
      <c r="I51" s="176">
        <v>1353.33</v>
      </c>
      <c r="J51" s="115">
        <f t="shared" si="34"/>
        <v>4.0022357212500539E-2</v>
      </c>
      <c r="K51" s="115">
        <f t="shared" si="35"/>
        <v>1.1170126200233691E-3</v>
      </c>
      <c r="L51" s="164">
        <v>36134551925.809998</v>
      </c>
      <c r="M51" s="175">
        <v>1354.91</v>
      </c>
      <c r="N51" s="115">
        <f t="shared" si="36"/>
        <v>2.6769858067194854E-2</v>
      </c>
      <c r="O51" s="115">
        <f t="shared" si="37"/>
        <v>1.1674905603216914E-3</v>
      </c>
      <c r="P51" s="164">
        <v>37268404657.209999</v>
      </c>
      <c r="Q51" s="175">
        <v>1356.39</v>
      </c>
      <c r="R51" s="115">
        <f t="shared" si="38"/>
        <v>3.1378629897721777E-2</v>
      </c>
      <c r="S51" s="115">
        <f t="shared" si="39"/>
        <v>1.0923234753600004E-3</v>
      </c>
      <c r="T51" s="164">
        <v>37806433273.349998</v>
      </c>
      <c r="U51" s="175">
        <v>1357.59</v>
      </c>
      <c r="V51" s="115">
        <f t="shared" si="40"/>
        <v>1.4436588340411068E-2</v>
      </c>
      <c r="W51" s="115">
        <f t="shared" si="41"/>
        <v>8.847013027225341E-4</v>
      </c>
      <c r="X51" s="164">
        <v>37151665510.209999</v>
      </c>
      <c r="Y51" s="175">
        <v>1361.24</v>
      </c>
      <c r="Z51" s="115">
        <f t="shared" si="42"/>
        <v>-1.731895094165229E-2</v>
      </c>
      <c r="AA51" s="115">
        <f t="shared" si="43"/>
        <v>2.6885878652613019E-3</v>
      </c>
      <c r="AB51" s="164">
        <v>37263343260.910004</v>
      </c>
      <c r="AC51" s="176">
        <v>1363.32</v>
      </c>
      <c r="AD51" s="115">
        <f t="shared" si="44"/>
        <v>3.0059958057415586E-3</v>
      </c>
      <c r="AE51" s="115">
        <f t="shared" si="45"/>
        <v>1.5280185713025824E-3</v>
      </c>
      <c r="AF51" s="164">
        <v>37220037194.790001</v>
      </c>
      <c r="AG51" s="176">
        <v>1365.53</v>
      </c>
      <c r="AH51" s="115">
        <f t="shared" si="46"/>
        <v>-1.1621626598768361E-3</v>
      </c>
      <c r="AI51" s="115">
        <f t="shared" si="47"/>
        <v>1.6210427485843649E-3</v>
      </c>
      <c r="AJ51" s="116">
        <f t="shared" si="14"/>
        <v>1.5060670647144508E-2</v>
      </c>
      <c r="AK51" s="116">
        <f t="shared" si="15"/>
        <v>1.4058869635013838E-3</v>
      </c>
      <c r="AL51" s="117">
        <f t="shared" si="16"/>
        <v>9.9942329272989155E-2</v>
      </c>
      <c r="AM51" s="117">
        <f t="shared" si="17"/>
        <v>1.0141882795046705E-2</v>
      </c>
      <c r="AN51" s="118">
        <f t="shared" si="18"/>
        <v>1.9095830081916287E-2</v>
      </c>
      <c r="AO51" s="202">
        <f t="shared" si="19"/>
        <v>5.7112861013923109E-4</v>
      </c>
      <c r="AP51" s="122"/>
      <c r="AQ51" s="123">
        <v>4662655514.79</v>
      </c>
      <c r="AR51" s="127">
        <v>1067.58</v>
      </c>
      <c r="AS51" s="121" t="e">
        <f>(#REF!/AQ51)-1</f>
        <v>#REF!</v>
      </c>
      <c r="AT51" s="121" t="e">
        <f>(#REF!/AR51)-1</f>
        <v>#REF!</v>
      </c>
    </row>
    <row r="52" spans="1:49">
      <c r="A52" s="197" t="s">
        <v>86</v>
      </c>
      <c r="B52" s="164">
        <v>5215922986.3199997</v>
      </c>
      <c r="C52" s="175">
        <v>51815.82</v>
      </c>
      <c r="D52" s="164">
        <v>5383098329.4399996</v>
      </c>
      <c r="E52" s="176">
        <v>51714.03</v>
      </c>
      <c r="F52" s="115">
        <f>((D52-B52)/B52)</f>
        <v>3.2050960790344689E-2</v>
      </c>
      <c r="G52" s="115">
        <f>((E52-C52)/C52)</f>
        <v>-1.9644579589785682E-3</v>
      </c>
      <c r="H52" s="164">
        <v>5405237325.0900002</v>
      </c>
      <c r="I52" s="175">
        <v>51751.89</v>
      </c>
      <c r="J52" s="115">
        <f t="shared" si="34"/>
        <v>4.1126864669967268E-3</v>
      </c>
      <c r="K52" s="115">
        <f t="shared" si="35"/>
        <v>7.3210306758147807E-4</v>
      </c>
      <c r="L52" s="164">
        <v>5486198048.4399996</v>
      </c>
      <c r="M52" s="175">
        <v>51746.68</v>
      </c>
      <c r="N52" s="115">
        <f t="shared" si="36"/>
        <v>1.4978199564743697E-2</v>
      </c>
      <c r="O52" s="115">
        <f t="shared" si="37"/>
        <v>-1.0067265176207336E-4</v>
      </c>
      <c r="P52" s="164">
        <v>5567986574.4899998</v>
      </c>
      <c r="Q52" s="175">
        <v>52061.37</v>
      </c>
      <c r="R52" s="115">
        <f t="shared" si="38"/>
        <v>1.4908052047675669E-2</v>
      </c>
      <c r="S52" s="115">
        <f t="shared" si="39"/>
        <v>6.0813563304931316E-3</v>
      </c>
      <c r="T52" s="164">
        <v>5230442611</v>
      </c>
      <c r="U52" s="175">
        <v>51971.6</v>
      </c>
      <c r="V52" s="115">
        <f t="shared" si="40"/>
        <v>-6.0622266051515605E-2</v>
      </c>
      <c r="W52" s="115">
        <f t="shared" si="41"/>
        <v>-1.7243111351085089E-3</v>
      </c>
      <c r="X52" s="164">
        <v>5261379033.8999996</v>
      </c>
      <c r="Y52" s="175">
        <v>52045.4</v>
      </c>
      <c r="Z52" s="115">
        <f t="shared" si="42"/>
        <v>5.9146854675239295E-3</v>
      </c>
      <c r="AA52" s="115">
        <f t="shared" si="43"/>
        <v>1.4200063111392167E-3</v>
      </c>
      <c r="AB52" s="164">
        <v>5290907306.8000002</v>
      </c>
      <c r="AC52" s="176">
        <v>52128.32</v>
      </c>
      <c r="AD52" s="115">
        <f t="shared" si="44"/>
        <v>5.6122687055512755E-3</v>
      </c>
      <c r="AE52" s="115">
        <f t="shared" si="45"/>
        <v>1.5932243771783529E-3</v>
      </c>
      <c r="AF52" s="164">
        <v>5388109899.46</v>
      </c>
      <c r="AG52" s="175">
        <v>52339.72</v>
      </c>
      <c r="AH52" s="115">
        <f t="shared" si="46"/>
        <v>1.8371630237232234E-2</v>
      </c>
      <c r="AI52" s="115">
        <f t="shared" si="47"/>
        <v>4.0553771922824571E-3</v>
      </c>
      <c r="AJ52" s="116">
        <f t="shared" si="14"/>
        <v>4.4157771535690777E-3</v>
      </c>
      <c r="AK52" s="116">
        <f t="shared" si="15"/>
        <v>1.2615781916031858E-3</v>
      </c>
      <c r="AL52" s="117">
        <f t="shared" si="16"/>
        <v>9.309824404641348E-4</v>
      </c>
      <c r="AM52" s="117">
        <f t="shared" si="17"/>
        <v>1.2099037727286046E-2</v>
      </c>
      <c r="AN52" s="118">
        <f t="shared" si="18"/>
        <v>2.7810170430604905E-2</v>
      </c>
      <c r="AO52" s="202">
        <f t="shared" si="19"/>
        <v>2.7419903722145896E-3</v>
      </c>
      <c r="AP52" s="122"/>
      <c r="AQ52" s="123">
        <v>136891964.13</v>
      </c>
      <c r="AR52" s="123">
        <v>33401.089999999997</v>
      </c>
      <c r="AS52" s="121" t="e">
        <f>(#REF!/AQ52)-1</f>
        <v>#REF!</v>
      </c>
      <c r="AT52" s="121" t="e">
        <f>(#REF!/AR52)-1</f>
        <v>#REF!</v>
      </c>
    </row>
    <row r="53" spans="1:49">
      <c r="A53" s="197" t="s">
        <v>85</v>
      </c>
      <c r="B53" s="164">
        <v>604326493.48000002</v>
      </c>
      <c r="C53" s="175">
        <v>51750.2</v>
      </c>
      <c r="D53" s="164">
        <v>603041860.30999994</v>
      </c>
      <c r="E53" s="176">
        <v>51640.39</v>
      </c>
      <c r="F53" s="115">
        <f>((D53-B53)/B53)</f>
        <v>-2.1257270430136963E-3</v>
      </c>
      <c r="G53" s="115">
        <f>((E53-C53)/C53)</f>
        <v>-2.1219241664766062E-3</v>
      </c>
      <c r="H53" s="164">
        <v>603507381.75</v>
      </c>
      <c r="I53" s="175">
        <v>51682.31</v>
      </c>
      <c r="J53" s="115">
        <f t="shared" si="34"/>
        <v>7.7195543234884407E-4</v>
      </c>
      <c r="K53" s="115">
        <f t="shared" si="35"/>
        <v>8.1176768804415021E-4</v>
      </c>
      <c r="L53" s="164">
        <v>603428546.77999997</v>
      </c>
      <c r="M53" s="175">
        <v>51673.06</v>
      </c>
      <c r="N53" s="115">
        <f t="shared" si="36"/>
        <v>-1.3062801281970998E-4</v>
      </c>
      <c r="O53" s="115">
        <f t="shared" si="37"/>
        <v>-1.7897806812427696E-4</v>
      </c>
      <c r="P53" s="164">
        <v>607069605</v>
      </c>
      <c r="Q53" s="175">
        <v>51925.74</v>
      </c>
      <c r="R53" s="115">
        <f t="shared" si="38"/>
        <v>6.0339508951463275E-3</v>
      </c>
      <c r="S53" s="115">
        <f t="shared" si="39"/>
        <v>4.8899755501222554E-3</v>
      </c>
      <c r="T53" s="164">
        <v>606414001.39999998</v>
      </c>
      <c r="U53" s="175">
        <v>51926.5</v>
      </c>
      <c r="V53" s="115">
        <f t="shared" si="40"/>
        <v>-1.079947990478001E-3</v>
      </c>
      <c r="W53" s="115">
        <f t="shared" si="41"/>
        <v>1.4636286358211501E-5</v>
      </c>
      <c r="X53" s="164">
        <v>607335152.5</v>
      </c>
      <c r="Y53" s="175">
        <v>52004.4</v>
      </c>
      <c r="Z53" s="115">
        <f t="shared" si="42"/>
        <v>1.5190135746757246E-3</v>
      </c>
      <c r="AA53" s="115">
        <f t="shared" si="43"/>
        <v>1.5001973943940272E-3</v>
      </c>
      <c r="AB53" s="164">
        <v>608322127.96000004</v>
      </c>
      <c r="AC53" s="176">
        <v>52087.29</v>
      </c>
      <c r="AD53" s="115">
        <f t="shared" si="44"/>
        <v>1.6250919380136459E-3</v>
      </c>
      <c r="AE53" s="115">
        <f t="shared" si="45"/>
        <v>1.593903592772908E-3</v>
      </c>
      <c r="AF53" s="164">
        <v>610762101.05999994</v>
      </c>
      <c r="AG53" s="175">
        <v>52294.44</v>
      </c>
      <c r="AH53" s="115">
        <f t="shared" si="46"/>
        <v>4.0109885665055803E-3</v>
      </c>
      <c r="AI53" s="115">
        <f t="shared" si="47"/>
        <v>3.9769778769446719E-3</v>
      </c>
      <c r="AJ53" s="116">
        <f t="shared" si="14"/>
        <v>1.3280871700473394E-3</v>
      </c>
      <c r="AK53" s="116">
        <f t="shared" si="15"/>
        <v>1.3108195192544176E-3</v>
      </c>
      <c r="AL53" s="117">
        <f t="shared" si="16"/>
        <v>1.2802163926118378E-2</v>
      </c>
      <c r="AM53" s="117">
        <f t="shared" si="17"/>
        <v>1.2665473672836377E-2</v>
      </c>
      <c r="AN53" s="118">
        <f t="shared" si="18"/>
        <v>2.662769140617399E-3</v>
      </c>
      <c r="AO53" s="202">
        <f t="shared" si="19"/>
        <v>2.2667512504719362E-3</v>
      </c>
      <c r="AP53" s="122"/>
      <c r="AQ53" s="123"/>
      <c r="AR53" s="123"/>
      <c r="AS53" s="121"/>
      <c r="AT53" s="121"/>
    </row>
    <row r="54" spans="1:49" s="264" customFormat="1">
      <c r="A54" s="197" t="s">
        <v>132</v>
      </c>
      <c r="B54" s="164">
        <v>29052943924.400002</v>
      </c>
      <c r="C54" s="175">
        <v>48642.77</v>
      </c>
      <c r="D54" s="164">
        <v>29136628380.700001</v>
      </c>
      <c r="E54" s="175">
        <v>48695.66</v>
      </c>
      <c r="F54" s="115">
        <f>((D54-B54)/B54)</f>
        <v>2.8804122748372213E-3</v>
      </c>
      <c r="G54" s="115">
        <f>((E54-C54)/C54)</f>
        <v>1.0873147232364994E-3</v>
      </c>
      <c r="H54" s="164">
        <v>29252664041.900002</v>
      </c>
      <c r="I54" s="175">
        <v>48751.76</v>
      </c>
      <c r="J54" s="115">
        <f t="shared" si="34"/>
        <v>3.9824670062670112E-3</v>
      </c>
      <c r="K54" s="115">
        <f t="shared" si="35"/>
        <v>1.1520533862771044E-3</v>
      </c>
      <c r="L54" s="164">
        <v>29599719269.84</v>
      </c>
      <c r="M54" s="175">
        <v>48778.81</v>
      </c>
      <c r="N54" s="115">
        <f t="shared" si="36"/>
        <v>1.1864055439289039E-2</v>
      </c>
      <c r="O54" s="115">
        <f t="shared" si="37"/>
        <v>5.5485176330035335E-4</v>
      </c>
      <c r="P54" s="164">
        <v>30248636591.34</v>
      </c>
      <c r="Q54" s="175">
        <v>49107.06</v>
      </c>
      <c r="R54" s="115">
        <f t="shared" si="38"/>
        <v>2.1923090404482329E-2</v>
      </c>
      <c r="S54" s="115">
        <f t="shared" si="39"/>
        <v>6.7293564562153118E-3</v>
      </c>
      <c r="T54" s="164">
        <v>35048335163</v>
      </c>
      <c r="U54" s="175">
        <v>49041.45</v>
      </c>
      <c r="V54" s="115">
        <f t="shared" si="40"/>
        <v>0.15867487306962205</v>
      </c>
      <c r="W54" s="115">
        <f t="shared" si="41"/>
        <v>-1.3360604361165296E-3</v>
      </c>
      <c r="X54" s="164">
        <v>35392255586</v>
      </c>
      <c r="Y54" s="175">
        <v>49138.34</v>
      </c>
      <c r="Z54" s="115">
        <f t="shared" si="42"/>
        <v>9.8127463515890936E-3</v>
      </c>
      <c r="AA54" s="115">
        <f t="shared" si="43"/>
        <v>1.9756756784311928E-3</v>
      </c>
      <c r="AB54" s="164">
        <v>40889926800.330002</v>
      </c>
      <c r="AC54" s="175">
        <v>49274.93</v>
      </c>
      <c r="AD54" s="115">
        <f t="shared" si="44"/>
        <v>0.15533542927127533</v>
      </c>
      <c r="AE54" s="115">
        <f t="shared" si="45"/>
        <v>2.7797031808564107E-3</v>
      </c>
      <c r="AF54" s="164">
        <v>41553297230.019997</v>
      </c>
      <c r="AG54" s="175">
        <v>49520.4</v>
      </c>
      <c r="AH54" s="115">
        <f t="shared" si="46"/>
        <v>1.6223321526822619E-2</v>
      </c>
      <c r="AI54" s="115">
        <f t="shared" si="47"/>
        <v>4.9816407653953268E-3</v>
      </c>
      <c r="AJ54" s="116">
        <f t="shared" si="14"/>
        <v>4.7587049418023088E-2</v>
      </c>
      <c r="AK54" s="116">
        <f t="shared" si="15"/>
        <v>2.2405669396994587E-3</v>
      </c>
      <c r="AL54" s="117">
        <f t="shared" si="16"/>
        <v>0.42615324899928209</v>
      </c>
      <c r="AM54" s="117">
        <f t="shared" si="17"/>
        <v>1.6936622278042806E-2</v>
      </c>
      <c r="AN54" s="118">
        <f t="shared" si="18"/>
        <v>6.7818679924641745E-2</v>
      </c>
      <c r="AO54" s="202">
        <f t="shared" si="19"/>
        <v>2.5682763475157605E-3</v>
      </c>
      <c r="AP54" s="122"/>
      <c r="AQ54" s="123"/>
      <c r="AR54" s="123"/>
      <c r="AS54" s="121"/>
      <c r="AT54" s="121"/>
    </row>
    <row r="55" spans="1:49" s="278" customFormat="1">
      <c r="A55" s="197" t="s">
        <v>156</v>
      </c>
      <c r="B55" s="164">
        <v>4232268901.7399998</v>
      </c>
      <c r="C55" s="175">
        <v>379.5</v>
      </c>
      <c r="D55" s="164">
        <v>4243960852.7199998</v>
      </c>
      <c r="E55" s="175">
        <v>379.5</v>
      </c>
      <c r="F55" s="115">
        <f>((D55-B55)/B55)</f>
        <v>2.7625728070333959E-3</v>
      </c>
      <c r="G55" s="115">
        <f>((E55-C55)/C55)</f>
        <v>0</v>
      </c>
      <c r="H55" s="164">
        <v>4341806351.0200005</v>
      </c>
      <c r="I55" s="175">
        <v>379.5</v>
      </c>
      <c r="J55" s="115">
        <f t="shared" si="34"/>
        <v>2.3055231114417665E-2</v>
      </c>
      <c r="K55" s="115">
        <f t="shared" si="35"/>
        <v>0</v>
      </c>
      <c r="L55" s="164">
        <v>4351032956.1599998</v>
      </c>
      <c r="M55" s="175">
        <v>379.5</v>
      </c>
      <c r="N55" s="115">
        <f t="shared" si="36"/>
        <v>2.1250614131677766E-3</v>
      </c>
      <c r="O55" s="115">
        <f t="shared" si="37"/>
        <v>0</v>
      </c>
      <c r="P55" s="164">
        <v>4355126007.8699999</v>
      </c>
      <c r="Q55" s="175">
        <v>379.5</v>
      </c>
      <c r="R55" s="115">
        <f t="shared" si="38"/>
        <v>9.407080459377529E-4</v>
      </c>
      <c r="S55" s="115">
        <f t="shared" si="39"/>
        <v>0</v>
      </c>
      <c r="T55" s="164">
        <v>4361474466.0299997</v>
      </c>
      <c r="U55" s="175">
        <v>379.5</v>
      </c>
      <c r="V55" s="115">
        <f t="shared" si="40"/>
        <v>1.4576979284934041E-3</v>
      </c>
      <c r="W55" s="115">
        <f t="shared" si="41"/>
        <v>0</v>
      </c>
      <c r="X55" s="164">
        <v>4365645360.7799997</v>
      </c>
      <c r="Y55" s="175">
        <v>379.5</v>
      </c>
      <c r="Z55" s="115">
        <f t="shared" si="42"/>
        <v>9.5630383313845843E-4</v>
      </c>
      <c r="AA55" s="115">
        <f t="shared" si="43"/>
        <v>0</v>
      </c>
      <c r="AB55" s="164">
        <v>4388857523.8199997</v>
      </c>
      <c r="AC55" s="175">
        <v>379.5</v>
      </c>
      <c r="AD55" s="115">
        <f t="shared" si="44"/>
        <v>5.317006106023394E-3</v>
      </c>
      <c r="AE55" s="115">
        <f t="shared" si="45"/>
        <v>0</v>
      </c>
      <c r="AF55" s="164">
        <v>4393847125.3000002</v>
      </c>
      <c r="AG55" s="175">
        <v>379.5</v>
      </c>
      <c r="AH55" s="115">
        <f t="shared" si="46"/>
        <v>1.1368793479669891E-3</v>
      </c>
      <c r="AI55" s="115">
        <f t="shared" si="47"/>
        <v>0</v>
      </c>
      <c r="AJ55" s="116">
        <f t="shared" si="14"/>
        <v>4.7189325745223545E-3</v>
      </c>
      <c r="AK55" s="116">
        <f t="shared" si="15"/>
        <v>0</v>
      </c>
      <c r="AL55" s="117">
        <f t="shared" si="16"/>
        <v>3.5317543630011737E-2</v>
      </c>
      <c r="AM55" s="117">
        <f t="shared" si="17"/>
        <v>0</v>
      </c>
      <c r="AN55" s="118">
        <f t="shared" si="18"/>
        <v>7.5501386893886847E-3</v>
      </c>
      <c r="AO55" s="202">
        <f t="shared" si="19"/>
        <v>0</v>
      </c>
      <c r="AP55" s="122"/>
      <c r="AQ55" s="123"/>
      <c r="AR55" s="123"/>
      <c r="AS55" s="121"/>
      <c r="AT55" s="121"/>
    </row>
    <row r="56" spans="1:49" s="278" customFormat="1">
      <c r="A56" s="197" t="s">
        <v>164</v>
      </c>
      <c r="B56" s="164">
        <v>572208970.39999998</v>
      </c>
      <c r="C56" s="175">
        <v>42736.449200000003</v>
      </c>
      <c r="D56" s="164">
        <v>572781744.39999998</v>
      </c>
      <c r="E56" s="175">
        <v>42787.49</v>
      </c>
      <c r="F56" s="115">
        <f>((D56-B56)/B56)</f>
        <v>1.0009874532368919E-3</v>
      </c>
      <c r="G56" s="115">
        <f>((E56-C56)/C56)</f>
        <v>1.1943154135509043E-3</v>
      </c>
      <c r="H56" s="164">
        <v>573758329.20000005</v>
      </c>
      <c r="I56" s="175">
        <v>42846.79</v>
      </c>
      <c r="J56" s="115">
        <f t="shared" si="34"/>
        <v>1.7049859035278142E-3</v>
      </c>
      <c r="K56" s="115">
        <f t="shared" si="35"/>
        <v>1.3859191085993339E-3</v>
      </c>
      <c r="L56" s="164">
        <v>574521502.20000005</v>
      </c>
      <c r="M56" s="175">
        <v>42914.81</v>
      </c>
      <c r="N56" s="115">
        <f t="shared" si="36"/>
        <v>1.3301297099496642E-3</v>
      </c>
      <c r="O56" s="115">
        <f t="shared" si="37"/>
        <v>1.5875168244808256E-3</v>
      </c>
      <c r="P56" s="164">
        <v>577006364</v>
      </c>
      <c r="Q56" s="175">
        <v>43106.68</v>
      </c>
      <c r="R56" s="115">
        <f t="shared" si="38"/>
        <v>4.3250979997871905E-3</v>
      </c>
      <c r="S56" s="115">
        <f t="shared" si="39"/>
        <v>4.470950704430536E-3</v>
      </c>
      <c r="T56" s="164">
        <v>578621964.39999998</v>
      </c>
      <c r="U56" s="175">
        <v>43179.839999999997</v>
      </c>
      <c r="V56" s="115">
        <f t="shared" si="40"/>
        <v>2.7999698110781602E-3</v>
      </c>
      <c r="W56" s="115">
        <f t="shared" si="41"/>
        <v>1.6971847518759556E-3</v>
      </c>
      <c r="X56" s="164">
        <v>577290079.60000002</v>
      </c>
      <c r="Y56" s="175">
        <v>43093.89</v>
      </c>
      <c r="Z56" s="115">
        <f t="shared" si="42"/>
        <v>-2.3018220564458621E-3</v>
      </c>
      <c r="AA56" s="115">
        <f t="shared" si="43"/>
        <v>-1.9905122390448202E-3</v>
      </c>
      <c r="AB56" s="164">
        <v>577041008.60000002</v>
      </c>
      <c r="AC56" s="175">
        <v>42538.48</v>
      </c>
      <c r="AD56" s="115">
        <f t="shared" si="44"/>
        <v>-4.3144860582495966E-4</v>
      </c>
      <c r="AE56" s="115">
        <f t="shared" si="45"/>
        <v>-1.2888370021828993E-2</v>
      </c>
      <c r="AF56" s="164">
        <v>577804257.60000002</v>
      </c>
      <c r="AG56" s="175">
        <v>42538.48</v>
      </c>
      <c r="AH56" s="115">
        <f t="shared" si="46"/>
        <v>1.3226945548493552E-3</v>
      </c>
      <c r="AI56" s="115">
        <f t="shared" si="47"/>
        <v>0</v>
      </c>
      <c r="AJ56" s="116">
        <f t="shared" si="14"/>
        <v>1.2188243462697818E-3</v>
      </c>
      <c r="AK56" s="116">
        <f t="shared" si="15"/>
        <v>-5.6787443224203221E-4</v>
      </c>
      <c r="AL56" s="117">
        <f t="shared" si="16"/>
        <v>8.7686335137325787E-3</v>
      </c>
      <c r="AM56" s="117">
        <f t="shared" si="17"/>
        <v>-5.8196916902579412E-3</v>
      </c>
      <c r="AN56" s="118">
        <f t="shared" si="18"/>
        <v>1.9847379379629745E-3</v>
      </c>
      <c r="AO56" s="202">
        <f t="shared" si="19"/>
        <v>5.2946007115213635E-3</v>
      </c>
      <c r="AP56" s="122"/>
      <c r="AQ56" s="123"/>
      <c r="AR56" s="123"/>
      <c r="AS56" s="121"/>
      <c r="AT56" s="121"/>
    </row>
    <row r="57" spans="1:49" s="278" customFormat="1">
      <c r="A57" s="197" t="s">
        <v>186</v>
      </c>
      <c r="B57" s="164">
        <v>641584202.39999998</v>
      </c>
      <c r="C57" s="175">
        <v>41747.94</v>
      </c>
      <c r="D57" s="164">
        <v>633875802.08000004</v>
      </c>
      <c r="E57" s="175">
        <v>41135.826200000003</v>
      </c>
      <c r="F57" s="115">
        <f>((D57-B57)/B57)</f>
        <v>-1.2014635477564454E-2</v>
      </c>
      <c r="G57" s="115">
        <f>((E57-C57)/C57)</f>
        <v>-1.4662131832133492E-2</v>
      </c>
      <c r="H57" s="164">
        <v>629916817.35000002</v>
      </c>
      <c r="I57" s="175">
        <v>40724.383800000003</v>
      </c>
      <c r="J57" s="115">
        <f t="shared" si="34"/>
        <v>-6.2456789121922724E-3</v>
      </c>
      <c r="K57" s="115">
        <f t="shared" si="35"/>
        <v>-1.000204537036866E-2</v>
      </c>
      <c r="L57" s="164">
        <v>642098900.64999998</v>
      </c>
      <c r="M57" s="175">
        <v>41310.5452</v>
      </c>
      <c r="N57" s="115">
        <f t="shared" si="36"/>
        <v>1.9339193627578979E-2</v>
      </c>
      <c r="O57" s="115">
        <f t="shared" si="37"/>
        <v>1.4393376775905868E-2</v>
      </c>
      <c r="P57" s="164">
        <v>652069083.10000002</v>
      </c>
      <c r="Q57" s="175">
        <v>41930.134400000003</v>
      </c>
      <c r="R57" s="115">
        <f t="shared" si="38"/>
        <v>1.5527487182904661E-2</v>
      </c>
      <c r="S57" s="115">
        <f t="shared" si="39"/>
        <v>1.4998330256846916E-2</v>
      </c>
      <c r="T57" s="164">
        <v>649544628.52999997</v>
      </c>
      <c r="U57" s="175">
        <v>41914.936500000003</v>
      </c>
      <c r="V57" s="115">
        <f t="shared" si="40"/>
        <v>-3.8714526350468099E-3</v>
      </c>
      <c r="W57" s="115">
        <f t="shared" si="41"/>
        <v>-3.6245769820378174E-4</v>
      </c>
      <c r="X57" s="164">
        <v>653341787.84000003</v>
      </c>
      <c r="Y57" s="175">
        <v>41826.326300000001</v>
      </c>
      <c r="Z57" s="115">
        <f t="shared" si="42"/>
        <v>5.8458790100281554E-3</v>
      </c>
      <c r="AA57" s="115">
        <f t="shared" si="43"/>
        <v>-2.1140482939775609E-3</v>
      </c>
      <c r="AB57" s="164">
        <v>653599682.17999995</v>
      </c>
      <c r="AC57" s="175">
        <v>41878.2114</v>
      </c>
      <c r="AD57" s="115">
        <f t="shared" si="44"/>
        <v>3.947311266474067E-4</v>
      </c>
      <c r="AE57" s="115">
        <f t="shared" si="45"/>
        <v>1.2404890553344989E-3</v>
      </c>
      <c r="AF57" s="164">
        <v>649441006.13999999</v>
      </c>
      <c r="AG57" s="175">
        <v>41819.807500000003</v>
      </c>
      <c r="AH57" s="115">
        <f t="shared" si="46"/>
        <v>-6.3627265333563478E-3</v>
      </c>
      <c r="AI57" s="115">
        <f t="shared" si="47"/>
        <v>-1.3946130469172215E-3</v>
      </c>
      <c r="AJ57" s="116">
        <f t="shared" si="14"/>
        <v>1.5765996736249151E-3</v>
      </c>
      <c r="AK57" s="116">
        <f t="shared" si="15"/>
        <v>2.6211248081082085E-4</v>
      </c>
      <c r="AL57" s="117">
        <f t="shared" si="16"/>
        <v>2.4555605386614037E-2</v>
      </c>
      <c r="AM57" s="117">
        <f t="shared" si="17"/>
        <v>1.6627386956433596E-2</v>
      </c>
      <c r="AN57" s="118">
        <f t="shared" si="18"/>
        <v>1.1137994532051989E-2</v>
      </c>
      <c r="AO57" s="202">
        <f t="shared" si="19"/>
        <v>1.0383179651717828E-2</v>
      </c>
      <c r="AP57" s="122"/>
      <c r="AQ57" s="123"/>
      <c r="AR57" s="123"/>
      <c r="AS57" s="121"/>
      <c r="AT57" s="121"/>
    </row>
    <row r="58" spans="1:49">
      <c r="A58" s="197" t="s">
        <v>187</v>
      </c>
      <c r="B58" s="164">
        <v>5362169039.3299999</v>
      </c>
      <c r="C58" s="175">
        <v>455.7475</v>
      </c>
      <c r="D58" s="164">
        <v>5361172295.8599997</v>
      </c>
      <c r="E58" s="175">
        <v>454.7242</v>
      </c>
      <c r="F58" s="115">
        <f>((D58-B58)/B58)</f>
        <v>-1.8588438049778631E-4</v>
      </c>
      <c r="G58" s="115">
        <f>((E58-C58)/C58)</f>
        <v>-2.2453222453222587E-3</v>
      </c>
      <c r="H58" s="164">
        <v>5168827271.7200003</v>
      </c>
      <c r="I58" s="175">
        <v>451.04790000000003</v>
      </c>
      <c r="J58" s="115">
        <f t="shared" si="34"/>
        <v>-3.5877418878802296E-2</v>
      </c>
      <c r="K58" s="115">
        <f t="shared" si="35"/>
        <v>-8.084680780129954E-3</v>
      </c>
      <c r="L58" s="164">
        <v>5165681378.4300003</v>
      </c>
      <c r="M58" s="175">
        <v>453.73880000000003</v>
      </c>
      <c r="N58" s="115">
        <f t="shared" si="36"/>
        <v>-6.0862805518999694E-4</v>
      </c>
      <c r="O58" s="115">
        <f t="shared" si="37"/>
        <v>5.9658852197294323E-3</v>
      </c>
      <c r="P58" s="164">
        <v>5128497510.3000002</v>
      </c>
      <c r="Q58" s="175">
        <v>455.4443</v>
      </c>
      <c r="R58" s="115">
        <f t="shared" si="38"/>
        <v>-7.1982504157663257E-3</v>
      </c>
      <c r="S58" s="115">
        <f t="shared" si="39"/>
        <v>3.7587704644169114E-3</v>
      </c>
      <c r="T58" s="164">
        <v>5183167744.8599997</v>
      </c>
      <c r="U58" s="175">
        <v>456.42970000000003</v>
      </c>
      <c r="V58" s="115">
        <f t="shared" si="40"/>
        <v>1.0660087959524316E-2</v>
      </c>
      <c r="W58" s="115">
        <f t="shared" si="41"/>
        <v>2.1636015644504211E-3</v>
      </c>
      <c r="X58" s="164">
        <v>5306601863.3699999</v>
      </c>
      <c r="Y58" s="175">
        <v>456.4676</v>
      </c>
      <c r="Z58" s="115">
        <f t="shared" si="42"/>
        <v>2.3814417087389531E-2</v>
      </c>
      <c r="AA58" s="115">
        <f t="shared" si="43"/>
        <v>8.3035788424765464E-5</v>
      </c>
      <c r="AB58" s="164">
        <v>4830002382.1899996</v>
      </c>
      <c r="AC58" s="175">
        <v>456.50549999999998</v>
      </c>
      <c r="AD58" s="115">
        <f t="shared" si="44"/>
        <v>-8.9812556783246594E-2</v>
      </c>
      <c r="AE58" s="115">
        <f t="shared" si="45"/>
        <v>8.3028894055085559E-5</v>
      </c>
      <c r="AF58" s="164">
        <v>5408747305.5299997</v>
      </c>
      <c r="AG58" s="175">
        <v>411.44240000000002</v>
      </c>
      <c r="AH58" s="115">
        <f t="shared" si="46"/>
        <v>0.11982290639732315</v>
      </c>
      <c r="AI58" s="115">
        <f t="shared" si="47"/>
        <v>-9.8713158987131511E-2</v>
      </c>
      <c r="AJ58" s="116">
        <f t="shared" si="14"/>
        <v>2.5768341163417505E-3</v>
      </c>
      <c r="AK58" s="116">
        <f t="shared" si="15"/>
        <v>-1.2123605010188389E-2</v>
      </c>
      <c r="AL58" s="117">
        <f t="shared" si="16"/>
        <v>8.8739937917567801E-3</v>
      </c>
      <c r="AM58" s="117">
        <f t="shared" si="17"/>
        <v>-9.5182530421736897E-2</v>
      </c>
      <c r="AN58" s="118">
        <f t="shared" si="18"/>
        <v>5.9028899185087975E-2</v>
      </c>
      <c r="AO58" s="202">
        <f t="shared" si="19"/>
        <v>3.5240504308261908E-2</v>
      </c>
      <c r="AP58" s="122"/>
      <c r="AQ58" s="123">
        <v>165890525.49000001</v>
      </c>
      <c r="AR58" s="123">
        <v>33407.480000000003</v>
      </c>
      <c r="AS58" s="121" t="e">
        <f>(#REF!/AQ58)-1</f>
        <v>#REF!</v>
      </c>
      <c r="AT58" s="121" t="e">
        <f>(#REF!/AR58)-1</f>
        <v>#REF!</v>
      </c>
      <c r="AV58" s="227"/>
      <c r="AW58" s="228"/>
    </row>
    <row r="59" spans="1:49">
      <c r="A59" s="199" t="s">
        <v>56</v>
      </c>
      <c r="B59" s="180">
        <f>SUM(B49:B58)</f>
        <v>255568984410.75</v>
      </c>
      <c r="C59" s="174"/>
      <c r="D59" s="180">
        <f>SUM(D49:D58)</f>
        <v>255664320314.89996</v>
      </c>
      <c r="E59" s="174"/>
      <c r="F59" s="115">
        <f>((D59-B59)/B59)</f>
        <v>3.730339359049128E-4</v>
      </c>
      <c r="G59" s="115"/>
      <c r="H59" s="180">
        <f>SUM(H49:H58)</f>
        <v>257115725078.94</v>
      </c>
      <c r="I59" s="174"/>
      <c r="J59" s="115">
        <f>((H59-D59)/D59)</f>
        <v>5.676993810682515E-3</v>
      </c>
      <c r="K59" s="115"/>
      <c r="L59" s="180">
        <f>SUM(L49:L58)</f>
        <v>259291107527.38</v>
      </c>
      <c r="M59" s="174"/>
      <c r="N59" s="115">
        <f>((L59-H59)/H59)</f>
        <v>8.4607133529935354E-3</v>
      </c>
      <c r="O59" s="115"/>
      <c r="P59" s="180">
        <f>SUM(P49:P58)</f>
        <v>261045508850.16998</v>
      </c>
      <c r="Q59" s="174"/>
      <c r="R59" s="115">
        <f>((P59-L59)/L59)</f>
        <v>6.7661453550030481E-3</v>
      </c>
      <c r="S59" s="115"/>
      <c r="T59" s="180">
        <f>SUM(T49:T58)</f>
        <v>259825348004.12997</v>
      </c>
      <c r="U59" s="174"/>
      <c r="V59" s="115">
        <f>((T59-P59)/P59)</f>
        <v>-4.674130772885021E-3</v>
      </c>
      <c r="W59" s="115"/>
      <c r="X59" s="180">
        <f>SUM(X49:X58)</f>
        <v>255073172344.26996</v>
      </c>
      <c r="Y59" s="174"/>
      <c r="Z59" s="115">
        <f>((X59-T59)/T59)</f>
        <v>-1.8289884710495911E-2</v>
      </c>
      <c r="AA59" s="115"/>
      <c r="AB59" s="180">
        <f>SUM(AB49:AB58)</f>
        <v>252843228540.84</v>
      </c>
      <c r="AC59" s="174"/>
      <c r="AD59" s="115">
        <f>((AB59-X59)/X59)</f>
        <v>-8.7423690344832789E-3</v>
      </c>
      <c r="AE59" s="115"/>
      <c r="AF59" s="180">
        <f>SUM(AF49:AF58)</f>
        <v>250797291296.70999</v>
      </c>
      <c r="AG59" s="174"/>
      <c r="AH59" s="115">
        <f>((AF59-AB59)/AB59)</f>
        <v>-8.0917225109690405E-3</v>
      </c>
      <c r="AI59" s="115"/>
      <c r="AJ59" s="116">
        <f t="shared" si="14"/>
        <v>-2.3151525717811554E-3</v>
      </c>
      <c r="AK59" s="116"/>
      <c r="AL59" s="117">
        <f t="shared" si="16"/>
        <v>-1.9036794075118837E-2</v>
      </c>
      <c r="AM59" s="117"/>
      <c r="AN59" s="118">
        <f t="shared" si="18"/>
        <v>9.2976550479930576E-3</v>
      </c>
      <c r="AO59" s="202"/>
      <c r="AP59" s="122"/>
      <c r="AQ59" s="135">
        <f>SUM(AQ49:AQ58)</f>
        <v>7244093345.6300001</v>
      </c>
      <c r="AR59" s="136"/>
      <c r="AS59" s="121" t="e">
        <f>(#REF!/AQ59)-1</f>
        <v>#REF!</v>
      </c>
      <c r="AT59" s="121" t="e">
        <f>(#REF!/AR59)-1</f>
        <v>#REF!</v>
      </c>
    </row>
    <row r="60" spans="1:49">
      <c r="A60" s="200" t="s">
        <v>62</v>
      </c>
      <c r="B60" s="174"/>
      <c r="C60" s="174"/>
      <c r="D60" s="174"/>
      <c r="E60" s="174"/>
      <c r="F60" s="115"/>
      <c r="G60" s="115"/>
      <c r="H60" s="174"/>
      <c r="I60" s="174"/>
      <c r="J60" s="115"/>
      <c r="K60" s="115"/>
      <c r="L60" s="174"/>
      <c r="M60" s="174"/>
      <c r="N60" s="115"/>
      <c r="O60" s="115"/>
      <c r="P60" s="174"/>
      <c r="Q60" s="174"/>
      <c r="R60" s="115"/>
      <c r="S60" s="115"/>
      <c r="T60" s="174"/>
      <c r="U60" s="174"/>
      <c r="V60" s="115"/>
      <c r="W60" s="115"/>
      <c r="X60" s="174"/>
      <c r="Y60" s="174"/>
      <c r="Z60" s="115"/>
      <c r="AA60" s="115"/>
      <c r="AB60" s="174"/>
      <c r="AC60" s="174"/>
      <c r="AD60" s="115"/>
      <c r="AE60" s="115"/>
      <c r="AF60" s="174"/>
      <c r="AG60" s="174"/>
      <c r="AH60" s="115"/>
      <c r="AI60" s="115"/>
      <c r="AJ60" s="116"/>
      <c r="AK60" s="116"/>
      <c r="AL60" s="117"/>
      <c r="AM60" s="117"/>
      <c r="AN60" s="118"/>
      <c r="AO60" s="202"/>
      <c r="AP60" s="122"/>
      <c r="AQ60" s="132"/>
      <c r="AR60" s="136"/>
      <c r="AS60" s="121" t="e">
        <f>(#REF!/AQ60)-1</f>
        <v>#REF!</v>
      </c>
      <c r="AT60" s="121" t="e">
        <f>(#REF!/AR60)-1</f>
        <v>#REF!</v>
      </c>
    </row>
    <row r="61" spans="1:49">
      <c r="A61" s="198" t="s">
        <v>26</v>
      </c>
      <c r="B61" s="164">
        <v>25107499038.630001</v>
      </c>
      <c r="C61" s="175">
        <v>3347.09</v>
      </c>
      <c r="D61" s="164">
        <v>24917287266.099998</v>
      </c>
      <c r="E61" s="175">
        <v>3348.36</v>
      </c>
      <c r="F61" s="115">
        <f>((D61-B61)/B61)</f>
        <v>-7.5758948446974254E-3</v>
      </c>
      <c r="G61" s="115">
        <f>((E61-C61)/C61)</f>
        <v>3.7943407557011668E-4</v>
      </c>
      <c r="H61" s="164">
        <v>24820318529.009998</v>
      </c>
      <c r="I61" s="175">
        <v>3351.07</v>
      </c>
      <c r="J61" s="115">
        <f t="shared" ref="J61" si="48">((H61-D61)/D61)</f>
        <v>-3.8916249611941605E-3</v>
      </c>
      <c r="K61" s="115">
        <f t="shared" ref="K61" si="49">((I61-E61)/E61)</f>
        <v>8.0935144369184806E-4</v>
      </c>
      <c r="L61" s="164">
        <v>24733257562.889999</v>
      </c>
      <c r="M61" s="175">
        <v>3352.6100002265594</v>
      </c>
      <c r="N61" s="115">
        <f t="shared" ref="N61" si="50">((L61-H61)/H61)</f>
        <v>-3.5076490262702328E-3</v>
      </c>
      <c r="O61" s="115">
        <f t="shared" ref="O61" si="51">((M61-I61)/I61)</f>
        <v>4.5955477699934246E-4</v>
      </c>
      <c r="P61" s="164">
        <v>23720622755.759998</v>
      </c>
      <c r="Q61" s="175">
        <v>3354.73</v>
      </c>
      <c r="R61" s="115">
        <f t="shared" ref="R61" si="52">((P61-L61)/L61)</f>
        <v>-4.0942233531314834E-2</v>
      </c>
      <c r="S61" s="115">
        <f t="shared" ref="S61" si="53">((Q61-M61)/M61)</f>
        <v>6.3234309188882831E-4</v>
      </c>
      <c r="T61" s="164">
        <v>23224804443.869999</v>
      </c>
      <c r="U61" s="175">
        <v>3356.46</v>
      </c>
      <c r="V61" s="115">
        <f t="shared" ref="V61" si="54">((T61-P61)/P61)</f>
        <v>-2.0902415463337761E-2</v>
      </c>
      <c r="W61" s="115">
        <f t="shared" ref="W61" si="55">((U61-Q61)/Q61)</f>
        <v>5.1568978725561167E-4</v>
      </c>
      <c r="X61" s="164">
        <v>22625187545.459999</v>
      </c>
      <c r="Y61" s="175">
        <v>3357.23</v>
      </c>
      <c r="Z61" s="115">
        <f t="shared" ref="Z61" si="56">((X61-T61)/T61)</f>
        <v>-2.5817952519650338E-2</v>
      </c>
      <c r="AA61" s="115">
        <f t="shared" ref="AA61" si="57">((Y61-U61)/U61)</f>
        <v>2.2940836476525322E-4</v>
      </c>
      <c r="AB61" s="164">
        <v>21474241474.98</v>
      </c>
      <c r="AC61" s="175">
        <v>3358.16</v>
      </c>
      <c r="AD61" s="115">
        <f t="shared" ref="AD61" si="58">((AB61-X61)/X61)</f>
        <v>-5.0870122873785853E-2</v>
      </c>
      <c r="AE61" s="115">
        <f t="shared" ref="AE61" si="59">((AC61-Y61)/Y61)</f>
        <v>2.7701408601729291E-4</v>
      </c>
      <c r="AF61" s="164">
        <v>15270655153.969999</v>
      </c>
      <c r="AG61" s="175">
        <v>2438.83</v>
      </c>
      <c r="AH61" s="115">
        <f t="shared" ref="AH61" si="60">((AF61-AB61)/AB61)</f>
        <v>-0.28888500337662232</v>
      </c>
      <c r="AI61" s="115">
        <f t="shared" ref="AI61" si="61">((AG61-AC61)/AC61)</f>
        <v>-0.27376003525740283</v>
      </c>
      <c r="AJ61" s="116">
        <f t="shared" si="14"/>
        <v>-5.5299112074609115E-2</v>
      </c>
      <c r="AK61" s="116">
        <f t="shared" si="15"/>
        <v>-3.3807154953901818E-2</v>
      </c>
      <c r="AL61" s="117">
        <f t="shared" si="16"/>
        <v>-0.38714616118160883</v>
      </c>
      <c r="AM61" s="117">
        <f t="shared" si="17"/>
        <v>-0.2716344718011206</v>
      </c>
      <c r="AN61" s="118">
        <f t="shared" si="18"/>
        <v>9.5948622313829529E-2</v>
      </c>
      <c r="AO61" s="202">
        <f t="shared" si="19"/>
        <v>9.6955787026010543E-2</v>
      </c>
      <c r="AP61" s="122"/>
      <c r="AQ61" s="137">
        <v>1198249163.9190199</v>
      </c>
      <c r="AR61" s="137">
        <v>1987.7461478934799</v>
      </c>
      <c r="AS61" s="121" t="e">
        <f>(#REF!/AQ61)-1</f>
        <v>#REF!</v>
      </c>
      <c r="AT61" s="121" t="e">
        <f>(#REF!/AR61)-1</f>
        <v>#REF!</v>
      </c>
    </row>
    <row r="62" spans="1:49">
      <c r="A62" s="197" t="s">
        <v>199</v>
      </c>
      <c r="B62" s="164">
        <v>144695008825.14999</v>
      </c>
      <c r="C62" s="175">
        <v>1.9146000000000001</v>
      </c>
      <c r="D62" s="164">
        <v>148877206207.32999</v>
      </c>
      <c r="E62" s="175">
        <v>1.9181999999999999</v>
      </c>
      <c r="F62" s="115">
        <f>((D62-B62)/B62)</f>
        <v>2.8903535900355597E-2</v>
      </c>
      <c r="G62" s="115">
        <f>((E62-C62)/C62)</f>
        <v>1.8802883108742429E-3</v>
      </c>
      <c r="H62" s="164">
        <v>151623994596.37</v>
      </c>
      <c r="I62" s="175">
        <v>1.9200999999999999</v>
      </c>
      <c r="J62" s="115">
        <f>((H62-D62)/D62)</f>
        <v>1.845002642791916E-2</v>
      </c>
      <c r="K62" s="115">
        <f>((I62-E62)/E62)</f>
        <v>9.9051193827547328E-4</v>
      </c>
      <c r="L62" s="164">
        <v>149690061931.42001</v>
      </c>
      <c r="M62" s="175">
        <v>1.9226000000000001</v>
      </c>
      <c r="N62" s="115">
        <f>((L62-H62)/H62)</f>
        <v>-1.2754793000264891E-2</v>
      </c>
      <c r="O62" s="115">
        <f>((M62-I62)/I62)</f>
        <v>1.3020155200250867E-3</v>
      </c>
      <c r="P62" s="164">
        <v>146560339739.62</v>
      </c>
      <c r="Q62" s="175">
        <v>1.9252</v>
      </c>
      <c r="R62" s="115">
        <f>((P62-L62)/L62)</f>
        <v>-2.0908015879062766E-2</v>
      </c>
      <c r="S62" s="115">
        <f>((Q62-M62)/M62)</f>
        <v>1.3523353791740017E-3</v>
      </c>
      <c r="T62" s="164">
        <v>144934107452.17999</v>
      </c>
      <c r="U62" s="175">
        <v>1.9278999999999999</v>
      </c>
      <c r="V62" s="115">
        <f>((T62-P62)/P62)</f>
        <v>-1.1095991523553894E-2</v>
      </c>
      <c r="W62" s="115">
        <f>((U62-Q62)/Q62)</f>
        <v>1.4024516933305239E-3</v>
      </c>
      <c r="X62" s="164">
        <v>141834001843.42999</v>
      </c>
      <c r="Y62" s="175">
        <v>1.9302999999999999</v>
      </c>
      <c r="Z62" s="115">
        <f>((X62-T62)/T62)</f>
        <v>-2.138975885833401E-2</v>
      </c>
      <c r="AA62" s="115">
        <f>((Y62-U62)/U62)</f>
        <v>1.2448778463613039E-3</v>
      </c>
      <c r="AB62" s="164">
        <v>136845972325.55</v>
      </c>
      <c r="AC62" s="175">
        <v>1.9329000000000001</v>
      </c>
      <c r="AD62" s="115">
        <f>((AB62-X62)/X62)</f>
        <v>-3.516807996002437E-2</v>
      </c>
      <c r="AE62" s="115">
        <f>((AC62-Y62)/Y62)</f>
        <v>1.3469408900171776E-3</v>
      </c>
      <c r="AF62" s="164">
        <v>135532098017.78999</v>
      </c>
      <c r="AG62" s="175">
        <v>1.9350000000000001</v>
      </c>
      <c r="AH62" s="115">
        <f>((AF62-AB62)/AB62)</f>
        <v>-9.6011178512025609E-3</v>
      </c>
      <c r="AI62" s="115">
        <f>((AG62-AC62)/AC62)</f>
        <v>1.0864504112990795E-3</v>
      </c>
      <c r="AJ62" s="116">
        <f t="shared" si="14"/>
        <v>-7.9455243430209665E-3</v>
      </c>
      <c r="AK62" s="116">
        <f t="shared" si="15"/>
        <v>1.3257339986696111E-3</v>
      </c>
      <c r="AL62" s="117">
        <f t="shared" si="16"/>
        <v>-8.9638357203958227E-2</v>
      </c>
      <c r="AM62" s="117">
        <f t="shared" si="17"/>
        <v>8.7582108226463094E-3</v>
      </c>
      <c r="AN62" s="118">
        <f t="shared" si="18"/>
        <v>2.1314699832021708E-2</v>
      </c>
      <c r="AO62" s="202">
        <f t="shared" si="19"/>
        <v>2.6492699913623671E-4</v>
      </c>
      <c r="AP62" s="122"/>
      <c r="AQ62" s="120">
        <v>609639394.97000003</v>
      </c>
      <c r="AR62" s="124">
        <v>1.1629</v>
      </c>
      <c r="AS62" s="121" t="e">
        <f>(#REF!/AQ62)-1</f>
        <v>#REF!</v>
      </c>
      <c r="AT62" s="121" t="e">
        <f>(#REF!/AR62)-1</f>
        <v>#REF!</v>
      </c>
    </row>
    <row r="63" spans="1:49">
      <c r="A63" s="197" t="s">
        <v>68</v>
      </c>
      <c r="B63" s="164">
        <v>13474948941.360001</v>
      </c>
      <c r="C63" s="168">
        <v>1</v>
      </c>
      <c r="D63" s="164">
        <v>13520029446.809999</v>
      </c>
      <c r="E63" s="168">
        <v>1</v>
      </c>
      <c r="F63" s="115">
        <f>((D63-B63)/B63)</f>
        <v>3.3455047322390051E-3</v>
      </c>
      <c r="G63" s="115">
        <f>((E63-C63)/C63)</f>
        <v>0</v>
      </c>
      <c r="H63" s="164">
        <v>13468768780.530001</v>
      </c>
      <c r="I63" s="168">
        <v>1</v>
      </c>
      <c r="J63" s="115">
        <f t="shared" ref="J63:J88" si="62">((H63-D63)/D63)</f>
        <v>-3.7914611415357192E-3</v>
      </c>
      <c r="K63" s="115">
        <f t="shared" ref="K63:K88" si="63">((I63-E63)/E63)</f>
        <v>0</v>
      </c>
      <c r="L63" s="164">
        <v>13327085259.17</v>
      </c>
      <c r="M63" s="168">
        <v>1</v>
      </c>
      <c r="N63" s="115">
        <f t="shared" ref="N63:N88" si="64">((L63-H63)/H63)</f>
        <v>-1.0519411511823824E-2</v>
      </c>
      <c r="O63" s="115">
        <f t="shared" ref="O63:O88" si="65">((M63-I63)/I63)</f>
        <v>0</v>
      </c>
      <c r="P63" s="164">
        <v>13361222758.42</v>
      </c>
      <c r="Q63" s="168">
        <v>1</v>
      </c>
      <c r="R63" s="115">
        <f t="shared" ref="R63:R88" si="66">((P63-L63)/L63)</f>
        <v>2.5615127828878359E-3</v>
      </c>
      <c r="S63" s="115">
        <f t="shared" ref="S63:S88" si="67">((Q63-M63)/M63)</f>
        <v>0</v>
      </c>
      <c r="T63" s="164">
        <v>11821940477.74</v>
      </c>
      <c r="U63" s="168">
        <v>1</v>
      </c>
      <c r="V63" s="115">
        <f t="shared" ref="V63:V88" si="68">((T63-P63)/P63)</f>
        <v>-0.11520519555068211</v>
      </c>
      <c r="W63" s="115">
        <f t="shared" ref="W63:W88" si="69">((U63-Q63)/Q63)</f>
        <v>0</v>
      </c>
      <c r="X63" s="164">
        <v>11859300595.17</v>
      </c>
      <c r="Y63" s="168">
        <v>1</v>
      </c>
      <c r="Z63" s="115">
        <f t="shared" ref="Z63:Z88" si="70">((X63-T63)/T63)</f>
        <v>3.1602356229374655E-3</v>
      </c>
      <c r="AA63" s="115">
        <f t="shared" ref="AA63:AA88" si="71">((Y63-U63)/U63)</f>
        <v>0</v>
      </c>
      <c r="AB63" s="164">
        <v>11345644493.209999</v>
      </c>
      <c r="AC63" s="168">
        <v>1</v>
      </c>
      <c r="AD63" s="115">
        <f t="shared" ref="AD63:AD88" si="72">((AB63-X63)/X63)</f>
        <v>-4.3312512220931514E-2</v>
      </c>
      <c r="AE63" s="115">
        <f t="shared" ref="AE63:AE88" si="73">((AC63-Y63)/Y63)</f>
        <v>0</v>
      </c>
      <c r="AF63" s="164">
        <v>11345644493.209999</v>
      </c>
      <c r="AG63" s="168">
        <v>1</v>
      </c>
      <c r="AH63" s="115">
        <f t="shared" ref="AH63:AH88" si="74">((AF63-AB63)/AB63)</f>
        <v>0</v>
      </c>
      <c r="AI63" s="115">
        <f t="shared" ref="AI63:AI88" si="75">((AG63-AC63)/AC63)</f>
        <v>0</v>
      </c>
      <c r="AJ63" s="116">
        <f t="shared" si="14"/>
        <v>-2.0470165910863609E-2</v>
      </c>
      <c r="AK63" s="116">
        <f t="shared" si="15"/>
        <v>0</v>
      </c>
      <c r="AL63" s="117">
        <f t="shared" si="16"/>
        <v>-0.16082693918340824</v>
      </c>
      <c r="AM63" s="117">
        <f t="shared" si="17"/>
        <v>0</v>
      </c>
      <c r="AN63" s="118">
        <f t="shared" si="18"/>
        <v>4.1315447288252621E-2</v>
      </c>
      <c r="AO63" s="202">
        <f t="shared" si="19"/>
        <v>0</v>
      </c>
      <c r="AP63" s="122"/>
      <c r="AQ63" s="120">
        <v>4056683843.0900002</v>
      </c>
      <c r="AR63" s="127">
        <v>1</v>
      </c>
      <c r="AS63" s="121" t="e">
        <f>(#REF!/AQ63)-1</f>
        <v>#REF!</v>
      </c>
      <c r="AT63" s="121" t="e">
        <f>(#REF!/AR63)-1</f>
        <v>#REF!</v>
      </c>
    </row>
    <row r="64" spans="1:49" ht="15" customHeight="1">
      <c r="A64" s="197" t="s">
        <v>27</v>
      </c>
      <c r="B64" s="164">
        <v>32844212976.560001</v>
      </c>
      <c r="C64" s="168">
        <v>24.2179</v>
      </c>
      <c r="D64" s="164">
        <v>30297619238.669998</v>
      </c>
      <c r="E64" s="168">
        <v>24.234100000000002</v>
      </c>
      <c r="F64" s="115">
        <f>((D64-B64)/B64)</f>
        <v>-7.7535538443482752E-2</v>
      </c>
      <c r="G64" s="115">
        <f>((E64-C64)/C64)</f>
        <v>6.6892670297595265E-4</v>
      </c>
      <c r="H64" s="164">
        <v>30105889930.560001</v>
      </c>
      <c r="I64" s="168">
        <v>24.249199999999998</v>
      </c>
      <c r="J64" s="115">
        <f t="shared" si="62"/>
        <v>-6.3281971629402956E-3</v>
      </c>
      <c r="K64" s="115">
        <f t="shared" si="63"/>
        <v>6.230889531691617E-4</v>
      </c>
      <c r="L64" s="164">
        <v>30190916209.689999</v>
      </c>
      <c r="M64" s="168">
        <v>24.265599999999999</v>
      </c>
      <c r="N64" s="115">
        <f t="shared" si="64"/>
        <v>2.8242406826741386E-3</v>
      </c>
      <c r="O64" s="115">
        <f t="shared" si="65"/>
        <v>6.7631097108361755E-4</v>
      </c>
      <c r="P64" s="164">
        <v>29422170436.32</v>
      </c>
      <c r="Q64" s="168">
        <v>24.2803</v>
      </c>
      <c r="R64" s="115">
        <f t="shared" si="66"/>
        <v>-2.5462816962251191E-2</v>
      </c>
      <c r="S64" s="115">
        <f t="shared" si="67"/>
        <v>6.0579585915869656E-4</v>
      </c>
      <c r="T64" s="164">
        <v>29039612786.259998</v>
      </c>
      <c r="U64" s="168">
        <v>24.297499999999999</v>
      </c>
      <c r="V64" s="115">
        <f t="shared" si="68"/>
        <v>-1.3002359934254058E-2</v>
      </c>
      <c r="W64" s="115">
        <f t="shared" si="69"/>
        <v>7.0839322413639833E-4</v>
      </c>
      <c r="X64" s="164">
        <v>28874739101.259998</v>
      </c>
      <c r="Y64" s="168">
        <v>24.312200000000001</v>
      </c>
      <c r="Z64" s="115">
        <f t="shared" si="70"/>
        <v>-5.6775441950110807E-3</v>
      </c>
      <c r="AA64" s="115">
        <f t="shared" si="71"/>
        <v>6.0500051445627192E-4</v>
      </c>
      <c r="AB64" s="164">
        <v>28760329354.790001</v>
      </c>
      <c r="AC64" s="168">
        <v>24.323</v>
      </c>
      <c r="AD64" s="115">
        <f t="shared" si="72"/>
        <v>-3.9622781029735763E-3</v>
      </c>
      <c r="AE64" s="115">
        <f t="shared" si="73"/>
        <v>4.4422141969873964E-4</v>
      </c>
      <c r="AF64" s="164">
        <v>27764842263.27</v>
      </c>
      <c r="AG64" s="168">
        <v>24.049600000000002</v>
      </c>
      <c r="AH64" s="115">
        <f t="shared" si="74"/>
        <v>-3.4613202068710082E-2</v>
      </c>
      <c r="AI64" s="115">
        <f t="shared" si="75"/>
        <v>-1.1240389754553251E-2</v>
      </c>
      <c r="AJ64" s="116">
        <f t="shared" si="14"/>
        <v>-2.046971202336861E-2</v>
      </c>
      <c r="AK64" s="116">
        <f t="shared" si="15"/>
        <v>-8.6358151373430161E-4</v>
      </c>
      <c r="AL64" s="117">
        <f t="shared" si="16"/>
        <v>-8.3596567619653714E-2</v>
      </c>
      <c r="AM64" s="117">
        <f t="shared" si="17"/>
        <v>-7.6132391960089243E-3</v>
      </c>
      <c r="AN64" s="118">
        <f t="shared" si="18"/>
        <v>2.6107288469873546E-2</v>
      </c>
      <c r="AO64" s="202">
        <f t="shared" si="19"/>
        <v>4.1936251751858548E-3</v>
      </c>
      <c r="AP64" s="122"/>
      <c r="AQ64" s="120">
        <v>739078842.02999997</v>
      </c>
      <c r="AR64" s="124">
        <v>16.871500000000001</v>
      </c>
      <c r="AS64" s="121" t="e">
        <f>(#REF!/AQ64)-1</f>
        <v>#REF!</v>
      </c>
      <c r="AT64" s="121" t="e">
        <f>(#REF!/AR64)-1</f>
        <v>#REF!</v>
      </c>
    </row>
    <row r="65" spans="1:46">
      <c r="A65" s="197" t="s">
        <v>136</v>
      </c>
      <c r="B65" s="164">
        <v>539916666.37</v>
      </c>
      <c r="C65" s="168">
        <v>2.0407999999999999</v>
      </c>
      <c r="D65" s="164">
        <v>539131128.60000002</v>
      </c>
      <c r="E65" s="168">
        <v>2.0381999999999998</v>
      </c>
      <c r="F65" s="115">
        <f>((D65-B65)/B65)</f>
        <v>-1.4549241001974534E-3</v>
      </c>
      <c r="G65" s="115">
        <f>((E65-C65)/C65)</f>
        <v>-1.274010192081614E-3</v>
      </c>
      <c r="H65" s="164">
        <v>541574867.35000002</v>
      </c>
      <c r="I65" s="168">
        <v>2.0474000000000001</v>
      </c>
      <c r="J65" s="115">
        <f t="shared" si="62"/>
        <v>4.5327353965737976E-3</v>
      </c>
      <c r="K65" s="115">
        <f t="shared" si="63"/>
        <v>4.5137866745168873E-3</v>
      </c>
      <c r="L65" s="164">
        <v>544223979.19000006</v>
      </c>
      <c r="M65" s="168">
        <v>2.0575000000000001</v>
      </c>
      <c r="N65" s="115">
        <f t="shared" si="64"/>
        <v>4.8914970019980804E-3</v>
      </c>
      <c r="O65" s="115">
        <f t="shared" si="65"/>
        <v>4.9330858649995106E-3</v>
      </c>
      <c r="P65" s="164">
        <v>524699962.12</v>
      </c>
      <c r="Q65" s="168">
        <v>1.9836</v>
      </c>
      <c r="R65" s="115">
        <f t="shared" si="66"/>
        <v>-3.5874966588313094E-2</v>
      </c>
      <c r="S65" s="115">
        <f t="shared" si="67"/>
        <v>-3.5917375455650095E-2</v>
      </c>
      <c r="T65" s="164">
        <v>525161824.41000003</v>
      </c>
      <c r="U65" s="168">
        <v>1.9854000000000001</v>
      </c>
      <c r="V65" s="115">
        <f t="shared" si="68"/>
        <v>8.8024075346586849E-4</v>
      </c>
      <c r="W65" s="115">
        <f t="shared" si="69"/>
        <v>9.0744101633395029E-4</v>
      </c>
      <c r="X65" s="164">
        <v>518086954.39999998</v>
      </c>
      <c r="Y65" s="168">
        <v>1.9584999999999999</v>
      </c>
      <c r="Z65" s="115">
        <f t="shared" si="70"/>
        <v>-1.3471790372326485E-2</v>
      </c>
      <c r="AA65" s="115">
        <f t="shared" si="71"/>
        <v>-1.3548907021255236E-2</v>
      </c>
      <c r="AB65" s="164">
        <v>515168996.70999998</v>
      </c>
      <c r="AC65" s="168">
        <v>1.9475</v>
      </c>
      <c r="AD65" s="115">
        <f t="shared" si="72"/>
        <v>-5.6321775046030724E-3</v>
      </c>
      <c r="AE65" s="115">
        <f t="shared" si="73"/>
        <v>-5.6165432729128918E-3</v>
      </c>
      <c r="AF65" s="164">
        <v>515920533.10000002</v>
      </c>
      <c r="AG65" s="168">
        <v>1.9502999999999999</v>
      </c>
      <c r="AH65" s="115">
        <f t="shared" si="74"/>
        <v>1.4588152524696702E-3</v>
      </c>
      <c r="AI65" s="115">
        <f t="shared" si="75"/>
        <v>1.4377406931963613E-3</v>
      </c>
      <c r="AJ65" s="116">
        <f t="shared" si="14"/>
        <v>-5.5838212701165854E-3</v>
      </c>
      <c r="AK65" s="116">
        <f t="shared" si="15"/>
        <v>-5.5705977116066408E-3</v>
      </c>
      <c r="AL65" s="117">
        <f t="shared" si="16"/>
        <v>-4.3051855603798275E-2</v>
      </c>
      <c r="AM65" s="117">
        <f t="shared" si="17"/>
        <v>-4.3126287901089133E-2</v>
      </c>
      <c r="AN65" s="118">
        <f t="shared" si="18"/>
        <v>1.3629188793264569E-2</v>
      </c>
      <c r="AO65" s="202">
        <f t="shared" si="19"/>
        <v>1.3659884355690318E-2</v>
      </c>
      <c r="AP65" s="122"/>
      <c r="AQ65" s="128">
        <v>0</v>
      </c>
      <c r="AR65" s="129">
        <v>0</v>
      </c>
      <c r="AS65" s="121" t="e">
        <f>(#REF!/AQ65)-1</f>
        <v>#REF!</v>
      </c>
      <c r="AT65" s="121" t="e">
        <f>(#REF!/AR65)-1</f>
        <v>#REF!</v>
      </c>
    </row>
    <row r="66" spans="1:46">
      <c r="A66" s="197" t="s">
        <v>87</v>
      </c>
      <c r="B66" s="164">
        <v>42937486202.07</v>
      </c>
      <c r="C66" s="176">
        <v>297.67</v>
      </c>
      <c r="D66" s="164">
        <v>43133731843.269997</v>
      </c>
      <c r="E66" s="176">
        <v>298</v>
      </c>
      <c r="F66" s="115">
        <f>((D66-B66)/B66)</f>
        <v>4.5704967514035794E-3</v>
      </c>
      <c r="G66" s="115">
        <f>((E66-C66)/C66)</f>
        <v>1.1086102059326907E-3</v>
      </c>
      <c r="H66" s="164">
        <v>42183959506.980003</v>
      </c>
      <c r="I66" s="176">
        <v>298.27999999999997</v>
      </c>
      <c r="J66" s="115">
        <f t="shared" si="62"/>
        <v>-2.2019247945924782E-2</v>
      </c>
      <c r="K66" s="115">
        <f t="shared" si="63"/>
        <v>9.395973154361501E-4</v>
      </c>
      <c r="L66" s="164">
        <v>41260367276.68</v>
      </c>
      <c r="M66" s="176">
        <v>298.64999999999998</v>
      </c>
      <c r="N66" s="115">
        <f t="shared" si="64"/>
        <v>-2.1894394008869181E-2</v>
      </c>
      <c r="O66" s="115">
        <f t="shared" si="65"/>
        <v>1.2404452192570892E-3</v>
      </c>
      <c r="P66" s="164">
        <v>41585983383.410004</v>
      </c>
      <c r="Q66" s="176">
        <v>298.99</v>
      </c>
      <c r="R66" s="115">
        <f t="shared" si="66"/>
        <v>7.8917403848229612E-3</v>
      </c>
      <c r="S66" s="115">
        <f t="shared" si="67"/>
        <v>1.1384563870752782E-3</v>
      </c>
      <c r="T66" s="164">
        <v>41393449298.470001</v>
      </c>
      <c r="U66" s="176">
        <v>299.33999999999997</v>
      </c>
      <c r="V66" s="115">
        <f t="shared" si="68"/>
        <v>-4.6297831450779281E-3</v>
      </c>
      <c r="W66" s="115">
        <f t="shared" si="69"/>
        <v>1.1706077126324155E-3</v>
      </c>
      <c r="X66" s="164">
        <v>41186352851.010002</v>
      </c>
      <c r="Y66" s="176">
        <v>299.69</v>
      </c>
      <c r="Z66" s="115">
        <f t="shared" si="70"/>
        <v>-5.0031212902002312E-3</v>
      </c>
      <c r="AA66" s="115">
        <f t="shared" si="71"/>
        <v>1.1692389924501329E-3</v>
      </c>
      <c r="AB66" s="164">
        <v>40832511094.809998</v>
      </c>
      <c r="AC66" s="176">
        <v>300.04000000000002</v>
      </c>
      <c r="AD66" s="115">
        <f t="shared" si="72"/>
        <v>-8.591237915141773E-3</v>
      </c>
      <c r="AE66" s="115">
        <f t="shared" si="73"/>
        <v>1.1678734692516359E-3</v>
      </c>
      <c r="AF66" s="164">
        <v>40575701113.129997</v>
      </c>
      <c r="AG66" s="176">
        <v>300.38</v>
      </c>
      <c r="AH66" s="115">
        <f t="shared" si="74"/>
        <v>-6.2893506863613401E-3</v>
      </c>
      <c r="AI66" s="115">
        <f t="shared" si="75"/>
        <v>1.133182242367601E-3</v>
      </c>
      <c r="AJ66" s="116">
        <f t="shared" si="14"/>
        <v>-6.9956122319185868E-3</v>
      </c>
      <c r="AK66" s="116">
        <f t="shared" si="15"/>
        <v>1.1335014430503742E-3</v>
      </c>
      <c r="AL66" s="117">
        <f t="shared" si="16"/>
        <v>-5.9304646753840284E-2</v>
      </c>
      <c r="AM66" s="117">
        <f t="shared" si="17"/>
        <v>7.9865771812080381E-3</v>
      </c>
      <c r="AN66" s="118">
        <f t="shared" si="18"/>
        <v>1.0794862981769945E-2</v>
      </c>
      <c r="AO66" s="202">
        <f t="shared" si="19"/>
        <v>8.7436093302786701E-5</v>
      </c>
      <c r="AP66" s="122"/>
      <c r="AQ66" s="120">
        <v>3320655667.8400002</v>
      </c>
      <c r="AR66" s="124">
        <v>177.09</v>
      </c>
      <c r="AS66" s="121" t="e">
        <f>(#REF!/AQ66)-1</f>
        <v>#REF!</v>
      </c>
      <c r="AT66" s="121" t="e">
        <f>(#REF!/AR66)-1</f>
        <v>#REF!</v>
      </c>
    </row>
    <row r="67" spans="1:46">
      <c r="A67" s="197" t="s">
        <v>49</v>
      </c>
      <c r="B67" s="164">
        <v>6534461493.54</v>
      </c>
      <c r="C67" s="176">
        <v>1.01</v>
      </c>
      <c r="D67" s="164">
        <v>6522716836</v>
      </c>
      <c r="E67" s="176">
        <v>1.02</v>
      </c>
      <c r="F67" s="115">
        <f>((D67-B67)/B67)</f>
        <v>-1.7973413037341772E-3</v>
      </c>
      <c r="G67" s="115">
        <f>((E67-C67)/C67)</f>
        <v>9.9009900990099098E-3</v>
      </c>
      <c r="H67" s="164">
        <v>6472194620.79</v>
      </c>
      <c r="I67" s="176">
        <v>1</v>
      </c>
      <c r="J67" s="115">
        <f t="shared" si="62"/>
        <v>-7.7455784882702883E-3</v>
      </c>
      <c r="K67" s="115">
        <f t="shared" si="63"/>
        <v>-1.9607843137254919E-2</v>
      </c>
      <c r="L67" s="164">
        <v>6610349919.3999996</v>
      </c>
      <c r="M67" s="176">
        <v>1</v>
      </c>
      <c r="N67" s="115">
        <f t="shared" si="64"/>
        <v>2.1345974079057643E-2</v>
      </c>
      <c r="O67" s="115">
        <f t="shared" si="65"/>
        <v>0</v>
      </c>
      <c r="P67" s="164">
        <v>6537188727.2600002</v>
      </c>
      <c r="Q67" s="176">
        <v>1</v>
      </c>
      <c r="R67" s="115">
        <f t="shared" si="66"/>
        <v>-1.1067673123519004E-2</v>
      </c>
      <c r="S67" s="115">
        <f t="shared" si="67"/>
        <v>0</v>
      </c>
      <c r="T67" s="164">
        <v>6484039184.1700001</v>
      </c>
      <c r="U67" s="176">
        <v>1</v>
      </c>
      <c r="V67" s="115">
        <f t="shared" si="68"/>
        <v>-8.1303363429553726E-3</v>
      </c>
      <c r="W67" s="115">
        <f t="shared" si="69"/>
        <v>0</v>
      </c>
      <c r="X67" s="164">
        <v>6474975298.9200001</v>
      </c>
      <c r="Y67" s="176">
        <v>1</v>
      </c>
      <c r="Z67" s="115">
        <f t="shared" si="70"/>
        <v>-1.3978763842341334E-3</v>
      </c>
      <c r="AA67" s="115">
        <f t="shared" si="71"/>
        <v>0</v>
      </c>
      <c r="AB67" s="164">
        <v>6406756172.3400002</v>
      </c>
      <c r="AC67" s="176">
        <v>1.01</v>
      </c>
      <c r="AD67" s="115">
        <f t="shared" si="72"/>
        <v>-1.0535812637212469E-2</v>
      </c>
      <c r="AE67" s="115">
        <f t="shared" si="73"/>
        <v>1.0000000000000009E-2</v>
      </c>
      <c r="AF67" s="164">
        <v>6622388554.0200005</v>
      </c>
      <c r="AG67" s="176">
        <v>1.01</v>
      </c>
      <c r="AH67" s="115">
        <f t="shared" si="74"/>
        <v>3.3657029529382397E-2</v>
      </c>
      <c r="AI67" s="115">
        <f t="shared" si="75"/>
        <v>0</v>
      </c>
      <c r="AJ67" s="116">
        <f t="shared" si="14"/>
        <v>1.7910481660643246E-3</v>
      </c>
      <c r="AK67" s="116">
        <f t="shared" si="15"/>
        <v>3.6643370219374954E-5</v>
      </c>
      <c r="AL67" s="117">
        <f t="shared" si="16"/>
        <v>1.5280705958274172E-2</v>
      </c>
      <c r="AM67" s="117">
        <f t="shared" si="17"/>
        <v>-9.8039215686274595E-3</v>
      </c>
      <c r="AN67" s="118">
        <f t="shared" si="18"/>
        <v>1.6594151308178158E-2</v>
      </c>
      <c r="AO67" s="202">
        <f t="shared" si="19"/>
        <v>9.1220797718129971E-3</v>
      </c>
      <c r="AP67" s="122"/>
      <c r="AQ67" s="138">
        <v>1300500308</v>
      </c>
      <c r="AR67" s="124">
        <v>1.19</v>
      </c>
      <c r="AS67" s="121" t="e">
        <f>(#REF!/AQ67)-1</f>
        <v>#REF!</v>
      </c>
      <c r="AT67" s="121" t="e">
        <f>(#REF!/AR67)-1</f>
        <v>#REF!</v>
      </c>
    </row>
    <row r="68" spans="1:46">
      <c r="A68" s="197" t="s">
        <v>66</v>
      </c>
      <c r="B68" s="165">
        <v>25337704272</v>
      </c>
      <c r="C68" s="176">
        <v>3.9</v>
      </c>
      <c r="D68" s="165">
        <v>25623941728.93</v>
      </c>
      <c r="E68" s="176">
        <v>3.91</v>
      </c>
      <c r="F68" s="115">
        <f>((D68-B68)/B68)</f>
        <v>1.1296897850619934E-2</v>
      </c>
      <c r="G68" s="115">
        <f>((E68-C68)/C68)</f>
        <v>2.5641025641026235E-3</v>
      </c>
      <c r="H68" s="165">
        <v>24917278865.139999</v>
      </c>
      <c r="I68" s="176">
        <v>3.91</v>
      </c>
      <c r="J68" s="115">
        <f t="shared" si="62"/>
        <v>-2.757822630357307E-2</v>
      </c>
      <c r="K68" s="115">
        <f t="shared" si="63"/>
        <v>0</v>
      </c>
      <c r="L68" s="165">
        <v>24964036932.5</v>
      </c>
      <c r="M68" s="176">
        <v>3.91</v>
      </c>
      <c r="N68" s="115">
        <f t="shared" si="64"/>
        <v>1.8765318481632643E-3</v>
      </c>
      <c r="O68" s="115">
        <f t="shared" si="65"/>
        <v>0</v>
      </c>
      <c r="P68" s="165">
        <v>25546283317.740002</v>
      </c>
      <c r="Q68" s="176">
        <v>3.92</v>
      </c>
      <c r="R68" s="115">
        <f t="shared" si="66"/>
        <v>2.332340665952112E-2</v>
      </c>
      <c r="S68" s="115">
        <f t="shared" si="67"/>
        <v>2.5575447570331936E-3</v>
      </c>
      <c r="T68" s="165">
        <v>25400572707.23</v>
      </c>
      <c r="U68" s="176">
        <v>3.92</v>
      </c>
      <c r="V68" s="115">
        <f t="shared" si="68"/>
        <v>-5.7037890286301225E-3</v>
      </c>
      <c r="W68" s="115">
        <f t="shared" si="69"/>
        <v>0</v>
      </c>
      <c r="X68" s="165">
        <v>25447817231.119999</v>
      </c>
      <c r="Y68" s="176">
        <v>3.93</v>
      </c>
      <c r="Z68" s="115">
        <f t="shared" si="70"/>
        <v>1.859978687667611E-3</v>
      </c>
      <c r="AA68" s="115">
        <f t="shared" si="71"/>
        <v>2.5510204081633241E-3</v>
      </c>
      <c r="AB68" s="165">
        <v>25291611240.02</v>
      </c>
      <c r="AC68" s="176">
        <v>3.93</v>
      </c>
      <c r="AD68" s="115">
        <f t="shared" si="72"/>
        <v>-6.1382864267421336E-3</v>
      </c>
      <c r="AE68" s="115">
        <f t="shared" si="73"/>
        <v>0</v>
      </c>
      <c r="AF68" s="165">
        <v>25324660369.119999</v>
      </c>
      <c r="AG68" s="176">
        <v>3.93</v>
      </c>
      <c r="AH68" s="115">
        <f t="shared" si="74"/>
        <v>1.3067229598920697E-3</v>
      </c>
      <c r="AI68" s="115">
        <f t="shared" si="75"/>
        <v>0</v>
      </c>
      <c r="AJ68" s="116">
        <f t="shared" si="14"/>
        <v>3.0404530864833852E-5</v>
      </c>
      <c r="AK68" s="116">
        <f t="shared" si="15"/>
        <v>9.5908346616239266E-4</v>
      </c>
      <c r="AL68" s="117">
        <f t="shared" si="16"/>
        <v>-1.1679754932946403E-2</v>
      </c>
      <c r="AM68" s="117">
        <f t="shared" si="17"/>
        <v>5.1150895140665009E-3</v>
      </c>
      <c r="AN68" s="118">
        <f t="shared" si="18"/>
        <v>1.4692333067426474E-2</v>
      </c>
      <c r="AO68" s="202">
        <f t="shared" si="19"/>
        <v>1.3236655547489999E-3</v>
      </c>
      <c r="AP68" s="122"/>
      <c r="AQ68" s="123">
        <v>776682398.99000001</v>
      </c>
      <c r="AR68" s="127">
        <v>2.4700000000000002</v>
      </c>
      <c r="AS68" s="121" t="e">
        <f>(#REF!/AQ68)-1</f>
        <v>#REF!</v>
      </c>
      <c r="AT68" s="121" t="e">
        <f>(#REF!/AR68)-1</f>
        <v>#REF!</v>
      </c>
    </row>
    <row r="69" spans="1:46">
      <c r="A69" s="198" t="s">
        <v>92</v>
      </c>
      <c r="B69" s="164">
        <v>36713786244.080002</v>
      </c>
      <c r="C69" s="164">
        <v>3977.05</v>
      </c>
      <c r="D69" s="164">
        <v>36571915588.010002</v>
      </c>
      <c r="E69" s="164">
        <v>3980.89</v>
      </c>
      <c r="F69" s="115">
        <f>((D69-B69)/B69)</f>
        <v>-3.8642338637267615E-3</v>
      </c>
      <c r="G69" s="115">
        <f>((E69-C69)/C69)</f>
        <v>9.655397845135693E-4</v>
      </c>
      <c r="H69" s="164">
        <v>36065985685.529999</v>
      </c>
      <c r="I69" s="164">
        <v>3984.55</v>
      </c>
      <c r="J69" s="115">
        <f t="shared" si="62"/>
        <v>-1.3833836547677886E-2</v>
      </c>
      <c r="K69" s="115">
        <f t="shared" si="63"/>
        <v>9.1939239717759333E-4</v>
      </c>
      <c r="L69" s="164">
        <v>36044683509.220001</v>
      </c>
      <c r="M69" s="164">
        <v>3989.55</v>
      </c>
      <c r="N69" s="115">
        <f t="shared" si="64"/>
        <v>-5.9064450631510636E-4</v>
      </c>
      <c r="O69" s="115">
        <f t="shared" si="65"/>
        <v>1.2548468459424526E-3</v>
      </c>
      <c r="P69" s="164">
        <v>35671088195.949997</v>
      </c>
      <c r="Q69" s="164">
        <v>3994.31</v>
      </c>
      <c r="R69" s="115">
        <f t="shared" si="66"/>
        <v>-1.0364782733476935E-2</v>
      </c>
      <c r="S69" s="115">
        <f t="shared" si="67"/>
        <v>1.1931170182100145E-3</v>
      </c>
      <c r="T69" s="164">
        <v>35359737260.120003</v>
      </c>
      <c r="U69" s="164">
        <v>3998.84</v>
      </c>
      <c r="V69" s="115">
        <f t="shared" si="68"/>
        <v>-8.7283834493544887E-3</v>
      </c>
      <c r="W69" s="115">
        <f t="shared" si="69"/>
        <v>1.1341132761353526E-3</v>
      </c>
      <c r="X69" s="164">
        <v>32456087448.419998</v>
      </c>
      <c r="Y69" s="164">
        <v>4004.04</v>
      </c>
      <c r="Z69" s="115">
        <f t="shared" si="70"/>
        <v>-8.2117403484636364E-2</v>
      </c>
      <c r="AA69" s="115">
        <f t="shared" si="71"/>
        <v>1.3003771093616694E-3</v>
      </c>
      <c r="AB69" s="164">
        <v>32137114138.970001</v>
      </c>
      <c r="AC69" s="164">
        <v>4009.61</v>
      </c>
      <c r="AD69" s="115">
        <f t="shared" si="72"/>
        <v>-9.8278423102266116E-3</v>
      </c>
      <c r="AE69" s="115">
        <f t="shared" si="73"/>
        <v>1.3910949940560443E-3</v>
      </c>
      <c r="AF69" s="164">
        <v>32211432713.23</v>
      </c>
      <c r="AG69" s="164">
        <v>4015.38</v>
      </c>
      <c r="AH69" s="115">
        <f t="shared" si="74"/>
        <v>2.3125466069735981E-3</v>
      </c>
      <c r="AI69" s="115">
        <f t="shared" si="75"/>
        <v>1.4390426999134533E-3</v>
      </c>
      <c r="AJ69" s="116">
        <f t="shared" si="14"/>
        <v>-1.5876822536055067E-2</v>
      </c>
      <c r="AK69" s="116">
        <f t="shared" si="15"/>
        <v>1.1996905156637686E-3</v>
      </c>
      <c r="AL69" s="117">
        <f t="shared" si="16"/>
        <v>-0.11923036583321805</v>
      </c>
      <c r="AM69" s="117">
        <f t="shared" si="17"/>
        <v>8.6638917428012927E-3</v>
      </c>
      <c r="AN69" s="118">
        <f t="shared" si="18"/>
        <v>2.7304850320768532E-2</v>
      </c>
      <c r="AO69" s="202">
        <f t="shared" si="19"/>
        <v>1.870226642919501E-4</v>
      </c>
      <c r="AP69" s="122"/>
      <c r="AQ69" s="120">
        <v>8144502990.9799995</v>
      </c>
      <c r="AR69" s="120">
        <v>2263.5700000000002</v>
      </c>
      <c r="AS69" s="121" t="e">
        <f>(#REF!/AQ69)-1</f>
        <v>#REF!</v>
      </c>
      <c r="AT69" s="121" t="e">
        <f>(#REF!/AR69)-1</f>
        <v>#REF!</v>
      </c>
    </row>
    <row r="70" spans="1:46">
      <c r="A70" s="198" t="s">
        <v>93</v>
      </c>
      <c r="B70" s="164">
        <v>243865567.68000001</v>
      </c>
      <c r="C70" s="164">
        <v>3494.57</v>
      </c>
      <c r="D70" s="164">
        <v>244679439.18000001</v>
      </c>
      <c r="E70" s="164">
        <v>3505.98</v>
      </c>
      <c r="F70" s="115">
        <f>((D70-B70)/B70)</f>
        <v>3.3373776697658312E-3</v>
      </c>
      <c r="G70" s="115">
        <f>((E70-C70)/C70)</f>
        <v>3.2650655159289568E-3</v>
      </c>
      <c r="H70" s="164">
        <v>245562021.28</v>
      </c>
      <c r="I70" s="164">
        <v>3518.21</v>
      </c>
      <c r="J70" s="115">
        <f t="shared" si="62"/>
        <v>3.6070954836164913E-3</v>
      </c>
      <c r="K70" s="115">
        <f t="shared" si="63"/>
        <v>3.4883256607282464E-3</v>
      </c>
      <c r="L70" s="164">
        <v>246806921.91999999</v>
      </c>
      <c r="M70" s="164">
        <v>3536.03</v>
      </c>
      <c r="N70" s="115">
        <f t="shared" si="64"/>
        <v>5.0695976255240964E-3</v>
      </c>
      <c r="O70" s="115">
        <f t="shared" si="65"/>
        <v>5.065075706111961E-3</v>
      </c>
      <c r="P70" s="164">
        <v>246486329.24000001</v>
      </c>
      <c r="Q70" s="164">
        <v>3531.35</v>
      </c>
      <c r="R70" s="115">
        <f t="shared" si="66"/>
        <v>-1.2989614614775443E-3</v>
      </c>
      <c r="S70" s="115">
        <f t="shared" si="67"/>
        <v>-1.3235181828209293E-3</v>
      </c>
      <c r="T70" s="164">
        <v>247515959.59</v>
      </c>
      <c r="U70" s="164">
        <v>3546.16</v>
      </c>
      <c r="V70" s="115">
        <f t="shared" si="68"/>
        <v>4.177231058512209E-3</v>
      </c>
      <c r="W70" s="115">
        <f t="shared" si="69"/>
        <v>4.1938635366077972E-3</v>
      </c>
      <c r="X70" s="164">
        <v>248599886.97</v>
      </c>
      <c r="Y70" s="164">
        <v>3561.51</v>
      </c>
      <c r="Z70" s="115">
        <f t="shared" si="70"/>
        <v>4.3792221794322931E-3</v>
      </c>
      <c r="AA70" s="115">
        <f t="shared" si="71"/>
        <v>4.3286258939247988E-3</v>
      </c>
      <c r="AB70" s="164">
        <v>247768847.03999999</v>
      </c>
      <c r="AC70" s="164">
        <v>3549.63</v>
      </c>
      <c r="AD70" s="115">
        <f t="shared" si="72"/>
        <v>-3.3428813670389706E-3</v>
      </c>
      <c r="AE70" s="115">
        <f t="shared" si="73"/>
        <v>-3.3356638055207226E-3</v>
      </c>
      <c r="AF70" s="164">
        <v>249588074.11000001</v>
      </c>
      <c r="AG70" s="164">
        <v>3575.76</v>
      </c>
      <c r="AH70" s="115">
        <f t="shared" si="74"/>
        <v>7.3424366773048155E-3</v>
      </c>
      <c r="AI70" s="115">
        <f t="shared" si="75"/>
        <v>7.3613306175573535E-3</v>
      </c>
      <c r="AJ70" s="116">
        <f t="shared" ref="AJ70:AJ127" si="76">AVERAGE(F70,J70,N70,R70,V70,Z70,AD70,AH70)</f>
        <v>2.9088897332049026E-3</v>
      </c>
      <c r="AK70" s="116">
        <f t="shared" ref="AK70:AK127" si="77">AVERAGE(G70,K70,O70,S70,W70,AA70,AE70,AI70)</f>
        <v>2.8803881178146827E-3</v>
      </c>
      <c r="AL70" s="117">
        <f t="shared" ref="AL70:AL127" si="78">((AF70-D70)/D70)</f>
        <v>2.0061493300991825E-2</v>
      </c>
      <c r="AM70" s="117">
        <f t="shared" ref="AM70:AM127" si="79">((AG70-E70)/E70)</f>
        <v>1.9903136926052115E-2</v>
      </c>
      <c r="AN70" s="118">
        <f t="shared" ref="AN70:AN127" si="80">STDEV(F70,J70,N70,R70,V70,Z70,AD70,AH70)</f>
        <v>3.4960653612209026E-3</v>
      </c>
      <c r="AO70" s="202">
        <f t="shared" ref="AO70:AO127" si="81">STDEV(G70,K70,O70,S70,W70,AA70,AE70,AI70)</f>
        <v>3.49497619716431E-3</v>
      </c>
      <c r="AP70" s="122"/>
      <c r="AQ70" s="120"/>
      <c r="AR70" s="120"/>
      <c r="AS70" s="121"/>
      <c r="AT70" s="121"/>
    </row>
    <row r="71" spans="1:46">
      <c r="A71" s="198" t="s">
        <v>116</v>
      </c>
      <c r="B71" s="164">
        <v>65608212.960000001</v>
      </c>
      <c r="C71" s="164">
        <v>12.480321999999999</v>
      </c>
      <c r="D71" s="164">
        <v>65420977.5</v>
      </c>
      <c r="E71" s="164">
        <v>12.491198000000001</v>
      </c>
      <c r="F71" s="115">
        <f>((D71-B71)/B71)</f>
        <v>-2.853841791334182E-3</v>
      </c>
      <c r="G71" s="115">
        <f>((E71-C71)/C71)</f>
        <v>8.7145187439886893E-4</v>
      </c>
      <c r="H71" s="164">
        <v>65253790.840000004</v>
      </c>
      <c r="I71" s="164">
        <v>12.451705</v>
      </c>
      <c r="J71" s="115">
        <f t="shared" si="62"/>
        <v>-2.5555512373687237E-3</v>
      </c>
      <c r="K71" s="115">
        <f t="shared" si="63"/>
        <v>-3.1616663189551731E-3</v>
      </c>
      <c r="L71" s="164">
        <v>64154880.829999998</v>
      </c>
      <c r="M71" s="164">
        <v>12.247475</v>
      </c>
      <c r="N71" s="115">
        <f t="shared" si="64"/>
        <v>-1.6840554331847078E-2</v>
      </c>
      <c r="O71" s="115">
        <f t="shared" si="65"/>
        <v>-1.6401769878101095E-2</v>
      </c>
      <c r="P71" s="164">
        <v>64419600</v>
      </c>
      <c r="Q71" s="164">
        <v>12.300329</v>
      </c>
      <c r="R71" s="115">
        <f t="shared" si="66"/>
        <v>4.1262514492305669E-3</v>
      </c>
      <c r="S71" s="115">
        <f t="shared" si="67"/>
        <v>4.3155017666906817E-3</v>
      </c>
      <c r="T71" s="164">
        <v>62571120.039999999</v>
      </c>
      <c r="U71" s="164">
        <v>12.307181999999999</v>
      </c>
      <c r="V71" s="115">
        <f t="shared" si="68"/>
        <v>-2.8694371899235651E-2</v>
      </c>
      <c r="W71" s="115">
        <f t="shared" si="69"/>
        <v>5.5713956919360079E-4</v>
      </c>
      <c r="X71" s="164">
        <v>57949939.840000004</v>
      </c>
      <c r="Y71" s="164">
        <v>12.541494999999999</v>
      </c>
      <c r="Z71" s="115">
        <f t="shared" si="70"/>
        <v>-7.3854842250638986E-2</v>
      </c>
      <c r="AA71" s="115">
        <f t="shared" si="71"/>
        <v>1.9038720642954678E-2</v>
      </c>
      <c r="AB71" s="164">
        <v>57992585.82</v>
      </c>
      <c r="AC71" s="164">
        <v>12.43849</v>
      </c>
      <c r="AD71" s="115">
        <f t="shared" si="72"/>
        <v>7.3591068632240916E-4</v>
      </c>
      <c r="AE71" s="115">
        <f t="shared" si="73"/>
        <v>-8.213135674813854E-3</v>
      </c>
      <c r="AF71" s="164">
        <v>58137415.75</v>
      </c>
      <c r="AG71" s="164">
        <v>12.46223</v>
      </c>
      <c r="AH71" s="115">
        <f t="shared" si="74"/>
        <v>2.4973870013233995E-3</v>
      </c>
      <c r="AI71" s="115">
        <f t="shared" si="75"/>
        <v>1.9085917985221755E-3</v>
      </c>
      <c r="AJ71" s="116">
        <f t="shared" si="76"/>
        <v>-1.4679951546693531E-2</v>
      </c>
      <c r="AK71" s="116">
        <f t="shared" si="77"/>
        <v>-1.3564577751376465E-4</v>
      </c>
      <c r="AL71" s="117">
        <f t="shared" si="78"/>
        <v>-0.11133373465720532</v>
      </c>
      <c r="AM71" s="117">
        <f t="shared" si="79"/>
        <v>-2.3190729984426451E-3</v>
      </c>
      <c r="AN71" s="118">
        <f t="shared" si="80"/>
        <v>2.6392587882498458E-2</v>
      </c>
      <c r="AO71" s="202">
        <f t="shared" si="81"/>
        <v>1.0226936304156791E-2</v>
      </c>
      <c r="AP71" s="122"/>
      <c r="AQ71" s="120">
        <v>421796041.39999998</v>
      </c>
      <c r="AR71" s="120">
        <v>2004.5</v>
      </c>
      <c r="AS71" s="121" t="e">
        <f>(#REF!/AQ71)-1</f>
        <v>#REF!</v>
      </c>
      <c r="AT71" s="121" t="e">
        <f>(#REF!/AR71)-1</f>
        <v>#REF!</v>
      </c>
    </row>
    <row r="72" spans="1:46">
      <c r="A72" s="197" t="s">
        <v>110</v>
      </c>
      <c r="B72" s="164">
        <v>14865007536.559999</v>
      </c>
      <c r="C72" s="164">
        <v>1143.21</v>
      </c>
      <c r="D72" s="164">
        <v>15092206713.68</v>
      </c>
      <c r="E72" s="164">
        <v>1144.27</v>
      </c>
      <c r="F72" s="115">
        <f>((D72-B72)/B72)</f>
        <v>1.5284161582912884E-2</v>
      </c>
      <c r="G72" s="115">
        <f>((E72-C72)/C72)</f>
        <v>9.2721372276304915E-4</v>
      </c>
      <c r="H72" s="164">
        <v>15077801408.59</v>
      </c>
      <c r="I72" s="164">
        <v>1145.18</v>
      </c>
      <c r="J72" s="115">
        <f t="shared" si="62"/>
        <v>-9.544863361129807E-4</v>
      </c>
      <c r="K72" s="115">
        <f t="shared" si="63"/>
        <v>7.9526685135508396E-4</v>
      </c>
      <c r="L72" s="164">
        <v>15215127499.48</v>
      </c>
      <c r="M72" s="164">
        <v>1147.1099999999999</v>
      </c>
      <c r="N72" s="115">
        <f t="shared" si="64"/>
        <v>9.1078325790763578E-3</v>
      </c>
      <c r="O72" s="115">
        <f t="shared" si="65"/>
        <v>1.6853245777954874E-3</v>
      </c>
      <c r="P72" s="164">
        <v>15163839779.91</v>
      </c>
      <c r="Q72" s="164">
        <v>1128.7</v>
      </c>
      <c r="R72" s="115">
        <f t="shared" si="66"/>
        <v>-3.3708373177781478E-3</v>
      </c>
      <c r="S72" s="115">
        <f t="shared" si="67"/>
        <v>-1.6049027556206342E-2</v>
      </c>
      <c r="T72" s="164">
        <v>15227664282.879999</v>
      </c>
      <c r="U72" s="164">
        <v>1129.1300000000001</v>
      </c>
      <c r="V72" s="115">
        <f t="shared" si="68"/>
        <v>4.2089934934921953E-3</v>
      </c>
      <c r="W72" s="115">
        <f t="shared" si="69"/>
        <v>3.8096925666701836E-4</v>
      </c>
      <c r="X72" s="164">
        <v>15195425036.459999</v>
      </c>
      <c r="Y72" s="164">
        <v>1130.43</v>
      </c>
      <c r="Z72" s="115">
        <f t="shared" si="70"/>
        <v>-2.1171498019066314E-3</v>
      </c>
      <c r="AA72" s="115">
        <f t="shared" si="71"/>
        <v>1.1513288992409682E-3</v>
      </c>
      <c r="AB72" s="164">
        <v>15340458586</v>
      </c>
      <c r="AC72" s="164">
        <v>1133.02</v>
      </c>
      <c r="AD72" s="115">
        <f t="shared" si="72"/>
        <v>9.5445536529584728E-3</v>
      </c>
      <c r="AE72" s="115">
        <f t="shared" si="73"/>
        <v>2.2911635395379795E-3</v>
      </c>
      <c r="AF72" s="164">
        <v>15325322389.5</v>
      </c>
      <c r="AG72" s="164">
        <v>1136.45</v>
      </c>
      <c r="AH72" s="115">
        <f t="shared" si="74"/>
        <v>-9.8668474707878603E-4</v>
      </c>
      <c r="AI72" s="115">
        <f t="shared" si="75"/>
        <v>3.0273075497343946E-3</v>
      </c>
      <c r="AJ72" s="116">
        <f t="shared" si="76"/>
        <v>3.8395478881954209E-3</v>
      </c>
      <c r="AK72" s="116">
        <f t="shared" si="77"/>
        <v>-7.2380664488904518E-4</v>
      </c>
      <c r="AL72" s="117">
        <f t="shared" si="78"/>
        <v>1.5446096137067688E-2</v>
      </c>
      <c r="AM72" s="117">
        <f t="shared" si="79"/>
        <v>-6.8340514039518093E-3</v>
      </c>
      <c r="AN72" s="118">
        <f t="shared" si="80"/>
        <v>6.8155785292661206E-3</v>
      </c>
      <c r="AO72" s="202">
        <f t="shared" si="81"/>
        <v>6.2518263364258145E-3</v>
      </c>
      <c r="AP72" s="122"/>
      <c r="AQ72" s="120"/>
      <c r="AR72" s="120"/>
      <c r="AS72" s="121"/>
      <c r="AT72" s="121"/>
    </row>
    <row r="73" spans="1:46">
      <c r="A73" s="197" t="s">
        <v>118</v>
      </c>
      <c r="B73" s="164">
        <v>120887661980.5</v>
      </c>
      <c r="C73" s="164">
        <v>508.97</v>
      </c>
      <c r="D73" s="164">
        <v>122241044600.7</v>
      </c>
      <c r="E73" s="164">
        <v>509.47</v>
      </c>
      <c r="F73" s="115">
        <f>((D73-B73)/B73)</f>
        <v>1.1195374267543587E-2</v>
      </c>
      <c r="G73" s="115">
        <f>((E73-C73)/C73)</f>
        <v>9.8237617148358436E-4</v>
      </c>
      <c r="H73" s="164">
        <v>123376858944.63</v>
      </c>
      <c r="I73" s="164">
        <v>509.01</v>
      </c>
      <c r="J73" s="115">
        <f t="shared" si="62"/>
        <v>9.2915955327455037E-3</v>
      </c>
      <c r="K73" s="115">
        <f t="shared" si="63"/>
        <v>-9.0289909121250779E-4</v>
      </c>
      <c r="L73" s="164">
        <v>125820350591.45</v>
      </c>
      <c r="M73" s="164">
        <v>509.21</v>
      </c>
      <c r="N73" s="115">
        <f t="shared" si="64"/>
        <v>1.9805105006900855E-2</v>
      </c>
      <c r="O73" s="115">
        <f t="shared" si="65"/>
        <v>3.9291958900608759E-4</v>
      </c>
      <c r="P73" s="164">
        <v>127250697423.39</v>
      </c>
      <c r="Q73" s="164">
        <v>512.19000000000005</v>
      </c>
      <c r="R73" s="115">
        <f t="shared" si="66"/>
        <v>1.1368167591461156E-2</v>
      </c>
      <c r="S73" s="115">
        <f t="shared" si="67"/>
        <v>5.8522024312171305E-3</v>
      </c>
      <c r="T73" s="164">
        <v>129739741646.60001</v>
      </c>
      <c r="U73" s="164">
        <v>511.43</v>
      </c>
      <c r="V73" s="115">
        <f t="shared" si="68"/>
        <v>1.9560161740634158E-2</v>
      </c>
      <c r="W73" s="115">
        <f t="shared" si="69"/>
        <v>-1.4838243620532373E-3</v>
      </c>
      <c r="X73" s="164">
        <v>131063394211.5</v>
      </c>
      <c r="Y73" s="164">
        <v>511.93</v>
      </c>
      <c r="Z73" s="115">
        <f t="shared" si="70"/>
        <v>1.0202367818070046E-2</v>
      </c>
      <c r="AA73" s="115">
        <f t="shared" si="71"/>
        <v>9.7765090041647927E-4</v>
      </c>
      <c r="AB73" s="164">
        <v>132287271403.42</v>
      </c>
      <c r="AC73" s="164">
        <v>312.87</v>
      </c>
      <c r="AD73" s="115">
        <f t="shared" si="72"/>
        <v>9.3380550632238286E-3</v>
      </c>
      <c r="AE73" s="115">
        <f t="shared" si="73"/>
        <v>-0.38884222452288397</v>
      </c>
      <c r="AF73" s="164">
        <v>133086880524.39</v>
      </c>
      <c r="AG73" s="164">
        <v>515.08000000000004</v>
      </c>
      <c r="AH73" s="115">
        <f t="shared" si="74"/>
        <v>6.0444902407241659E-3</v>
      </c>
      <c r="AI73" s="115">
        <f t="shared" si="75"/>
        <v>0.64630677278102733</v>
      </c>
      <c r="AJ73" s="116">
        <f t="shared" si="76"/>
        <v>1.2100664657662913E-2</v>
      </c>
      <c r="AK73" s="116">
        <f t="shared" si="77"/>
        <v>3.2910371737125112E-2</v>
      </c>
      <c r="AL73" s="117">
        <f t="shared" si="78"/>
        <v>8.8724993794988355E-2</v>
      </c>
      <c r="AM73" s="117">
        <f t="shared" si="79"/>
        <v>1.1011443264569088E-2</v>
      </c>
      <c r="AN73" s="118">
        <f t="shared" si="80"/>
        <v>4.9592951839046891E-3</v>
      </c>
      <c r="AO73" s="202">
        <f t="shared" si="81"/>
        <v>0.28291475749428646</v>
      </c>
      <c r="AP73" s="122"/>
      <c r="AQ73" s="120"/>
      <c r="AR73" s="120"/>
      <c r="AS73" s="121"/>
      <c r="AT73" s="121"/>
    </row>
    <row r="74" spans="1:46">
      <c r="A74" s="197" t="s">
        <v>125</v>
      </c>
      <c r="B74" s="164">
        <v>31020844.210000001</v>
      </c>
      <c r="C74" s="164">
        <v>0.64929999999999999</v>
      </c>
      <c r="D74" s="164">
        <v>31030089.760000002</v>
      </c>
      <c r="E74" s="164">
        <v>0.64949999999999997</v>
      </c>
      <c r="F74" s="115">
        <f>((D74-B74)/B74)</f>
        <v>2.9804314600246479E-4</v>
      </c>
      <c r="G74" s="115">
        <f>((E74-C74)/C74)</f>
        <v>3.0802402587398427E-4</v>
      </c>
      <c r="H74" s="164">
        <v>30953786.640000001</v>
      </c>
      <c r="I74" s="164">
        <v>0.64980000000000004</v>
      </c>
      <c r="J74" s="115">
        <f t="shared" si="62"/>
        <v>-2.4590041662838243E-3</v>
      </c>
      <c r="K74" s="115">
        <f t="shared" si="63"/>
        <v>4.6189376443430021E-4</v>
      </c>
      <c r="L74" s="164">
        <v>31164814.280000001</v>
      </c>
      <c r="M74" s="164">
        <v>0.6542</v>
      </c>
      <c r="N74" s="115">
        <f t="shared" si="64"/>
        <v>6.817506447734583E-3</v>
      </c>
      <c r="O74" s="115">
        <f t="shared" si="65"/>
        <v>6.7713142505385644E-3</v>
      </c>
      <c r="P74" s="164">
        <v>31174292.460000001</v>
      </c>
      <c r="Q74" s="164">
        <v>0.65439999999999998</v>
      </c>
      <c r="R74" s="115">
        <f t="shared" si="66"/>
        <v>3.0413080324634943E-4</v>
      </c>
      <c r="S74" s="115">
        <f t="shared" si="67"/>
        <v>3.0571690614487613E-4</v>
      </c>
      <c r="T74" s="164">
        <v>31189174.010000002</v>
      </c>
      <c r="U74" s="164">
        <v>0.65469999999999995</v>
      </c>
      <c r="V74" s="115">
        <f t="shared" si="68"/>
        <v>4.7736608678754743E-4</v>
      </c>
      <c r="W74" s="115">
        <f t="shared" si="69"/>
        <v>4.5843520782391041E-4</v>
      </c>
      <c r="X74" s="164">
        <v>31293200.91</v>
      </c>
      <c r="Y74" s="164">
        <v>0.65690000000000004</v>
      </c>
      <c r="Z74" s="115">
        <f t="shared" si="70"/>
        <v>3.3353528364247469E-3</v>
      </c>
      <c r="AA74" s="115">
        <f t="shared" si="71"/>
        <v>3.3603177027647637E-3</v>
      </c>
      <c r="AB74" s="164">
        <v>31361189.260000002</v>
      </c>
      <c r="AC74" s="164">
        <v>0.6583</v>
      </c>
      <c r="AD74" s="115">
        <f t="shared" si="72"/>
        <v>2.1726237017279768E-3</v>
      </c>
      <c r="AE74" s="115">
        <f t="shared" si="73"/>
        <v>2.1312224082812555E-3</v>
      </c>
      <c r="AF74" s="164">
        <v>31370536.879999999</v>
      </c>
      <c r="AG74" s="164">
        <v>0.65849999999999997</v>
      </c>
      <c r="AH74" s="115">
        <f t="shared" si="74"/>
        <v>2.9806331394198276E-4</v>
      </c>
      <c r="AI74" s="115">
        <f t="shared" si="75"/>
        <v>3.0381285128357584E-4</v>
      </c>
      <c r="AJ74" s="116">
        <f t="shared" si="76"/>
        <v>1.4055102711977283E-3</v>
      </c>
      <c r="AK74" s="116">
        <f t="shared" si="77"/>
        <v>1.7625921396431537E-3</v>
      </c>
      <c r="AL74" s="117">
        <f t="shared" si="78"/>
        <v>1.097151579751013E-2</v>
      </c>
      <c r="AM74" s="117">
        <f t="shared" si="79"/>
        <v>1.3856812933025417E-2</v>
      </c>
      <c r="AN74" s="118">
        <f t="shared" si="80"/>
        <v>2.7532925834409701E-3</v>
      </c>
      <c r="AO74" s="202">
        <f t="shared" si="81"/>
        <v>2.3156253353494483E-3</v>
      </c>
      <c r="AP74" s="122"/>
      <c r="AQ74" s="120"/>
      <c r="AR74" s="120"/>
      <c r="AS74" s="121"/>
      <c r="AT74" s="121"/>
    </row>
    <row r="75" spans="1:46">
      <c r="A75" s="197" t="s">
        <v>129</v>
      </c>
      <c r="B75" s="164">
        <v>1333430047.1500001</v>
      </c>
      <c r="C75" s="164">
        <v>1166.6300000000001</v>
      </c>
      <c r="D75" s="164">
        <v>1325299098.5</v>
      </c>
      <c r="E75" s="164">
        <v>1162.3399999999999</v>
      </c>
      <c r="F75" s="115">
        <f>((D75-B75)/B75)</f>
        <v>-6.097769183601897E-3</v>
      </c>
      <c r="G75" s="115">
        <f>((E75-C75)/C75)</f>
        <v>-3.6772584281221901E-3</v>
      </c>
      <c r="H75" s="164">
        <v>1329253580.5799999</v>
      </c>
      <c r="I75" s="164">
        <v>1164.9100000000001</v>
      </c>
      <c r="J75" s="115">
        <f t="shared" si="62"/>
        <v>2.9838412208049378E-3</v>
      </c>
      <c r="K75" s="115">
        <f t="shared" si="63"/>
        <v>2.2110570056955484E-3</v>
      </c>
      <c r="L75" s="164">
        <v>1353004808.4300001</v>
      </c>
      <c r="M75" s="164">
        <v>1185.96</v>
      </c>
      <c r="N75" s="115">
        <f t="shared" si="64"/>
        <v>1.7868093941591379E-2</v>
      </c>
      <c r="O75" s="115">
        <f t="shared" si="65"/>
        <v>1.8070065498622171E-2</v>
      </c>
      <c r="P75" s="164">
        <v>1339703776.5</v>
      </c>
      <c r="Q75" s="164">
        <v>1174.8399999999999</v>
      </c>
      <c r="R75" s="115">
        <f t="shared" si="66"/>
        <v>-9.8307351512182135E-3</v>
      </c>
      <c r="S75" s="115">
        <f t="shared" si="67"/>
        <v>-9.3763701979831682E-3</v>
      </c>
      <c r="T75" s="164">
        <v>1319458458.0699999</v>
      </c>
      <c r="U75" s="164">
        <v>1175.06</v>
      </c>
      <c r="V75" s="115">
        <f t="shared" si="68"/>
        <v>-1.5111787236198828E-2</v>
      </c>
      <c r="W75" s="115">
        <f t="shared" si="69"/>
        <v>1.8725954172485386E-4</v>
      </c>
      <c r="X75" s="164">
        <v>1311182502.75</v>
      </c>
      <c r="Y75" s="164">
        <v>1167.7</v>
      </c>
      <c r="Z75" s="115">
        <f t="shared" si="70"/>
        <v>-6.2722363628676496E-3</v>
      </c>
      <c r="AA75" s="115">
        <f t="shared" si="71"/>
        <v>-6.2635099484280804E-3</v>
      </c>
      <c r="AB75" s="164">
        <v>1311352871.55</v>
      </c>
      <c r="AC75" s="164">
        <v>1168.1099999999999</v>
      </c>
      <c r="AD75" s="115">
        <f t="shared" si="72"/>
        <v>1.2993522994901962E-4</v>
      </c>
      <c r="AE75" s="115">
        <f t="shared" si="73"/>
        <v>3.5111758157048428E-4</v>
      </c>
      <c r="AF75" s="164">
        <v>1306454586.1099999</v>
      </c>
      <c r="AG75" s="164">
        <v>1166.53</v>
      </c>
      <c r="AH75" s="115">
        <f t="shared" si="74"/>
        <v>-3.7352916566311821E-3</v>
      </c>
      <c r="AI75" s="115">
        <f t="shared" si="75"/>
        <v>-1.3526123395912434E-3</v>
      </c>
      <c r="AJ75" s="116">
        <f t="shared" si="76"/>
        <v>-2.5082436497715541E-3</v>
      </c>
      <c r="AK75" s="116">
        <f t="shared" si="77"/>
        <v>1.87185891860468E-5</v>
      </c>
      <c r="AL75" s="117">
        <f t="shared" si="78"/>
        <v>-1.4219063765552018E-2</v>
      </c>
      <c r="AM75" s="117">
        <f t="shared" si="79"/>
        <v>3.6047972194022874E-3</v>
      </c>
      <c r="AN75" s="118">
        <f t="shared" si="80"/>
        <v>9.9523456811615035E-3</v>
      </c>
      <c r="AO75" s="202">
        <f t="shared" si="81"/>
        <v>8.2294874989396784E-3</v>
      </c>
      <c r="AP75" s="122"/>
      <c r="AQ75" s="120"/>
      <c r="AR75" s="120"/>
      <c r="AS75" s="121"/>
      <c r="AT75" s="121"/>
    </row>
    <row r="76" spans="1:46" s="278" customFormat="1">
      <c r="A76" s="197" t="s">
        <v>130</v>
      </c>
      <c r="B76" s="164">
        <v>280435889.41000003</v>
      </c>
      <c r="C76" s="164">
        <v>153.43</v>
      </c>
      <c r="D76" s="164">
        <v>267425946.78999999</v>
      </c>
      <c r="E76" s="164">
        <v>146.16999999999999</v>
      </c>
      <c r="F76" s="115">
        <f>((D76-B76)/B76)</f>
        <v>-4.6391860354861252E-2</v>
      </c>
      <c r="G76" s="115">
        <f>((E76-C76)/C76)</f>
        <v>-4.7317995176953787E-2</v>
      </c>
      <c r="H76" s="164">
        <v>267383994.53999999</v>
      </c>
      <c r="I76" s="164">
        <v>146.13999999999999</v>
      </c>
      <c r="J76" s="115">
        <f t="shared" si="62"/>
        <v>-1.5687426932040966E-4</v>
      </c>
      <c r="K76" s="115">
        <f t="shared" si="63"/>
        <v>-2.0524047342136649E-4</v>
      </c>
      <c r="L76" s="164">
        <v>267910890.99000001</v>
      </c>
      <c r="M76" s="164">
        <v>146.43</v>
      </c>
      <c r="N76" s="115">
        <f t="shared" si="64"/>
        <v>1.9705609189752584E-3</v>
      </c>
      <c r="O76" s="115">
        <f t="shared" si="65"/>
        <v>1.984398521965379E-3</v>
      </c>
      <c r="P76" s="164">
        <v>271557691.23000002</v>
      </c>
      <c r="Q76" s="164">
        <v>148.46</v>
      </c>
      <c r="R76" s="115">
        <f t="shared" si="66"/>
        <v>1.3611989518321333E-2</v>
      </c>
      <c r="S76" s="115">
        <f t="shared" si="67"/>
        <v>1.3863279382640176E-2</v>
      </c>
      <c r="T76" s="164">
        <v>271584148.48000002</v>
      </c>
      <c r="U76" s="164">
        <v>148.47999999999999</v>
      </c>
      <c r="V76" s="115">
        <f t="shared" si="68"/>
        <v>9.7427732133690954E-5</v>
      </c>
      <c r="W76" s="115">
        <f t="shared" si="69"/>
        <v>1.3471642193171095E-4</v>
      </c>
      <c r="X76" s="164">
        <v>271541395.81</v>
      </c>
      <c r="Y76" s="164">
        <v>148.44</v>
      </c>
      <c r="Z76" s="115">
        <f t="shared" si="70"/>
        <v>-1.5741960729039043E-4</v>
      </c>
      <c r="AA76" s="115">
        <f t="shared" si="71"/>
        <v>-2.6939655172408437E-4</v>
      </c>
      <c r="AB76" s="164">
        <v>271689802.83999997</v>
      </c>
      <c r="AC76" s="164">
        <v>148.52000000000001</v>
      </c>
      <c r="AD76" s="115">
        <f t="shared" si="72"/>
        <v>5.4653556433735485E-4</v>
      </c>
      <c r="AE76" s="115">
        <f t="shared" si="73"/>
        <v>5.3893829156569995E-4</v>
      </c>
      <c r="AF76" s="164">
        <v>272178938.82999998</v>
      </c>
      <c r="AG76" s="164">
        <v>148.79</v>
      </c>
      <c r="AH76" s="115">
        <f t="shared" si="74"/>
        <v>1.8003472522230256E-3</v>
      </c>
      <c r="AI76" s="115">
        <f t="shared" si="75"/>
        <v>1.8179369781846336E-3</v>
      </c>
      <c r="AJ76" s="116">
        <f t="shared" si="76"/>
        <v>-3.5849116556851729E-3</v>
      </c>
      <c r="AK76" s="116">
        <f t="shared" si="77"/>
        <v>-3.6816703257264547E-3</v>
      </c>
      <c r="AL76" s="117">
        <f t="shared" si="78"/>
        <v>1.7773114752146119E-2</v>
      </c>
      <c r="AM76" s="117">
        <f t="shared" si="79"/>
        <v>1.7924334678798691E-2</v>
      </c>
      <c r="AN76" s="118">
        <f t="shared" si="80"/>
        <v>1.7897167283912704E-2</v>
      </c>
      <c r="AO76" s="202">
        <f t="shared" si="81"/>
        <v>1.8245984470992023E-2</v>
      </c>
      <c r="AP76" s="122"/>
      <c r="AQ76" s="120"/>
      <c r="AR76" s="120"/>
      <c r="AS76" s="121"/>
      <c r="AT76" s="121"/>
    </row>
    <row r="77" spans="1:46">
      <c r="A77" s="197" t="s">
        <v>135</v>
      </c>
      <c r="B77" s="164">
        <v>639375151.22000003</v>
      </c>
      <c r="C77" s="164">
        <v>169.90267900000001</v>
      </c>
      <c r="D77" s="164">
        <v>644434880.10000002</v>
      </c>
      <c r="E77" s="164">
        <v>170.23208099999999</v>
      </c>
      <c r="F77" s="115">
        <f>((D77-B77)/B77)</f>
        <v>7.9135525838710825E-3</v>
      </c>
      <c r="G77" s="115">
        <f>((E77-C77)/C77)</f>
        <v>1.9387687230051711E-3</v>
      </c>
      <c r="H77" s="164">
        <v>647101211.27999997</v>
      </c>
      <c r="I77" s="164">
        <v>170.78481600000001</v>
      </c>
      <c r="J77" s="115">
        <f t="shared" si="62"/>
        <v>4.1374718568712486E-3</v>
      </c>
      <c r="K77" s="115">
        <f t="shared" si="63"/>
        <v>3.2469496745446743E-3</v>
      </c>
      <c r="L77" s="164">
        <v>645898188.24000001</v>
      </c>
      <c r="M77" s="164">
        <v>171.123277</v>
      </c>
      <c r="N77" s="115">
        <f t="shared" si="64"/>
        <v>-1.8590956391818824E-3</v>
      </c>
      <c r="O77" s="115">
        <f t="shared" si="65"/>
        <v>1.9817979603057641E-3</v>
      </c>
      <c r="P77" s="164">
        <v>644419793.63</v>
      </c>
      <c r="Q77" s="164">
        <v>171.34641099999999</v>
      </c>
      <c r="R77" s="115">
        <f t="shared" si="66"/>
        <v>-2.2888972858531673E-3</v>
      </c>
      <c r="S77" s="115">
        <f t="shared" si="67"/>
        <v>1.3039371610443593E-3</v>
      </c>
      <c r="T77" s="164">
        <v>631804952.25</v>
      </c>
      <c r="U77" s="164">
        <v>171.62971899999999</v>
      </c>
      <c r="V77" s="115">
        <f t="shared" si="68"/>
        <v>-1.9575502653233105E-2</v>
      </c>
      <c r="W77" s="115">
        <f t="shared" si="69"/>
        <v>1.6534224343923098E-3</v>
      </c>
      <c r="X77" s="164">
        <v>620596335.60000002</v>
      </c>
      <c r="Y77" s="164">
        <v>171.97757999999999</v>
      </c>
      <c r="Z77" s="115">
        <f t="shared" si="70"/>
        <v>-1.7740628037313674E-2</v>
      </c>
      <c r="AA77" s="115">
        <f t="shared" si="71"/>
        <v>2.0268109860390477E-3</v>
      </c>
      <c r="AB77" s="164">
        <v>615423006.44000006</v>
      </c>
      <c r="AC77" s="164">
        <v>172.37514400000001</v>
      </c>
      <c r="AD77" s="115">
        <f t="shared" si="72"/>
        <v>-8.3360614029380775E-3</v>
      </c>
      <c r="AE77" s="115">
        <f t="shared" si="73"/>
        <v>2.3117199346566974E-3</v>
      </c>
      <c r="AF77" s="164">
        <v>616428324.28999996</v>
      </c>
      <c r="AG77" s="164">
        <v>172.77795499999999</v>
      </c>
      <c r="AH77" s="115">
        <f t="shared" si="74"/>
        <v>1.6335395971224826E-3</v>
      </c>
      <c r="AI77" s="115">
        <f t="shared" si="75"/>
        <v>2.3368276344992384E-3</v>
      </c>
      <c r="AJ77" s="116">
        <f t="shared" si="76"/>
        <v>-4.5144526225818866E-3</v>
      </c>
      <c r="AK77" s="116">
        <f t="shared" si="77"/>
        <v>2.1000293135609079E-3</v>
      </c>
      <c r="AL77" s="117">
        <f t="shared" si="78"/>
        <v>-4.3459093656839545E-2</v>
      </c>
      <c r="AM77" s="117">
        <f t="shared" si="79"/>
        <v>1.4955312682807408E-2</v>
      </c>
      <c r="AN77" s="118">
        <f t="shared" si="80"/>
        <v>9.9676947758144518E-3</v>
      </c>
      <c r="AO77" s="202">
        <f t="shared" si="81"/>
        <v>5.7257284658952714E-4</v>
      </c>
      <c r="AP77" s="122"/>
      <c r="AQ77" s="120"/>
      <c r="AR77" s="120"/>
      <c r="AS77" s="121"/>
      <c r="AT77" s="121"/>
    </row>
    <row r="78" spans="1:46" s="278" customFormat="1">
      <c r="A78" s="197" t="s">
        <v>141</v>
      </c>
      <c r="B78" s="164">
        <v>1861524125.71</v>
      </c>
      <c r="C78" s="164">
        <v>1.4528000000000001</v>
      </c>
      <c r="D78" s="164">
        <v>1859282780.8399999</v>
      </c>
      <c r="E78" s="164">
        <v>1.4511000000000001</v>
      </c>
      <c r="F78" s="115">
        <f>((D78-B78)/B78)</f>
        <v>-1.2040375083214446E-3</v>
      </c>
      <c r="G78" s="115">
        <f>((E78-C78)/C78)</f>
        <v>-1.1701541850220503E-3</v>
      </c>
      <c r="H78" s="164">
        <v>1172643354.0999999</v>
      </c>
      <c r="I78" s="164">
        <v>1.3983000000000001</v>
      </c>
      <c r="J78" s="115">
        <f t="shared" si="62"/>
        <v>-0.36930338613139052</v>
      </c>
      <c r="K78" s="115">
        <f t="shared" si="63"/>
        <v>-3.6386189787058064E-2</v>
      </c>
      <c r="L78" s="164">
        <v>1296165862.8599999</v>
      </c>
      <c r="M78" s="164">
        <v>1.3819999999999999</v>
      </c>
      <c r="N78" s="115">
        <f t="shared" si="64"/>
        <v>0.10533680878173153</v>
      </c>
      <c r="O78" s="115">
        <f t="shared" si="65"/>
        <v>-1.1657012086104699E-2</v>
      </c>
      <c r="P78" s="164">
        <v>1226908744.8</v>
      </c>
      <c r="Q78" s="164">
        <v>1.3451</v>
      </c>
      <c r="R78" s="115">
        <f t="shared" si="66"/>
        <v>-5.3432296008154065E-2</v>
      </c>
      <c r="S78" s="115">
        <f t="shared" si="67"/>
        <v>-2.6700434153400822E-2</v>
      </c>
      <c r="T78" s="164">
        <v>1226425921.9000001</v>
      </c>
      <c r="U78" s="164">
        <v>1.3381000000000001</v>
      </c>
      <c r="V78" s="115">
        <f t="shared" si="68"/>
        <v>-3.9352796371058758E-4</v>
      </c>
      <c r="W78" s="115">
        <f t="shared" si="69"/>
        <v>-5.204074046539213E-3</v>
      </c>
      <c r="X78" s="164">
        <v>1240934274.9400001</v>
      </c>
      <c r="Y78" s="164">
        <v>1.355</v>
      </c>
      <c r="Z78" s="115">
        <f t="shared" si="70"/>
        <v>1.1829783422649265E-2</v>
      </c>
      <c r="AA78" s="115">
        <f t="shared" si="71"/>
        <v>1.2629848292354768E-2</v>
      </c>
      <c r="AB78" s="164">
        <v>1234843809.54</v>
      </c>
      <c r="AC78" s="164">
        <v>1.3480000000000001</v>
      </c>
      <c r="AD78" s="115">
        <f t="shared" si="72"/>
        <v>-4.9079677489725013E-3</v>
      </c>
      <c r="AE78" s="115">
        <f t="shared" si="73"/>
        <v>-5.1660516605165283E-3</v>
      </c>
      <c r="AF78" s="164">
        <v>1223393879.2</v>
      </c>
      <c r="AG78" s="164">
        <v>1.3452999999999999</v>
      </c>
      <c r="AH78" s="115">
        <f t="shared" si="74"/>
        <v>-9.2723713327479088E-3</v>
      </c>
      <c r="AI78" s="115">
        <f t="shared" si="75"/>
        <v>-2.0029673590505536E-3</v>
      </c>
      <c r="AJ78" s="116">
        <f t="shared" si="76"/>
        <v>-4.0168374311114523E-2</v>
      </c>
      <c r="AK78" s="116">
        <f t="shared" si="77"/>
        <v>-9.4571293731671464E-3</v>
      </c>
      <c r="AL78" s="117">
        <f t="shared" si="78"/>
        <v>-0.3420076322939502</v>
      </c>
      <c r="AM78" s="117">
        <f t="shared" si="79"/>
        <v>-7.2910206050582391E-2</v>
      </c>
      <c r="AN78" s="118">
        <f t="shared" si="80"/>
        <v>0.14024441499178411</v>
      </c>
      <c r="AO78" s="202">
        <f t="shared" si="81"/>
        <v>1.5473111412640767E-2</v>
      </c>
      <c r="AP78" s="122"/>
      <c r="AQ78" s="120"/>
      <c r="AR78" s="120"/>
      <c r="AS78" s="121"/>
      <c r="AT78" s="121"/>
    </row>
    <row r="79" spans="1:46" s="278" customFormat="1">
      <c r="A79" s="197" t="s">
        <v>160</v>
      </c>
      <c r="B79" s="164">
        <v>1846901242.6300001</v>
      </c>
      <c r="C79" s="164">
        <v>521.52</v>
      </c>
      <c r="D79" s="164">
        <v>1801250367</v>
      </c>
      <c r="E79" s="164">
        <v>520.02</v>
      </c>
      <c r="F79" s="115">
        <f>((D79-B79)/B79)</f>
        <v>-2.4717550985559441E-2</v>
      </c>
      <c r="G79" s="115">
        <f>((E79-C79)/C79)</f>
        <v>-2.8762080073630927E-3</v>
      </c>
      <c r="H79" s="164">
        <v>1796897048.0899999</v>
      </c>
      <c r="I79" s="164">
        <v>518.95000000000005</v>
      </c>
      <c r="J79" s="115">
        <f t="shared" si="62"/>
        <v>-2.4168316574727927E-3</v>
      </c>
      <c r="K79" s="115">
        <f t="shared" si="63"/>
        <v>-2.0576131687241573E-3</v>
      </c>
      <c r="L79" s="164">
        <v>1824516623.03</v>
      </c>
      <c r="M79" s="164">
        <v>523.79999999999995</v>
      </c>
      <c r="N79" s="115">
        <f t="shared" si="64"/>
        <v>1.5370705277388099E-2</v>
      </c>
      <c r="O79" s="115">
        <f t="shared" si="65"/>
        <v>9.3457943925231886E-3</v>
      </c>
      <c r="P79" s="164">
        <v>1819767895.8099999</v>
      </c>
      <c r="Q79" s="164">
        <v>520.55999999999995</v>
      </c>
      <c r="R79" s="115">
        <f t="shared" si="66"/>
        <v>-2.6027316824955818E-3</v>
      </c>
      <c r="S79" s="115">
        <f t="shared" si="67"/>
        <v>-6.1855670103092963E-3</v>
      </c>
      <c r="T79" s="164">
        <v>1835240542.8099999</v>
      </c>
      <c r="U79" s="164">
        <v>523.79999999999995</v>
      </c>
      <c r="V79" s="115">
        <f t="shared" si="68"/>
        <v>8.5025387224522634E-3</v>
      </c>
      <c r="W79" s="115">
        <f t="shared" si="69"/>
        <v>6.2240663900415116E-3</v>
      </c>
      <c r="X79" s="164">
        <v>1834065277.04</v>
      </c>
      <c r="Y79" s="164">
        <v>523.79999999999995</v>
      </c>
      <c r="Z79" s="115">
        <f t="shared" si="70"/>
        <v>-6.4038786338083565E-4</v>
      </c>
      <c r="AA79" s="115">
        <f t="shared" si="71"/>
        <v>0</v>
      </c>
      <c r="AB79" s="164">
        <v>1805396671.1500001</v>
      </c>
      <c r="AC79" s="164">
        <v>523.79999999999995</v>
      </c>
      <c r="AD79" s="115">
        <f t="shared" si="72"/>
        <v>-1.5631180770331231E-2</v>
      </c>
      <c r="AE79" s="115">
        <f t="shared" si="73"/>
        <v>0</v>
      </c>
      <c r="AF79" s="164">
        <v>1801123377.1343999</v>
      </c>
      <c r="AG79" s="164">
        <v>522.72</v>
      </c>
      <c r="AH79" s="115">
        <f t="shared" si="74"/>
        <v>-2.3669557410218359E-3</v>
      </c>
      <c r="AI79" s="115">
        <f t="shared" si="75"/>
        <v>-2.0618556701029541E-3</v>
      </c>
      <c r="AJ79" s="116">
        <f t="shared" si="76"/>
        <v>-3.0627993375526691E-3</v>
      </c>
      <c r="AK79" s="116">
        <f t="shared" si="77"/>
        <v>2.9857711575814993E-4</v>
      </c>
      <c r="AL79" s="117">
        <f t="shared" si="78"/>
        <v>-7.0500951964613318E-5</v>
      </c>
      <c r="AM79" s="117">
        <f t="shared" si="79"/>
        <v>5.1921079958464015E-3</v>
      </c>
      <c r="AN79" s="118">
        <f t="shared" si="80"/>
        <v>1.2577899153219258E-2</v>
      </c>
      <c r="AO79" s="202">
        <f t="shared" si="81"/>
        <v>5.0763952536592013E-3</v>
      </c>
      <c r="AP79" s="122"/>
      <c r="AQ79" s="120"/>
      <c r="AR79" s="120"/>
      <c r="AS79" s="121"/>
      <c r="AT79" s="121"/>
    </row>
    <row r="80" spans="1:46" s="278" customFormat="1">
      <c r="A80" s="197" t="s">
        <v>168</v>
      </c>
      <c r="B80" s="164">
        <v>10752315217.440001</v>
      </c>
      <c r="C80" s="176">
        <v>112.77</v>
      </c>
      <c r="D80" s="164">
        <v>10515901337.32</v>
      </c>
      <c r="E80" s="176">
        <v>112.85</v>
      </c>
      <c r="F80" s="115">
        <f>((D80-B80)/B80)</f>
        <v>-2.1987253474167419E-2</v>
      </c>
      <c r="G80" s="115">
        <f>((E80-C80)/C80)</f>
        <v>7.0940853063756581E-4</v>
      </c>
      <c r="H80" s="164">
        <v>10522858407.809999</v>
      </c>
      <c r="I80" s="176">
        <v>112.92</v>
      </c>
      <c r="J80" s="115">
        <f t="shared" si="62"/>
        <v>6.615762421914084E-4</v>
      </c>
      <c r="K80" s="115">
        <f t="shared" si="63"/>
        <v>6.2029242357117763E-4</v>
      </c>
      <c r="L80" s="164">
        <v>10780092056.25</v>
      </c>
      <c r="M80" s="176">
        <v>113.03</v>
      </c>
      <c r="N80" s="115">
        <f t="shared" si="64"/>
        <v>2.444522566692367E-2</v>
      </c>
      <c r="O80" s="115">
        <f t="shared" si="65"/>
        <v>9.7414098476797232E-4</v>
      </c>
      <c r="P80" s="164">
        <v>10624566339.879999</v>
      </c>
      <c r="Q80" s="176">
        <v>113.12</v>
      </c>
      <c r="R80" s="115">
        <f t="shared" si="66"/>
        <v>-1.4427123215504576E-2</v>
      </c>
      <c r="S80" s="115">
        <f t="shared" si="67"/>
        <v>7.9624878350883317E-4</v>
      </c>
      <c r="T80" s="164">
        <v>10301056610.639999</v>
      </c>
      <c r="U80" s="176">
        <v>113.22</v>
      </c>
      <c r="V80" s="115">
        <f t="shared" si="68"/>
        <v>-3.0449217303645137E-2</v>
      </c>
      <c r="W80" s="115">
        <f t="shared" si="69"/>
        <v>8.8401697312583377E-4</v>
      </c>
      <c r="X80" s="164">
        <v>10294299285.59</v>
      </c>
      <c r="Y80" s="176">
        <v>113.32</v>
      </c>
      <c r="Z80" s="115">
        <f t="shared" si="70"/>
        <v>-6.5598368258840275E-4</v>
      </c>
      <c r="AA80" s="115">
        <f t="shared" si="71"/>
        <v>8.8323617735377416E-4</v>
      </c>
      <c r="AB80" s="164">
        <v>10305660081.370001</v>
      </c>
      <c r="AC80" s="176">
        <v>113.42</v>
      </c>
      <c r="AD80" s="115">
        <f t="shared" si="72"/>
        <v>1.1036006885775677E-3</v>
      </c>
      <c r="AE80" s="115">
        <f t="shared" si="73"/>
        <v>8.8245675961885393E-4</v>
      </c>
      <c r="AF80" s="164">
        <v>10345666909.59</v>
      </c>
      <c r="AG80" s="176">
        <v>113.51</v>
      </c>
      <c r="AH80" s="115">
        <f t="shared" si="74"/>
        <v>3.8820248197707812E-3</v>
      </c>
      <c r="AI80" s="115">
        <f t="shared" si="75"/>
        <v>7.9351084464824022E-4</v>
      </c>
      <c r="AJ80" s="116">
        <f t="shared" si="76"/>
        <v>-4.6783937823052625E-3</v>
      </c>
      <c r="AK80" s="116">
        <f t="shared" si="77"/>
        <v>8.1791393465403134E-4</v>
      </c>
      <c r="AL80" s="117">
        <f t="shared" si="78"/>
        <v>-1.6188286887577834E-2</v>
      </c>
      <c r="AM80" s="117">
        <f t="shared" si="79"/>
        <v>5.8484714222420096E-3</v>
      </c>
      <c r="AN80" s="118">
        <f t="shared" si="80"/>
        <v>1.714793695947443E-2</v>
      </c>
      <c r="AO80" s="202">
        <f t="shared" si="81"/>
        <v>1.1282214096766527E-4</v>
      </c>
      <c r="AP80" s="122"/>
      <c r="AQ80" s="120"/>
      <c r="AR80" s="120"/>
      <c r="AS80" s="121"/>
      <c r="AT80" s="121"/>
    </row>
    <row r="81" spans="1:46" s="278" customFormat="1">
      <c r="A81" s="197" t="s">
        <v>176</v>
      </c>
      <c r="B81" s="164">
        <v>389032912.12</v>
      </c>
      <c r="C81" s="176">
        <v>1.1399999999999999</v>
      </c>
      <c r="D81" s="164">
        <v>385797224.18000001</v>
      </c>
      <c r="E81" s="176">
        <v>1.1299999999999999</v>
      </c>
      <c r="F81" s="115">
        <f>((D81-B81)/B81)</f>
        <v>-8.3172601576751073E-3</v>
      </c>
      <c r="G81" s="115">
        <f>((E81-C81)/C81)</f>
        <v>-8.7719298245614117E-3</v>
      </c>
      <c r="H81" s="164">
        <v>384662658.86000001</v>
      </c>
      <c r="I81" s="176">
        <v>1.1299999999999999</v>
      </c>
      <c r="J81" s="115">
        <f t="shared" si="62"/>
        <v>-2.9408332898492886E-3</v>
      </c>
      <c r="K81" s="115">
        <f t="shared" si="63"/>
        <v>0</v>
      </c>
      <c r="L81" s="164">
        <v>378850201.35000002</v>
      </c>
      <c r="M81" s="176">
        <v>1.1100000000000001</v>
      </c>
      <c r="N81" s="115">
        <f t="shared" si="64"/>
        <v>-1.5110532244606215E-2</v>
      </c>
      <c r="O81" s="115">
        <f t="shared" si="65"/>
        <v>-1.7699115044247607E-2</v>
      </c>
      <c r="P81" s="164">
        <v>365239395.79000002</v>
      </c>
      <c r="Q81" s="176">
        <v>1.0720000000000001</v>
      </c>
      <c r="R81" s="115">
        <f t="shared" si="66"/>
        <v>-3.5926615616143451E-2</v>
      </c>
      <c r="S81" s="115">
        <f t="shared" si="67"/>
        <v>-3.4234234234234259E-2</v>
      </c>
      <c r="T81" s="164">
        <v>366594723.94767123</v>
      </c>
      <c r="U81" s="176">
        <v>1.0760000000000001</v>
      </c>
      <c r="V81" s="115">
        <f t="shared" si="68"/>
        <v>3.7107939978371879E-3</v>
      </c>
      <c r="W81" s="115">
        <f t="shared" si="69"/>
        <v>3.7313432835820925E-3</v>
      </c>
      <c r="X81" s="164">
        <v>362688910.24000001</v>
      </c>
      <c r="Y81" s="176">
        <v>1.0631999999999999</v>
      </c>
      <c r="Z81" s="115">
        <f t="shared" si="70"/>
        <v>-1.0654309657300883E-2</v>
      </c>
      <c r="AA81" s="115">
        <f t="shared" si="71"/>
        <v>-1.1895910780669278E-2</v>
      </c>
      <c r="AB81" s="164">
        <v>358583808.75</v>
      </c>
      <c r="AC81" s="176">
        <v>1.0508999999999999</v>
      </c>
      <c r="AD81" s="115">
        <f t="shared" si="72"/>
        <v>-1.1318519464197471E-2</v>
      </c>
      <c r="AE81" s="115">
        <f t="shared" si="73"/>
        <v>-1.1568848758464992E-2</v>
      </c>
      <c r="AF81" s="164">
        <v>383784126.24000001</v>
      </c>
      <c r="AG81" s="176">
        <v>1.0508999999999999</v>
      </c>
      <c r="AH81" s="115">
        <f t="shared" si="74"/>
        <v>7.0277343469150738E-2</v>
      </c>
      <c r="AI81" s="115">
        <f t="shared" si="75"/>
        <v>0</v>
      </c>
      <c r="AJ81" s="116">
        <f t="shared" si="76"/>
        <v>-1.2849916203480621E-3</v>
      </c>
      <c r="AK81" s="116">
        <f t="shared" si="77"/>
        <v>-1.0054836919824431E-2</v>
      </c>
      <c r="AL81" s="117">
        <f t="shared" si="78"/>
        <v>-5.2180207990837014E-3</v>
      </c>
      <c r="AM81" s="117">
        <f t="shared" si="79"/>
        <v>-6.9999999999999965E-2</v>
      </c>
      <c r="AN81" s="118">
        <f t="shared" si="80"/>
        <v>3.1117206489359516E-2</v>
      </c>
      <c r="AO81" s="202">
        <f t="shared" si="81"/>
        <v>1.2204590082217059E-2</v>
      </c>
      <c r="AP81" s="122"/>
      <c r="AQ81" s="120"/>
      <c r="AR81" s="120"/>
      <c r="AS81" s="121"/>
      <c r="AT81" s="121"/>
    </row>
    <row r="82" spans="1:46" s="278" customFormat="1">
      <c r="A82" s="197" t="s">
        <v>180</v>
      </c>
      <c r="B82" s="164">
        <v>1721585663</v>
      </c>
      <c r="C82" s="175">
        <v>41904.39</v>
      </c>
      <c r="D82" s="164">
        <v>1645629352.79</v>
      </c>
      <c r="E82" s="175">
        <v>41938.550000000003</v>
      </c>
      <c r="F82" s="115">
        <f>((D82-B82)/B82)</f>
        <v>-4.411997139755458E-2</v>
      </c>
      <c r="G82" s="115">
        <f>((E82-C82)/C82)</f>
        <v>8.1518905298474682E-4</v>
      </c>
      <c r="H82" s="164">
        <v>1655947692.1400001</v>
      </c>
      <c r="I82" s="175">
        <v>41972.7</v>
      </c>
      <c r="J82" s="115">
        <f t="shared" si="62"/>
        <v>6.2701478510373138E-3</v>
      </c>
      <c r="K82" s="115">
        <f t="shared" si="63"/>
        <v>8.1428661696682832E-4</v>
      </c>
      <c r="L82" s="164">
        <v>1665781797.0799999</v>
      </c>
      <c r="M82" s="175">
        <v>42018.239999999998</v>
      </c>
      <c r="N82" s="115">
        <f t="shared" si="64"/>
        <v>5.9386567502570644E-3</v>
      </c>
      <c r="O82" s="115">
        <f t="shared" si="65"/>
        <v>1.0849909584087008E-3</v>
      </c>
      <c r="P82" s="164">
        <v>1677241224.6199999</v>
      </c>
      <c r="Q82" s="175">
        <v>42059.99</v>
      </c>
      <c r="R82" s="115">
        <f t="shared" si="66"/>
        <v>6.8793088987330418E-3</v>
      </c>
      <c r="S82" s="115">
        <f t="shared" si="67"/>
        <v>9.9361610576740016E-4</v>
      </c>
      <c r="T82" s="164">
        <v>1685416314.95</v>
      </c>
      <c r="U82" s="175">
        <v>42105.53</v>
      </c>
      <c r="V82" s="115">
        <f t="shared" si="68"/>
        <v>4.8741291413537322E-3</v>
      </c>
      <c r="W82" s="115">
        <f t="shared" si="69"/>
        <v>1.0827392017925081E-3</v>
      </c>
      <c r="X82" s="164">
        <v>1872926631.1800001</v>
      </c>
      <c r="Y82" s="175">
        <v>42078.96</v>
      </c>
      <c r="Z82" s="115">
        <f t="shared" si="70"/>
        <v>0.11125459897756047</v>
      </c>
      <c r="AA82" s="115">
        <f t="shared" si="71"/>
        <v>-6.3103350082518159E-4</v>
      </c>
      <c r="AB82" s="164">
        <v>2112970919.9000001</v>
      </c>
      <c r="AC82" s="175">
        <v>40348.44</v>
      </c>
      <c r="AD82" s="115">
        <f t="shared" si="72"/>
        <v>0.12816534546725139</v>
      </c>
      <c r="AE82" s="115">
        <f t="shared" si="73"/>
        <v>-4.1125541125541051E-2</v>
      </c>
      <c r="AF82" s="164">
        <v>2104457900</v>
      </c>
      <c r="AG82" s="175">
        <v>40382.6</v>
      </c>
      <c r="AH82" s="115">
        <f t="shared" si="74"/>
        <v>-4.0289337727388071E-3</v>
      </c>
      <c r="AI82" s="115">
        <f t="shared" si="75"/>
        <v>8.4662504919635591E-4</v>
      </c>
      <c r="AJ82" s="116">
        <f t="shared" si="76"/>
        <v>2.6904160239487454E-2</v>
      </c>
      <c r="AK82" s="116">
        <f t="shared" si="77"/>
        <v>-4.5148909551562116E-3</v>
      </c>
      <c r="AL82" s="117">
        <f t="shared" si="78"/>
        <v>0.27881645792966814</v>
      </c>
      <c r="AM82" s="117">
        <f t="shared" si="79"/>
        <v>-3.7100710444209546E-2</v>
      </c>
      <c r="AN82" s="118">
        <f t="shared" si="80"/>
        <v>5.9906760260317063E-2</v>
      </c>
      <c r="AO82" s="202">
        <f t="shared" si="81"/>
        <v>1.4803549699009416E-2</v>
      </c>
      <c r="AP82" s="122"/>
      <c r="AQ82" s="120"/>
      <c r="AR82" s="120"/>
      <c r="AS82" s="121"/>
      <c r="AT82" s="121"/>
    </row>
    <row r="83" spans="1:46" s="278" customFormat="1">
      <c r="A83" s="197" t="s">
        <v>185</v>
      </c>
      <c r="B83" s="164">
        <v>2379278929.9699998</v>
      </c>
      <c r="C83" s="175">
        <v>1.0462</v>
      </c>
      <c r="D83" s="164">
        <v>2237557459.6999998</v>
      </c>
      <c r="E83" s="175">
        <v>1.0468999999999999</v>
      </c>
      <c r="F83" s="115">
        <f>((D83-B83)/B83)</f>
        <v>-5.9564882656186487E-2</v>
      </c>
      <c r="G83" s="115">
        <f>((E83-C83)/C83)</f>
        <v>6.6908812846484692E-4</v>
      </c>
      <c r="H83" s="164">
        <v>2138712574.6300001</v>
      </c>
      <c r="I83" s="175">
        <v>1.0479000000000001</v>
      </c>
      <c r="J83" s="115">
        <f t="shared" si="62"/>
        <v>-4.4175350510664568E-2</v>
      </c>
      <c r="K83" s="115">
        <f t="shared" si="63"/>
        <v>9.5520106982530518E-4</v>
      </c>
      <c r="L83" s="164">
        <v>2117508225.5</v>
      </c>
      <c r="M83" s="175">
        <v>1.0464</v>
      </c>
      <c r="N83" s="115">
        <f t="shared" si="64"/>
        <v>-9.9145389527942954E-3</v>
      </c>
      <c r="O83" s="115">
        <f t="shared" si="65"/>
        <v>-1.4314342971658142E-3</v>
      </c>
      <c r="P83" s="164">
        <v>2086879966.77</v>
      </c>
      <c r="Q83" s="175">
        <v>1.03</v>
      </c>
      <c r="R83" s="115">
        <f t="shared" si="66"/>
        <v>-1.4464292681917621E-2</v>
      </c>
      <c r="S83" s="115">
        <f t="shared" si="67"/>
        <v>-1.5672782874617708E-2</v>
      </c>
      <c r="T83" s="164">
        <v>2021325333.53</v>
      </c>
      <c r="U83" s="175">
        <v>1.0296000000000001</v>
      </c>
      <c r="V83" s="115">
        <f t="shared" si="68"/>
        <v>-3.1412747395080508E-2</v>
      </c>
      <c r="W83" s="115">
        <f t="shared" si="69"/>
        <v>-3.88349514563064E-4</v>
      </c>
      <c r="X83" s="164">
        <v>2005903506.0799999</v>
      </c>
      <c r="Y83" s="175">
        <v>1.026</v>
      </c>
      <c r="Z83" s="115">
        <f t="shared" si="70"/>
        <v>-7.629562245216456E-3</v>
      </c>
      <c r="AA83" s="115">
        <f t="shared" si="71"/>
        <v>-3.4965034965035425E-3</v>
      </c>
      <c r="AB83" s="164">
        <v>1880683533.27</v>
      </c>
      <c r="AC83" s="175">
        <v>1.0264</v>
      </c>
      <c r="AD83" s="115">
        <f t="shared" si="72"/>
        <v>-6.242572109298955E-2</v>
      </c>
      <c r="AE83" s="115">
        <f t="shared" si="73"/>
        <v>3.8986354775824166E-4</v>
      </c>
      <c r="AF83" s="164">
        <v>2005602587.3199999</v>
      </c>
      <c r="AG83" s="175">
        <v>0.96109999999999995</v>
      </c>
      <c r="AH83" s="115">
        <f t="shared" si="74"/>
        <v>6.642215547705653E-2</v>
      </c>
      <c r="AI83" s="115">
        <f t="shared" si="75"/>
        <v>-6.36204208885425E-2</v>
      </c>
      <c r="AJ83" s="116">
        <f t="shared" si="76"/>
        <v>-2.0395617507224122E-2</v>
      </c>
      <c r="AK83" s="116">
        <f t="shared" si="77"/>
        <v>-1.032441729066803E-2</v>
      </c>
      <c r="AL83" s="117">
        <f t="shared" si="78"/>
        <v>-0.10366431993710641</v>
      </c>
      <c r="AM83" s="117">
        <f t="shared" si="79"/>
        <v>-8.1956251791001994E-2</v>
      </c>
      <c r="AN83" s="118">
        <f t="shared" si="80"/>
        <v>4.1114726744928297E-2</v>
      </c>
      <c r="AO83" s="202">
        <f t="shared" si="81"/>
        <v>2.2220912851643636E-2</v>
      </c>
      <c r="AP83" s="122"/>
      <c r="AQ83" s="120"/>
      <c r="AR83" s="120"/>
      <c r="AS83" s="121"/>
      <c r="AT83" s="121"/>
    </row>
    <row r="84" spans="1:46" s="374" customFormat="1">
      <c r="A84" s="197" t="s">
        <v>189</v>
      </c>
      <c r="B84" s="164">
        <v>533096353.05000001</v>
      </c>
      <c r="C84" s="175">
        <v>47960.1</v>
      </c>
      <c r="D84" s="164">
        <v>533202512.55000001</v>
      </c>
      <c r="E84" s="175">
        <v>48015.9</v>
      </c>
      <c r="F84" s="115">
        <f>((D84-B84)/B84)</f>
        <v>1.9913754688553106E-4</v>
      </c>
      <c r="G84" s="115">
        <f>((E84-C84)/C84)</f>
        <v>1.1634671320535802E-3</v>
      </c>
      <c r="H84" s="164">
        <v>533903142</v>
      </c>
      <c r="I84" s="175">
        <v>48076.35</v>
      </c>
      <c r="J84" s="115">
        <f t="shared" si="62"/>
        <v>1.3140025290752694E-3</v>
      </c>
      <c r="K84" s="115">
        <f t="shared" si="63"/>
        <v>1.2589579701723197E-3</v>
      </c>
      <c r="L84" s="164">
        <v>534488883.89999998</v>
      </c>
      <c r="M84" s="175">
        <v>48132.15</v>
      </c>
      <c r="N84" s="115">
        <f t="shared" si="64"/>
        <v>1.0970939369373035E-3</v>
      </c>
      <c r="O84" s="115">
        <f t="shared" si="65"/>
        <v>1.1606538349937738E-3</v>
      </c>
      <c r="P84" s="164">
        <v>535074872.25</v>
      </c>
      <c r="Q84" s="175">
        <v>48183.3</v>
      </c>
      <c r="R84" s="115">
        <f t="shared" si="66"/>
        <v>1.0963527355784244E-3</v>
      </c>
      <c r="S84" s="115">
        <f t="shared" si="67"/>
        <v>1.062699256110551E-3</v>
      </c>
      <c r="T84" s="164">
        <v>535658489.10000002</v>
      </c>
      <c r="U84" s="175">
        <v>48234.45</v>
      </c>
      <c r="V84" s="115">
        <f t="shared" si="68"/>
        <v>1.0907199726010379E-3</v>
      </c>
      <c r="W84" s="115">
        <f t="shared" si="69"/>
        <v>1.061571125265272E-3</v>
      </c>
      <c r="X84" s="164">
        <v>535023401.39999998</v>
      </c>
      <c r="Y84" s="175">
        <v>48299.55</v>
      </c>
      <c r="Z84" s="115">
        <f t="shared" si="70"/>
        <v>-1.1856205267410326E-3</v>
      </c>
      <c r="AA84" s="115">
        <f t="shared" si="71"/>
        <v>1.3496577653524778E-3</v>
      </c>
      <c r="AB84" s="164">
        <v>535744537.35000002</v>
      </c>
      <c r="AC84" s="175">
        <v>48350.7</v>
      </c>
      <c r="AD84" s="115">
        <f t="shared" si="72"/>
        <v>1.3478587069519678E-3</v>
      </c>
      <c r="AE84" s="115">
        <f t="shared" si="73"/>
        <v>1.0590160777894241E-3</v>
      </c>
      <c r="AF84" s="164">
        <v>536327661.30000001</v>
      </c>
      <c r="AG84" s="175">
        <v>48406.5</v>
      </c>
      <c r="AH84" s="115">
        <f t="shared" si="74"/>
        <v>1.0884365762912768E-3</v>
      </c>
      <c r="AI84" s="115">
        <f t="shared" si="75"/>
        <v>1.1540680900173712E-3</v>
      </c>
      <c r="AJ84" s="116">
        <f t="shared" si="76"/>
        <v>7.5599768469747234E-4</v>
      </c>
      <c r="AK84" s="116">
        <f t="shared" si="77"/>
        <v>1.1587614064693462E-3</v>
      </c>
      <c r="AL84" s="117">
        <f t="shared" si="78"/>
        <v>5.8610915673563057E-3</v>
      </c>
      <c r="AM84" s="117">
        <f t="shared" si="79"/>
        <v>8.1348053457291972E-3</v>
      </c>
      <c r="AN84" s="118">
        <f t="shared" si="80"/>
        <v>8.6159206528235255E-4</v>
      </c>
      <c r="AO84" s="202">
        <f t="shared" si="81"/>
        <v>1.0361435480843819E-4</v>
      </c>
      <c r="AP84" s="122"/>
      <c r="AQ84" s="120"/>
      <c r="AR84" s="120"/>
      <c r="AS84" s="121"/>
      <c r="AT84" s="121"/>
    </row>
    <row r="85" spans="1:46" s="374" customFormat="1">
      <c r="A85" s="197" t="s">
        <v>195</v>
      </c>
      <c r="B85" s="164">
        <f>2796508.52*408.04</f>
        <v>1141087336.5008001</v>
      </c>
      <c r="C85" s="175">
        <f>1.0542*408.04</f>
        <v>430.15576800000002</v>
      </c>
      <c r="D85" s="164">
        <f>2815802.09*407.15</f>
        <v>1146453820.9434998</v>
      </c>
      <c r="E85" s="175">
        <f>1.0547*407.15</f>
        <v>429.42110499999995</v>
      </c>
      <c r="F85" s="115">
        <f>((D85-B85)/B85)</f>
        <v>4.7029567948376821E-3</v>
      </c>
      <c r="G85" s="115">
        <f>((E85-C85)/C85)</f>
        <v>-1.7078999159208499E-3</v>
      </c>
      <c r="H85" s="164">
        <f>2939505.8*408.79</f>
        <v>1201640575.9819999</v>
      </c>
      <c r="I85" s="175">
        <v>431.44</v>
      </c>
      <c r="J85" s="115">
        <f t="shared" si="62"/>
        <v>4.8136919281304237E-2</v>
      </c>
      <c r="K85" s="115">
        <f t="shared" si="63"/>
        <v>4.7014340387393008E-3</v>
      </c>
      <c r="L85" s="164">
        <f>3131945.39*407.96</f>
        <v>1277708441.3044</v>
      </c>
      <c r="M85" s="175">
        <f>1.0559*407.96</f>
        <v>430.76496400000002</v>
      </c>
      <c r="N85" s="115">
        <f t="shared" si="64"/>
        <v>6.3303342815497238E-2</v>
      </c>
      <c r="O85" s="115">
        <f t="shared" si="65"/>
        <v>-1.5646115334692595E-3</v>
      </c>
      <c r="P85" s="164">
        <f>3027206.11*409.83</f>
        <v>1240639880.0612998</v>
      </c>
      <c r="Q85" s="175">
        <f>1.0562*409.83</f>
        <v>432.86244599999998</v>
      </c>
      <c r="R85" s="115">
        <f t="shared" si="66"/>
        <v>-2.9011752638385357E-2</v>
      </c>
      <c r="S85" s="115">
        <f t="shared" si="67"/>
        <v>4.8692028723114926E-3</v>
      </c>
      <c r="T85" s="164">
        <f>3065959.27*410.13</f>
        <v>1257441875.4051001</v>
      </c>
      <c r="U85" s="175">
        <f>1.0569*410.13</f>
        <v>433.46639699999997</v>
      </c>
      <c r="V85" s="115">
        <f t="shared" si="68"/>
        <v>1.3543007615529918E-2</v>
      </c>
      <c r="W85" s="115">
        <f t="shared" si="69"/>
        <v>1.3952492427582758E-3</v>
      </c>
      <c r="X85" s="164">
        <f>3381869.11*410.24</f>
        <v>1387377983.6863999</v>
      </c>
      <c r="Y85" s="175">
        <f>1.0571*410.24</f>
        <v>433.66470399999997</v>
      </c>
      <c r="Z85" s="115">
        <f t="shared" si="70"/>
        <v>0.10333368947128418</v>
      </c>
      <c r="AA85" s="115">
        <f t="shared" si="71"/>
        <v>4.5749105668276241E-4</v>
      </c>
      <c r="AB85" s="164">
        <f>3441251.85*409.96</f>
        <v>1410775608.4259999</v>
      </c>
      <c r="AC85" s="175">
        <f>1.0581*409.96</f>
        <v>433.77867600000002</v>
      </c>
      <c r="AD85" s="115">
        <f t="shared" si="72"/>
        <v>1.6864636036266159E-2</v>
      </c>
      <c r="AE85" s="115">
        <f t="shared" si="73"/>
        <v>2.6281133545986394E-4</v>
      </c>
      <c r="AF85" s="164">
        <f>3473511.65*410.65</f>
        <v>1426397559.0725</v>
      </c>
      <c r="AG85" s="175">
        <f>1.0588*410.65</f>
        <v>434.79621999999995</v>
      </c>
      <c r="AH85" s="115">
        <f t="shared" si="74"/>
        <v>1.1073306451569216E-2</v>
      </c>
      <c r="AI85" s="115">
        <f t="shared" si="75"/>
        <v>2.3457676836099932E-3</v>
      </c>
      <c r="AJ85" s="116">
        <f t="shared" si="76"/>
        <v>2.8993263228487904E-2</v>
      </c>
      <c r="AK85" s="116">
        <f t="shared" si="77"/>
        <v>1.3449305975214475E-3</v>
      </c>
      <c r="AL85" s="117">
        <f t="shared" si="78"/>
        <v>0.24418230635632077</v>
      </c>
      <c r="AM85" s="117">
        <f t="shared" si="79"/>
        <v>1.2517118831409076E-2</v>
      </c>
      <c r="AN85" s="118">
        <f t="shared" si="80"/>
        <v>4.0938455204320691E-2</v>
      </c>
      <c r="AO85" s="202">
        <f t="shared" si="81"/>
        <v>2.5194828791551866E-3</v>
      </c>
      <c r="AP85" s="122"/>
      <c r="AQ85" s="120"/>
      <c r="AR85" s="120"/>
      <c r="AS85" s="121"/>
      <c r="AT85" s="121"/>
    </row>
    <row r="86" spans="1:46" s="374" customFormat="1">
      <c r="A86" s="197" t="s">
        <v>206</v>
      </c>
      <c r="B86" s="164">
        <v>106352178.06</v>
      </c>
      <c r="C86" s="175">
        <v>406.73</v>
      </c>
      <c r="D86" s="164">
        <v>104476493.67</v>
      </c>
      <c r="E86" s="175">
        <v>399.54</v>
      </c>
      <c r="F86" s="115">
        <f>((D86-B86)/B86)</f>
        <v>-1.7636539506899505E-2</v>
      </c>
      <c r="G86" s="115">
        <f>((E86-C86)/C86)</f>
        <v>-1.7677574803923974E-2</v>
      </c>
      <c r="H86" s="164">
        <v>103387426.37</v>
      </c>
      <c r="I86" s="175">
        <v>395.38</v>
      </c>
      <c r="J86" s="115">
        <f t="shared" si="62"/>
        <v>-1.0424041444575377E-2</v>
      </c>
      <c r="K86" s="115">
        <f t="shared" si="63"/>
        <v>-1.0411973769835372E-2</v>
      </c>
      <c r="L86" s="164">
        <v>104860443.28</v>
      </c>
      <c r="M86" s="175">
        <v>401.02</v>
      </c>
      <c r="N86" s="115">
        <f t="shared" si="64"/>
        <v>1.424754403623904E-2</v>
      </c>
      <c r="O86" s="115">
        <f t="shared" si="65"/>
        <v>1.4264757954372974E-2</v>
      </c>
      <c r="P86" s="164">
        <v>107137881.55</v>
      </c>
      <c r="Q86" s="175">
        <v>409.75</v>
      </c>
      <c r="R86" s="115">
        <f t="shared" si="66"/>
        <v>2.1718754935249933E-2</v>
      </c>
      <c r="S86" s="115">
        <f t="shared" si="67"/>
        <v>2.1769487806094504E-2</v>
      </c>
      <c r="T86" s="164">
        <v>107522842.90000001</v>
      </c>
      <c r="U86" s="175">
        <v>411.2</v>
      </c>
      <c r="V86" s="115">
        <f t="shared" si="68"/>
        <v>3.5931394613244426E-3</v>
      </c>
      <c r="W86" s="115">
        <f t="shared" si="69"/>
        <v>3.5387431360585446E-3</v>
      </c>
      <c r="X86" s="164">
        <v>107438537.16</v>
      </c>
      <c r="Y86" s="175">
        <v>410.9</v>
      </c>
      <c r="Z86" s="115">
        <f t="shared" si="70"/>
        <v>-7.8407283258327546E-4</v>
      </c>
      <c r="AA86" s="115">
        <f t="shared" si="71"/>
        <v>-7.2957198443582532E-4</v>
      </c>
      <c r="AB86" s="164">
        <v>107115058.86</v>
      </c>
      <c r="AC86" s="175">
        <v>409.62</v>
      </c>
      <c r="AD86" s="115">
        <f t="shared" si="72"/>
        <v>-3.0108218945522828E-3</v>
      </c>
      <c r="AE86" s="115">
        <f t="shared" si="73"/>
        <v>-3.1151131662204255E-3</v>
      </c>
      <c r="AF86" s="164">
        <v>107115058.86</v>
      </c>
      <c r="AG86" s="175">
        <v>409.62</v>
      </c>
      <c r="AH86" s="115">
        <f t="shared" si="74"/>
        <v>0</v>
      </c>
      <c r="AI86" s="115">
        <f t="shared" si="75"/>
        <v>0</v>
      </c>
      <c r="AJ86" s="116">
        <f t="shared" si="76"/>
        <v>9.6299534427537223E-4</v>
      </c>
      <c r="AK86" s="116">
        <f t="shared" si="77"/>
        <v>9.5484439651380361E-4</v>
      </c>
      <c r="AL86" s="117">
        <f t="shared" si="78"/>
        <v>2.5255108563790277E-2</v>
      </c>
      <c r="AM86" s="117">
        <f t="shared" si="79"/>
        <v>2.5229013365370135E-2</v>
      </c>
      <c r="AN86" s="118">
        <f t="shared" si="80"/>
        <v>1.2590112801207684E-2</v>
      </c>
      <c r="AO86" s="202">
        <f t="shared" si="81"/>
        <v>1.2613852098263221E-2</v>
      </c>
      <c r="AP86" s="122"/>
      <c r="AQ86" s="120"/>
      <c r="AR86" s="120"/>
      <c r="AS86" s="121"/>
      <c r="AT86" s="121"/>
    </row>
    <row r="87" spans="1:46" s="427" customFormat="1" ht="15.75" customHeight="1">
      <c r="A87" s="197" t="s">
        <v>213</v>
      </c>
      <c r="B87" s="164">
        <v>991150912.61000001</v>
      </c>
      <c r="C87" s="175">
        <v>100.19</v>
      </c>
      <c r="D87" s="164">
        <v>1155495526.1300001</v>
      </c>
      <c r="E87" s="175">
        <v>100.24</v>
      </c>
      <c r="F87" s="115">
        <f>((D87-B87)/B87)</f>
        <v>0.16581189749120145</v>
      </c>
      <c r="G87" s="115">
        <f>((E87-C87)/C87)</f>
        <v>4.9905180157697529E-4</v>
      </c>
      <c r="H87" s="164">
        <v>1164259086.8399999</v>
      </c>
      <c r="I87" s="175">
        <v>100.32</v>
      </c>
      <c r="J87" s="115">
        <f t="shared" ref="J87" si="82">((H87-D87)/D87)</f>
        <v>7.584244604867338E-3</v>
      </c>
      <c r="K87" s="115">
        <f t="shared" ref="K87" si="83">((I87-E87)/E87)</f>
        <v>7.9808459696726155E-4</v>
      </c>
      <c r="L87" s="164">
        <v>1175306594.5999999</v>
      </c>
      <c r="M87" s="175">
        <v>100.42</v>
      </c>
      <c r="N87" s="115">
        <f t="shared" ref="N87" si="84">((L87-H87)/H87)</f>
        <v>9.4888739842132839E-3</v>
      </c>
      <c r="O87" s="115">
        <f t="shared" ref="O87" si="85">((M87-I87)/I87)</f>
        <v>9.9681020733660827E-4</v>
      </c>
      <c r="P87" s="164">
        <v>1179796279.8199999</v>
      </c>
      <c r="Q87" s="175">
        <v>100.51</v>
      </c>
      <c r="R87" s="115">
        <f t="shared" ref="R87" si="86">((P87-L87)/L87)</f>
        <v>3.8200119361433802E-3</v>
      </c>
      <c r="S87" s="115">
        <f t="shared" ref="S87" si="87">((Q87-M87)/M87)</f>
        <v>8.9623580959971528E-4</v>
      </c>
      <c r="T87" s="164">
        <v>1171477840.79</v>
      </c>
      <c r="U87" s="175">
        <v>100.6</v>
      </c>
      <c r="V87" s="115">
        <f t="shared" ref="V87" si="88">((T87-P87)/P87)</f>
        <v>-7.0507418715281128E-3</v>
      </c>
      <c r="W87" s="115">
        <f t="shared" ref="W87" si="89">((U87-Q87)/Q87)</f>
        <v>8.9543329021977112E-4</v>
      </c>
      <c r="X87" s="164">
        <v>1180308775.3900001</v>
      </c>
      <c r="Y87" s="175">
        <v>100.7</v>
      </c>
      <c r="Z87" s="115">
        <f t="shared" ref="Z87" si="90">((X87-T87)/T87)</f>
        <v>7.5382856529705227E-3</v>
      </c>
      <c r="AA87" s="115">
        <f t="shared" ref="AA87" si="91">((Y87-U87)/U87)</f>
        <v>9.9403578528835528E-4</v>
      </c>
      <c r="AB87" s="164">
        <v>1320018195.9100001</v>
      </c>
      <c r="AC87" s="175">
        <v>100.8</v>
      </c>
      <c r="AD87" s="115">
        <f t="shared" ref="AD87" si="92">((AB87-X87)/X87)</f>
        <v>0.11836684046836549</v>
      </c>
      <c r="AE87" s="115">
        <f t="shared" ref="AE87" si="93">((AC87-Y87)/Y87)</f>
        <v>9.9304865938425343E-4</v>
      </c>
      <c r="AF87" s="164">
        <v>2046936350.21</v>
      </c>
      <c r="AG87" s="175">
        <v>100.88</v>
      </c>
      <c r="AH87" s="115">
        <f t="shared" si="74"/>
        <v>0.55068798032656952</v>
      </c>
      <c r="AI87" s="115">
        <f t="shared" si="75"/>
        <v>7.9365079365077674E-4</v>
      </c>
      <c r="AJ87" s="116">
        <f t="shared" si="76"/>
        <v>0.10703092407410035</v>
      </c>
      <c r="AK87" s="116">
        <f t="shared" si="77"/>
        <v>8.5829386800296474E-4</v>
      </c>
      <c r="AL87" s="117">
        <f t="shared" si="78"/>
        <v>0.77147925190643063</v>
      </c>
      <c r="AM87" s="117">
        <f t="shared" si="79"/>
        <v>6.3846767757382347E-3</v>
      </c>
      <c r="AN87" s="118">
        <f t="shared" si="80"/>
        <v>0.19025745225931454</v>
      </c>
      <c r="AO87" s="202">
        <f t="shared" si="81"/>
        <v>1.6709670914773501E-4</v>
      </c>
      <c r="AP87" s="122"/>
      <c r="AQ87" s="120"/>
      <c r="AR87" s="120"/>
      <c r="AS87" s="121"/>
      <c r="AT87" s="121"/>
    </row>
    <row r="88" spans="1:46" ht="16.5" customHeight="1">
      <c r="A88" s="197" t="s">
        <v>230</v>
      </c>
      <c r="B88" s="164">
        <v>991150912.61000001</v>
      </c>
      <c r="C88" s="175">
        <v>100.19</v>
      </c>
      <c r="D88" s="164">
        <v>1155495526.1300001</v>
      </c>
      <c r="E88" s="175">
        <v>100.24</v>
      </c>
      <c r="F88" s="115">
        <f>((D88-B88)/B88)</f>
        <v>0.16581189749120145</v>
      </c>
      <c r="G88" s="115">
        <f>((E88-C88)/C88)</f>
        <v>4.9905180157697529E-4</v>
      </c>
      <c r="H88" s="164">
        <v>1164259086.8399999</v>
      </c>
      <c r="I88" s="175">
        <v>100.32</v>
      </c>
      <c r="J88" s="115">
        <f t="shared" si="62"/>
        <v>7.584244604867338E-3</v>
      </c>
      <c r="K88" s="115">
        <f t="shared" si="63"/>
        <v>7.9808459696726155E-4</v>
      </c>
      <c r="L88" s="164">
        <v>1175306594.5999999</v>
      </c>
      <c r="M88" s="175">
        <v>100.42</v>
      </c>
      <c r="N88" s="115">
        <f t="shared" si="64"/>
        <v>9.4888739842132839E-3</v>
      </c>
      <c r="O88" s="115">
        <f t="shared" si="65"/>
        <v>9.9681020733660827E-4</v>
      </c>
      <c r="P88" s="164">
        <v>1179796279.8199999</v>
      </c>
      <c r="Q88" s="175">
        <v>100.51</v>
      </c>
      <c r="R88" s="115">
        <f t="shared" si="66"/>
        <v>3.8200119361433802E-3</v>
      </c>
      <c r="S88" s="115">
        <f t="shared" si="67"/>
        <v>8.9623580959971528E-4</v>
      </c>
      <c r="T88" s="164">
        <v>1171477840.79</v>
      </c>
      <c r="U88" s="175">
        <v>100.6</v>
      </c>
      <c r="V88" s="115">
        <f t="shared" si="68"/>
        <v>-7.0507418715281128E-3</v>
      </c>
      <c r="W88" s="115">
        <f t="shared" si="69"/>
        <v>8.9543329021977112E-4</v>
      </c>
      <c r="X88" s="164">
        <v>1180308775.3900001</v>
      </c>
      <c r="Y88" s="175">
        <v>100.7</v>
      </c>
      <c r="Z88" s="115">
        <f t="shared" si="70"/>
        <v>7.5382856529705227E-3</v>
      </c>
      <c r="AA88" s="115">
        <f t="shared" si="71"/>
        <v>9.9403578528835528E-4</v>
      </c>
      <c r="AB88" s="164">
        <v>1320018195.9100001</v>
      </c>
      <c r="AC88" s="175">
        <v>100.8</v>
      </c>
      <c r="AD88" s="115">
        <f t="shared" si="72"/>
        <v>0.11836684046836549</v>
      </c>
      <c r="AE88" s="115">
        <f t="shared" si="73"/>
        <v>9.9304865938425343E-4</v>
      </c>
      <c r="AF88" s="164">
        <v>274655460.63</v>
      </c>
      <c r="AG88" s="175">
        <v>992.93</v>
      </c>
      <c r="AH88" s="115">
        <f t="shared" si="74"/>
        <v>-0.79193054953257158</v>
      </c>
      <c r="AI88" s="115">
        <f t="shared" si="75"/>
        <v>8.8504960317460313</v>
      </c>
      <c r="AJ88" s="116">
        <f t="shared" si="76"/>
        <v>-6.0796392158292287E-2</v>
      </c>
      <c r="AK88" s="116">
        <f t="shared" si="77"/>
        <v>1.1070710914870505</v>
      </c>
      <c r="AL88" s="117">
        <f t="shared" si="78"/>
        <v>-0.76230504193306614</v>
      </c>
      <c r="AM88" s="117">
        <f t="shared" si="79"/>
        <v>8.9055267358339982</v>
      </c>
      <c r="AN88" s="118">
        <f t="shared" si="80"/>
        <v>0.30221973317859069</v>
      </c>
      <c r="AO88" s="202">
        <f t="shared" si="81"/>
        <v>3.1288161671335994</v>
      </c>
      <c r="AP88" s="122"/>
      <c r="AQ88" s="132">
        <f>SUM(AQ61:AQ71)</f>
        <v>20567788651.219021</v>
      </c>
      <c r="AR88" s="98"/>
      <c r="AS88" s="121" t="e">
        <f>(#REF!/AQ88)-1</f>
        <v>#REF!</v>
      </c>
      <c r="AT88" s="121" t="e">
        <f>(#REF!/AR88)-1</f>
        <v>#REF!</v>
      </c>
    </row>
    <row r="89" spans="1:46">
      <c r="A89" s="199" t="s">
        <v>56</v>
      </c>
      <c r="B89" s="169">
        <f>SUM(B61:B88)</f>
        <v>489244905673.15082</v>
      </c>
      <c r="C89" s="171"/>
      <c r="D89" s="169">
        <f>SUM(D61:D88)</f>
        <v>492455663431.18341</v>
      </c>
      <c r="E89" s="171"/>
      <c r="F89" s="115">
        <f>((D89-B89)/B89)</f>
        <v>6.5626800009596815E-3</v>
      </c>
      <c r="G89" s="115"/>
      <c r="H89" s="169">
        <f>SUM(H61:H88)</f>
        <v>493079305174.30219</v>
      </c>
      <c r="I89" s="171"/>
      <c r="J89" s="115">
        <f>((H89-D89)/D89)</f>
        <v>1.266391655999146E-3</v>
      </c>
      <c r="K89" s="115"/>
      <c r="L89" s="169">
        <f>SUM(L61:L88)</f>
        <v>493339986899.53442</v>
      </c>
      <c r="M89" s="171"/>
      <c r="N89" s="115">
        <f>((L89-H89)/H89)</f>
        <v>5.2868113201402463E-4</v>
      </c>
      <c r="O89" s="115"/>
      <c r="P89" s="169">
        <f>SUM(P61:P88)</f>
        <v>489984946724.13129</v>
      </c>
      <c r="Q89" s="171"/>
      <c r="R89" s="115">
        <f>((P89-L89)/L89)</f>
        <v>-6.800665392011635E-3</v>
      </c>
      <c r="S89" s="115"/>
      <c r="T89" s="169">
        <f>SUM(T61:T88)</f>
        <v>487394593513.13287</v>
      </c>
      <c r="U89" s="171"/>
      <c r="V89" s="115">
        <f>((T89-P89)/P89)</f>
        <v>-5.2865975338969341E-3</v>
      </c>
      <c r="W89" s="115"/>
      <c r="X89" s="169">
        <f>SUM(X61:X88)</f>
        <v>482077806737.1264</v>
      </c>
      <c r="Y89" s="171"/>
      <c r="Z89" s="115">
        <f>((X89-T89)/T89)</f>
        <v>-1.0908587921920001E-2</v>
      </c>
      <c r="AA89" s="115"/>
      <c r="AB89" s="169">
        <f>SUM(AB61:AB88)</f>
        <v>476164478004.18597</v>
      </c>
      <c r="AC89" s="171"/>
      <c r="AD89" s="115">
        <f>((AB89-X89)/X89)</f>
        <v>-1.2266336782777734E-2</v>
      </c>
      <c r="AE89" s="115"/>
      <c r="AF89" s="169">
        <f>SUM(AF61:AF88)</f>
        <v>468365164870.2569</v>
      </c>
      <c r="AG89" s="171"/>
      <c r="AH89" s="115">
        <f>((AF89-AB89)/AB89)</f>
        <v>-1.6379451836935458E-2</v>
      </c>
      <c r="AI89" s="115"/>
      <c r="AJ89" s="116">
        <f t="shared" si="76"/>
        <v>-5.4104858348211137E-3</v>
      </c>
      <c r="AK89" s="116"/>
      <c r="AL89" s="117">
        <f t="shared" si="78"/>
        <v>-4.8919121760273881E-2</v>
      </c>
      <c r="AM89" s="117"/>
      <c r="AN89" s="118">
        <f t="shared" si="80"/>
        <v>7.7709080078669232E-3</v>
      </c>
      <c r="AO89" s="202"/>
      <c r="AP89" s="122"/>
      <c r="AQ89" s="132"/>
      <c r="AR89" s="98"/>
      <c r="AS89" s="121" t="e">
        <f>(#REF!/AQ89)-1</f>
        <v>#REF!</v>
      </c>
      <c r="AT89" s="121" t="e">
        <f>(#REF!/AR89)-1</f>
        <v>#REF!</v>
      </c>
    </row>
    <row r="90" spans="1:46">
      <c r="A90" s="200" t="s">
        <v>58</v>
      </c>
      <c r="B90" s="169"/>
      <c r="C90" s="171"/>
      <c r="D90" s="169"/>
      <c r="E90" s="171"/>
      <c r="F90" s="115"/>
      <c r="G90" s="115"/>
      <c r="H90" s="169"/>
      <c r="I90" s="171"/>
      <c r="J90" s="115"/>
      <c r="K90" s="115"/>
      <c r="L90" s="169"/>
      <c r="M90" s="171"/>
      <c r="N90" s="115"/>
      <c r="O90" s="115"/>
      <c r="P90" s="169"/>
      <c r="Q90" s="171"/>
      <c r="R90" s="115"/>
      <c r="S90" s="115"/>
      <c r="T90" s="169"/>
      <c r="U90" s="171"/>
      <c r="V90" s="115"/>
      <c r="W90" s="115"/>
      <c r="X90" s="169"/>
      <c r="Y90" s="171"/>
      <c r="Z90" s="115"/>
      <c r="AA90" s="115"/>
      <c r="AB90" s="169"/>
      <c r="AC90" s="171"/>
      <c r="AD90" s="115"/>
      <c r="AE90" s="115"/>
      <c r="AF90" s="169"/>
      <c r="AG90" s="171"/>
      <c r="AH90" s="115"/>
      <c r="AI90" s="115"/>
      <c r="AJ90" s="116"/>
      <c r="AK90" s="116"/>
      <c r="AL90" s="117"/>
      <c r="AM90" s="117"/>
      <c r="AN90" s="118"/>
      <c r="AO90" s="202"/>
      <c r="AP90" s="122"/>
      <c r="AQ90" s="138">
        <v>2412598749</v>
      </c>
      <c r="AR90" s="139">
        <v>100</v>
      </c>
      <c r="AS90" s="121" t="e">
        <f>(#REF!/AQ90)-1</f>
        <v>#REF!</v>
      </c>
      <c r="AT90" s="121" t="e">
        <f>(#REF!/AR90)-1</f>
        <v>#REF!</v>
      </c>
    </row>
    <row r="91" spans="1:46">
      <c r="A91" s="197" t="s">
        <v>30</v>
      </c>
      <c r="B91" s="164">
        <v>2275904006.3099999</v>
      </c>
      <c r="C91" s="176">
        <v>68.599999999999994</v>
      </c>
      <c r="D91" s="164">
        <v>2280005816.1199999</v>
      </c>
      <c r="E91" s="176">
        <v>68.599999999999994</v>
      </c>
      <c r="F91" s="115">
        <f>((D91-B91)/B91)</f>
        <v>1.8022771604723107E-3</v>
      </c>
      <c r="G91" s="115">
        <f>((E91-C91)/C91)</f>
        <v>0</v>
      </c>
      <c r="H91" s="164">
        <v>2284597897.73</v>
      </c>
      <c r="I91" s="176">
        <v>68.599999999999994</v>
      </c>
      <c r="J91" s="115">
        <f t="shared" ref="J91:J94" si="94">((H91-D91)/D91)</f>
        <v>2.0140657438386315E-3</v>
      </c>
      <c r="K91" s="115">
        <f t="shared" ref="K91:K94" si="95">((I91-E91)/E91)</f>
        <v>0</v>
      </c>
      <c r="L91" s="164">
        <v>2285325040.5799999</v>
      </c>
      <c r="M91" s="176">
        <v>68.599999999999994</v>
      </c>
      <c r="N91" s="115">
        <f t="shared" ref="N91:N94" si="96">((L91-H91)/H91)</f>
        <v>3.182804513312392E-4</v>
      </c>
      <c r="O91" s="115">
        <f t="shared" ref="O91:O94" si="97">((M91-I91)/I91)</f>
        <v>0</v>
      </c>
      <c r="P91" s="164">
        <v>2288548886.4000001</v>
      </c>
      <c r="Q91" s="176">
        <v>68.599999999999994</v>
      </c>
      <c r="R91" s="115">
        <f t="shared" ref="R91:R94" si="98">((P91-L91)/L91)</f>
        <v>1.4106727764125761E-3</v>
      </c>
      <c r="S91" s="115">
        <f t="shared" ref="S91:S94" si="99">((Q91-M91)/M91)</f>
        <v>0</v>
      </c>
      <c r="T91" s="164">
        <v>2290412786.9299998</v>
      </c>
      <c r="U91" s="176">
        <v>68.599999999999994</v>
      </c>
      <c r="V91" s="115">
        <f t="shared" ref="V91:V94" si="100">((T91-P91)/P91)</f>
        <v>8.1444645603867354E-4</v>
      </c>
      <c r="W91" s="115">
        <f t="shared" ref="W91:W94" si="101">((U91-Q91)/Q91)</f>
        <v>0</v>
      </c>
      <c r="X91" s="164">
        <v>2294715118.96</v>
      </c>
      <c r="Y91" s="176">
        <v>68.599999999999994</v>
      </c>
      <c r="Z91" s="115">
        <f t="shared" ref="Z91:Z94" si="102">((X91-T91)/T91)</f>
        <v>1.8784090162921793E-3</v>
      </c>
      <c r="AA91" s="115">
        <f t="shared" ref="AA91:AA94" si="103">((Y91-U91)/U91)</f>
        <v>0</v>
      </c>
      <c r="AB91" s="164">
        <v>2297982723.3600001</v>
      </c>
      <c r="AC91" s="176">
        <v>68.599999999999994</v>
      </c>
      <c r="AD91" s="115">
        <f t="shared" ref="AD91:AD94" si="104">((AB91-X91)/X91)</f>
        <v>1.4239695258908755E-3</v>
      </c>
      <c r="AE91" s="115">
        <f t="shared" ref="AE91:AE94" si="105">((AC91-Y91)/Y91)</f>
        <v>0</v>
      </c>
      <c r="AF91" s="164">
        <v>2301982368.6300001</v>
      </c>
      <c r="AG91" s="176">
        <v>68.599999999999994</v>
      </c>
      <c r="AH91" s="115">
        <f t="shared" ref="AH91:AH94" si="106">((AF91-AB91)/AB91)</f>
        <v>1.7405027589380182E-3</v>
      </c>
      <c r="AI91" s="115">
        <f t="shared" ref="AI91:AI94" si="107">((AG91-AC91)/AC91)</f>
        <v>0</v>
      </c>
      <c r="AJ91" s="116">
        <f t="shared" si="76"/>
        <v>1.4253279861518129E-3</v>
      </c>
      <c r="AK91" s="116">
        <f t="shared" si="77"/>
        <v>0</v>
      </c>
      <c r="AL91" s="117">
        <f t="shared" si="78"/>
        <v>9.6388142322368416E-3</v>
      </c>
      <c r="AM91" s="117">
        <f t="shared" si="79"/>
        <v>0</v>
      </c>
      <c r="AN91" s="118">
        <f t="shared" si="80"/>
        <v>5.8459601354798375E-4</v>
      </c>
      <c r="AO91" s="202">
        <f t="shared" si="81"/>
        <v>0</v>
      </c>
      <c r="AP91" s="122"/>
      <c r="AQ91" s="138">
        <v>12153673145</v>
      </c>
      <c r="AR91" s="140">
        <v>45.22</v>
      </c>
      <c r="AS91" s="121" t="e">
        <f>(#REF!/AQ91)-1</f>
        <v>#REF!</v>
      </c>
      <c r="AT91" s="121" t="e">
        <f>(#REF!/AR91)-1</f>
        <v>#REF!</v>
      </c>
    </row>
    <row r="92" spans="1:46">
      <c r="A92" s="197" t="s">
        <v>192</v>
      </c>
      <c r="B92" s="164">
        <v>9930532226.8899994</v>
      </c>
      <c r="C92" s="176">
        <v>36.6</v>
      </c>
      <c r="D92" s="164">
        <v>9954998295.3799992</v>
      </c>
      <c r="E92" s="176">
        <v>36.6</v>
      </c>
      <c r="F92" s="115">
        <f>((D92-B92)/B92)</f>
        <v>2.4637217755308517E-3</v>
      </c>
      <c r="G92" s="115">
        <f>((E92-C92)/C92)</f>
        <v>0</v>
      </c>
      <c r="H92" s="164">
        <v>9963380618.8099995</v>
      </c>
      <c r="I92" s="176">
        <v>36.6</v>
      </c>
      <c r="J92" s="115">
        <f t="shared" si="94"/>
        <v>8.420215836591801E-4</v>
      </c>
      <c r="K92" s="115">
        <f t="shared" si="95"/>
        <v>0</v>
      </c>
      <c r="L92" s="164">
        <v>9981472534.7399998</v>
      </c>
      <c r="M92" s="176">
        <v>36.6</v>
      </c>
      <c r="N92" s="115">
        <f t="shared" si="96"/>
        <v>1.8158410907081412E-3</v>
      </c>
      <c r="O92" s="115">
        <f t="shared" si="97"/>
        <v>0</v>
      </c>
      <c r="P92" s="164">
        <v>9981996133.9799995</v>
      </c>
      <c r="Q92" s="176">
        <v>36.6</v>
      </c>
      <c r="R92" s="115">
        <f t="shared" si="98"/>
        <v>5.2457113735214019E-5</v>
      </c>
      <c r="S92" s="115">
        <f t="shared" si="99"/>
        <v>0</v>
      </c>
      <c r="T92" s="164">
        <v>9982195664.7800007</v>
      </c>
      <c r="U92" s="176">
        <v>36.6</v>
      </c>
      <c r="V92" s="115">
        <f t="shared" si="100"/>
        <v>1.9989068050418881E-5</v>
      </c>
      <c r="W92" s="115">
        <f t="shared" si="101"/>
        <v>0</v>
      </c>
      <c r="X92" s="164">
        <v>9992818643.9500008</v>
      </c>
      <c r="Y92" s="176">
        <v>36.6</v>
      </c>
      <c r="Z92" s="115">
        <f t="shared" si="102"/>
        <v>1.064192641252359E-3</v>
      </c>
      <c r="AA92" s="115">
        <f t="shared" si="103"/>
        <v>0</v>
      </c>
      <c r="AB92" s="164">
        <v>9648869234.3299999</v>
      </c>
      <c r="AC92" s="176">
        <v>36.6</v>
      </c>
      <c r="AD92" s="115">
        <f t="shared" si="104"/>
        <v>-3.4419658944600154E-2</v>
      </c>
      <c r="AE92" s="115">
        <f t="shared" si="105"/>
        <v>0</v>
      </c>
      <c r="AF92" s="164">
        <v>9673935056.5</v>
      </c>
      <c r="AG92" s="176">
        <v>36.6</v>
      </c>
      <c r="AH92" s="115">
        <f t="shared" si="106"/>
        <v>2.5977989297251165E-3</v>
      </c>
      <c r="AI92" s="115">
        <f t="shared" si="107"/>
        <v>0</v>
      </c>
      <c r="AJ92" s="116">
        <f t="shared" si="76"/>
        <v>-3.195454592742359E-3</v>
      </c>
      <c r="AK92" s="116">
        <f t="shared" si="77"/>
        <v>0</v>
      </c>
      <c r="AL92" s="117">
        <f t="shared" si="78"/>
        <v>-2.8233378905794228E-2</v>
      </c>
      <c r="AM92" s="117">
        <f t="shared" si="79"/>
        <v>0</v>
      </c>
      <c r="AN92" s="118">
        <f t="shared" si="80"/>
        <v>1.2654676731200116E-2</v>
      </c>
      <c r="AO92" s="202">
        <f t="shared" si="81"/>
        <v>0</v>
      </c>
      <c r="AP92" s="122"/>
      <c r="AQ92" s="141">
        <v>31507613595.857655</v>
      </c>
      <c r="AR92" s="141">
        <v>11.808257597614354</v>
      </c>
      <c r="AS92" s="121" t="e">
        <f>(#REF!/AQ92)-1</f>
        <v>#REF!</v>
      </c>
      <c r="AT92" s="121" t="e">
        <f>(#REF!/AR92)-1</f>
        <v>#REF!</v>
      </c>
    </row>
    <row r="93" spans="1:46" s="374" customFormat="1">
      <c r="A93" s="197" t="s">
        <v>32</v>
      </c>
      <c r="B93" s="164">
        <v>30350365696.451077</v>
      </c>
      <c r="C93" s="176">
        <v>11.37</v>
      </c>
      <c r="D93" s="164">
        <v>30350365696.451077</v>
      </c>
      <c r="E93" s="176">
        <v>11.37</v>
      </c>
      <c r="F93" s="115">
        <f>((D93-B93)/B93)</f>
        <v>0</v>
      </c>
      <c r="G93" s="115">
        <f>((E93-C93)/C93)</f>
        <v>0</v>
      </c>
      <c r="H93" s="164">
        <v>30350365696.451077</v>
      </c>
      <c r="I93" s="176">
        <v>11.37</v>
      </c>
      <c r="J93" s="115">
        <f t="shared" si="94"/>
        <v>0</v>
      </c>
      <c r="K93" s="115">
        <f t="shared" si="95"/>
        <v>0</v>
      </c>
      <c r="L93" s="164">
        <v>30350365696.451077</v>
      </c>
      <c r="M93" s="176">
        <v>11.37</v>
      </c>
      <c r="N93" s="115">
        <f t="shared" si="96"/>
        <v>0</v>
      </c>
      <c r="O93" s="115">
        <f t="shared" si="97"/>
        <v>0</v>
      </c>
      <c r="P93" s="164">
        <v>30350365696.451077</v>
      </c>
      <c r="Q93" s="176">
        <v>11.37</v>
      </c>
      <c r="R93" s="115">
        <f t="shared" si="98"/>
        <v>0</v>
      </c>
      <c r="S93" s="115">
        <f t="shared" si="99"/>
        <v>0</v>
      </c>
      <c r="T93" s="164">
        <v>30350365696.451077</v>
      </c>
      <c r="U93" s="176">
        <v>11.37</v>
      </c>
      <c r="V93" s="115">
        <f t="shared" si="100"/>
        <v>0</v>
      </c>
      <c r="W93" s="115">
        <f t="shared" si="101"/>
        <v>0</v>
      </c>
      <c r="X93" s="164">
        <v>30350365696.451077</v>
      </c>
      <c r="Y93" s="176">
        <v>11.37</v>
      </c>
      <c r="Z93" s="115">
        <f t="shared" si="102"/>
        <v>0</v>
      </c>
      <c r="AA93" s="115">
        <f t="shared" si="103"/>
        <v>0</v>
      </c>
      <c r="AB93" s="164">
        <v>30350365696.451077</v>
      </c>
      <c r="AC93" s="176">
        <v>11.37</v>
      </c>
      <c r="AD93" s="115">
        <f t="shared" si="104"/>
        <v>0</v>
      </c>
      <c r="AE93" s="115">
        <f t="shared" si="105"/>
        <v>0</v>
      </c>
      <c r="AF93" s="164">
        <v>30350365696.451077</v>
      </c>
      <c r="AG93" s="176">
        <v>11.37</v>
      </c>
      <c r="AH93" s="115">
        <f t="shared" si="106"/>
        <v>0</v>
      </c>
      <c r="AI93" s="115">
        <f t="shared" si="107"/>
        <v>0</v>
      </c>
      <c r="AJ93" s="116">
        <f t="shared" si="76"/>
        <v>0</v>
      </c>
      <c r="AK93" s="116">
        <f t="shared" si="77"/>
        <v>0</v>
      </c>
      <c r="AL93" s="117">
        <f t="shared" si="78"/>
        <v>0</v>
      </c>
      <c r="AM93" s="117">
        <f t="shared" si="79"/>
        <v>0</v>
      </c>
      <c r="AN93" s="118">
        <f t="shared" si="80"/>
        <v>0</v>
      </c>
      <c r="AO93" s="202">
        <f t="shared" si="81"/>
        <v>0</v>
      </c>
      <c r="AP93" s="122"/>
      <c r="AQ93" s="141"/>
      <c r="AR93" s="141"/>
      <c r="AS93" s="121"/>
      <c r="AT93" s="121"/>
    </row>
    <row r="94" spans="1:46">
      <c r="A94" s="197" t="s">
        <v>210</v>
      </c>
      <c r="B94" s="164">
        <v>7400000000</v>
      </c>
      <c r="C94" s="176">
        <v>100</v>
      </c>
      <c r="D94" s="164">
        <v>7400000000</v>
      </c>
      <c r="E94" s="176">
        <v>100</v>
      </c>
      <c r="F94" s="115">
        <f>((D94-B94)/B94)</f>
        <v>0</v>
      </c>
      <c r="G94" s="115">
        <f>((E94-C94)/C94)</f>
        <v>0</v>
      </c>
      <c r="H94" s="164">
        <v>7400000000</v>
      </c>
      <c r="I94" s="176">
        <v>100</v>
      </c>
      <c r="J94" s="115">
        <f t="shared" si="94"/>
        <v>0</v>
      </c>
      <c r="K94" s="115">
        <f t="shared" si="95"/>
        <v>0</v>
      </c>
      <c r="L94" s="164">
        <v>7400000000</v>
      </c>
      <c r="M94" s="176">
        <v>100</v>
      </c>
      <c r="N94" s="115">
        <f t="shared" si="96"/>
        <v>0</v>
      </c>
      <c r="O94" s="115">
        <f t="shared" si="97"/>
        <v>0</v>
      </c>
      <c r="P94" s="164">
        <v>7400000000</v>
      </c>
      <c r="Q94" s="176">
        <v>100</v>
      </c>
      <c r="R94" s="115">
        <f t="shared" si="98"/>
        <v>0</v>
      </c>
      <c r="S94" s="115">
        <f t="shared" si="99"/>
        <v>0</v>
      </c>
      <c r="T94" s="164">
        <v>7400000000</v>
      </c>
      <c r="U94" s="176">
        <v>100</v>
      </c>
      <c r="V94" s="115">
        <f t="shared" si="100"/>
        <v>0</v>
      </c>
      <c r="W94" s="115">
        <f t="shared" si="101"/>
        <v>0</v>
      </c>
      <c r="X94" s="164">
        <v>7400000000</v>
      </c>
      <c r="Y94" s="176">
        <v>100</v>
      </c>
      <c r="Z94" s="115">
        <f t="shared" si="102"/>
        <v>0</v>
      </c>
      <c r="AA94" s="115">
        <f t="shared" si="103"/>
        <v>0</v>
      </c>
      <c r="AB94" s="164">
        <v>7400000000</v>
      </c>
      <c r="AC94" s="176">
        <v>100</v>
      </c>
      <c r="AD94" s="115">
        <f t="shared" si="104"/>
        <v>0</v>
      </c>
      <c r="AE94" s="115">
        <f t="shared" si="105"/>
        <v>0</v>
      </c>
      <c r="AF94" s="164">
        <v>7400000000</v>
      </c>
      <c r="AG94" s="176">
        <v>100</v>
      </c>
      <c r="AH94" s="115">
        <f t="shared" si="106"/>
        <v>0</v>
      </c>
      <c r="AI94" s="115">
        <f t="shared" si="107"/>
        <v>0</v>
      </c>
      <c r="AJ94" s="116">
        <f t="shared" si="76"/>
        <v>0</v>
      </c>
      <c r="AK94" s="116">
        <f t="shared" si="77"/>
        <v>0</v>
      </c>
      <c r="AL94" s="117">
        <f t="shared" si="78"/>
        <v>0</v>
      </c>
      <c r="AM94" s="117">
        <f t="shared" si="79"/>
        <v>0</v>
      </c>
      <c r="AN94" s="118">
        <f t="shared" si="80"/>
        <v>0</v>
      </c>
      <c r="AO94" s="202">
        <f t="shared" si="81"/>
        <v>0</v>
      </c>
      <c r="AP94" s="122"/>
      <c r="AQ94" s="132">
        <f>SUM(AQ90:AQ92)</f>
        <v>46073885489.857651</v>
      </c>
      <c r="AR94" s="98"/>
      <c r="AS94" s="121" t="e">
        <f>(#REF!/AQ94)-1</f>
        <v>#REF!</v>
      </c>
      <c r="AT94" s="121" t="e">
        <f>(#REF!/AR94)-1</f>
        <v>#REF!</v>
      </c>
    </row>
    <row r="95" spans="1:46">
      <c r="A95" s="199" t="s">
        <v>56</v>
      </c>
      <c r="B95" s="169">
        <f>SUM(B91:B94)</f>
        <v>49956801929.651077</v>
      </c>
      <c r="C95" s="171"/>
      <c r="D95" s="169">
        <f>SUM(D91:D94)</f>
        <v>49985369807.95108</v>
      </c>
      <c r="E95" s="171"/>
      <c r="F95" s="115">
        <f>((D95-B95)/B95)</f>
        <v>5.7185162373348474E-4</v>
      </c>
      <c r="G95" s="115"/>
      <c r="H95" s="169">
        <f>SUM(H91:H94)</f>
        <v>49998344212.991074</v>
      </c>
      <c r="I95" s="171"/>
      <c r="J95" s="115">
        <f>((H95-D95)/D95)</f>
        <v>2.5956405023794526E-4</v>
      </c>
      <c r="K95" s="115"/>
      <c r="L95" s="169">
        <f>SUM(L91:L94)</f>
        <v>50017163271.771072</v>
      </c>
      <c r="M95" s="171"/>
      <c r="N95" s="115">
        <f>((L95-H95)/H95)</f>
        <v>3.763936401539678E-4</v>
      </c>
      <c r="O95" s="115"/>
      <c r="P95" s="169">
        <f>SUM(P91:P94)</f>
        <v>50020910716.831078</v>
      </c>
      <c r="Q95" s="171"/>
      <c r="R95" s="115">
        <f>((P95-L95)/L95)</f>
        <v>7.492318266118441E-5</v>
      </c>
      <c r="S95" s="115"/>
      <c r="T95" s="169">
        <f>SUM(T91:T94)</f>
        <v>50022974148.161079</v>
      </c>
      <c r="U95" s="171"/>
      <c r="V95" s="115">
        <f>((T95-P95)/P95)</f>
        <v>4.1251374683738532E-5</v>
      </c>
      <c r="W95" s="115"/>
      <c r="X95" s="169">
        <f>SUM(X91:X94)</f>
        <v>50037899459.361076</v>
      </c>
      <c r="Y95" s="171"/>
      <c r="Z95" s="115">
        <f>((X95-T95)/T95)</f>
        <v>2.9836912846865633E-4</v>
      </c>
      <c r="AA95" s="115"/>
      <c r="AB95" s="169">
        <f>SUM(AB91:AB94)</f>
        <v>49697217654.141075</v>
      </c>
      <c r="AC95" s="171"/>
      <c r="AD95" s="115">
        <f>((AB95-X95)/X95)</f>
        <v>-6.8084753537004548E-3</v>
      </c>
      <c r="AE95" s="115"/>
      <c r="AF95" s="169">
        <f>SUM(AF91:AF94)</f>
        <v>49726283121.581078</v>
      </c>
      <c r="AG95" s="171"/>
      <c r="AH95" s="115">
        <f>((AF95-AB95)/AB95)</f>
        <v>5.8485099995493465E-4</v>
      </c>
      <c r="AI95" s="115"/>
      <c r="AJ95" s="116">
        <f t="shared" si="76"/>
        <v>-5.7515891922581795E-4</v>
      </c>
      <c r="AK95" s="116"/>
      <c r="AL95" s="117">
        <f t="shared" si="78"/>
        <v>-5.1832503663660065E-3</v>
      </c>
      <c r="AM95" s="117"/>
      <c r="AN95" s="118">
        <f t="shared" si="80"/>
        <v>2.5265256867118124E-3</v>
      </c>
      <c r="AO95" s="202"/>
      <c r="AP95" s="122"/>
      <c r="AQ95" s="132"/>
      <c r="AR95" s="98"/>
      <c r="AS95" s="121" t="e">
        <f>(#REF!/AQ95)-1</f>
        <v>#REF!</v>
      </c>
      <c r="AT95" s="121" t="e">
        <f>(#REF!/AR95)-1</f>
        <v>#REF!</v>
      </c>
    </row>
    <row r="96" spans="1:46">
      <c r="A96" s="200" t="s">
        <v>82</v>
      </c>
      <c r="B96" s="169"/>
      <c r="C96" s="171"/>
      <c r="D96" s="169"/>
      <c r="E96" s="171"/>
      <c r="F96" s="115"/>
      <c r="G96" s="115"/>
      <c r="H96" s="169"/>
      <c r="I96" s="171"/>
      <c r="J96" s="115"/>
      <c r="K96" s="115"/>
      <c r="L96" s="169"/>
      <c r="M96" s="171"/>
      <c r="N96" s="115"/>
      <c r="O96" s="115"/>
      <c r="P96" s="169"/>
      <c r="Q96" s="171"/>
      <c r="R96" s="115"/>
      <c r="S96" s="115"/>
      <c r="T96" s="169"/>
      <c r="U96" s="171"/>
      <c r="V96" s="115"/>
      <c r="W96" s="115"/>
      <c r="X96" s="169"/>
      <c r="Y96" s="171"/>
      <c r="Z96" s="115"/>
      <c r="AA96" s="115"/>
      <c r="AB96" s="169"/>
      <c r="AC96" s="171"/>
      <c r="AD96" s="115"/>
      <c r="AE96" s="115"/>
      <c r="AF96" s="169"/>
      <c r="AG96" s="171"/>
      <c r="AH96" s="115"/>
      <c r="AI96" s="115"/>
      <c r="AJ96" s="116"/>
      <c r="AK96" s="116"/>
      <c r="AL96" s="117"/>
      <c r="AM96" s="117"/>
      <c r="AN96" s="118"/>
      <c r="AO96" s="202"/>
      <c r="AP96" s="122"/>
      <c r="AQ96" s="120">
        <v>885354617.76999998</v>
      </c>
      <c r="AR96" s="120">
        <v>1763.14</v>
      </c>
      <c r="AS96" s="121" t="e">
        <f>(#REF!/AQ96)-1</f>
        <v>#REF!</v>
      </c>
      <c r="AT96" s="121" t="e">
        <f>(#REF!/AR96)-1</f>
        <v>#REF!</v>
      </c>
    </row>
    <row r="97" spans="1:46">
      <c r="A97" s="197" t="s">
        <v>35</v>
      </c>
      <c r="B97" s="164">
        <v>1761395696.48</v>
      </c>
      <c r="C97" s="164">
        <v>3119.85</v>
      </c>
      <c r="D97" s="164">
        <v>1752019660.3</v>
      </c>
      <c r="E97" s="164">
        <v>3123.92</v>
      </c>
      <c r="F97" s="115">
        <f>((D97-B97)/B97)</f>
        <v>-5.3230720381214061E-3</v>
      </c>
      <c r="G97" s="115">
        <f>((E97-C97)/C97)</f>
        <v>1.3045498982323393E-3</v>
      </c>
      <c r="H97" s="164">
        <v>1754145488.2</v>
      </c>
      <c r="I97" s="164">
        <v>3136.88</v>
      </c>
      <c r="J97" s="115">
        <f t="shared" ref="J97:J116" si="108">((H97-D97)/D97)</f>
        <v>1.2133584731783705E-3</v>
      </c>
      <c r="K97" s="115">
        <f t="shared" ref="K97:K116" si="109">((I97-E97)/E97)</f>
        <v>4.1486337678301732E-3</v>
      </c>
      <c r="L97" s="164">
        <v>1753748722.48</v>
      </c>
      <c r="M97" s="164">
        <v>3138.41</v>
      </c>
      <c r="N97" s="115">
        <f t="shared" ref="N97:N116" si="110">((L97-H97)/H97)</f>
        <v>-2.2618746430614831E-4</v>
      </c>
      <c r="O97" s="115">
        <f t="shared" ref="O97:O116" si="111">((M97-I97)/I97)</f>
        <v>4.8774578562130053E-4</v>
      </c>
      <c r="P97" s="164">
        <v>1726398880.98</v>
      </c>
      <c r="Q97" s="164">
        <v>3105.06</v>
      </c>
      <c r="R97" s="115">
        <f t="shared" ref="R97:R116" si="112">((P97-L97)/L97)</f>
        <v>-1.5595074225527712E-2</v>
      </c>
      <c r="S97" s="115">
        <f t="shared" ref="S97:S116" si="113">((Q97-M97)/M97)</f>
        <v>-1.0626399992352787E-2</v>
      </c>
      <c r="T97" s="164">
        <v>1712857631.05</v>
      </c>
      <c r="U97" s="164">
        <v>3142.66</v>
      </c>
      <c r="V97" s="115">
        <f t="shared" ref="V97:V116" si="114">((T97-P97)/P97)</f>
        <v>-7.8436391955451802E-3</v>
      </c>
      <c r="W97" s="115">
        <f t="shared" ref="W97:W116" si="115">((U97-Q97)/Q97)</f>
        <v>1.2109266809659043E-2</v>
      </c>
      <c r="X97" s="164">
        <v>1715432790.8199999</v>
      </c>
      <c r="Y97" s="164">
        <v>3142.43</v>
      </c>
      <c r="Z97" s="115">
        <f t="shared" ref="Z97:Z116" si="116">((X97-T97)/T97)</f>
        <v>1.5034289618229277E-3</v>
      </c>
      <c r="AA97" s="115">
        <f t="shared" ref="AA97:AA116" si="117">((Y97-U97)/U97)</f>
        <v>-7.3186408965659095E-5</v>
      </c>
      <c r="AB97" s="164">
        <v>1715950484.78</v>
      </c>
      <c r="AC97" s="164">
        <v>3138.37</v>
      </c>
      <c r="AD97" s="115">
        <f t="shared" ref="AD97:AD116" si="118">((AB97-X97)/X97)</f>
        <v>3.0178620973694544E-4</v>
      </c>
      <c r="AE97" s="115">
        <f t="shared" ref="AE97:AE116" si="119">((AC97-Y97)/Y97)</f>
        <v>-1.2919937755176553E-3</v>
      </c>
      <c r="AF97" s="164">
        <v>1734360315.1099999</v>
      </c>
      <c r="AG97" s="164">
        <v>3181.15</v>
      </c>
      <c r="AH97" s="115">
        <f t="shared" ref="AH97:AH116" si="120">((AF97-AB97)/AB97)</f>
        <v>1.0728648928561728E-2</v>
      </c>
      <c r="AI97" s="115">
        <f t="shared" ref="AI97:AI116" si="121">((AG97-AC97)/AC97)</f>
        <v>1.3631279931939256E-2</v>
      </c>
      <c r="AJ97" s="116">
        <f t="shared" si="76"/>
        <v>-1.9050937937750596E-3</v>
      </c>
      <c r="AK97" s="116">
        <f t="shared" si="77"/>
        <v>2.4612370020557512E-3</v>
      </c>
      <c r="AL97" s="117">
        <f t="shared" si="78"/>
        <v>-1.0079421818232468E-2</v>
      </c>
      <c r="AM97" s="117">
        <f t="shared" si="79"/>
        <v>1.8319931368280883E-2</v>
      </c>
      <c r="AN97" s="118">
        <f t="shared" si="80"/>
        <v>7.7736526980877289E-3</v>
      </c>
      <c r="AO97" s="202">
        <f t="shared" si="81"/>
        <v>7.7250106250500395E-3</v>
      </c>
      <c r="AP97" s="122"/>
      <c r="AQ97" s="125">
        <v>113791197</v>
      </c>
      <c r="AR97" s="124">
        <v>81.52</v>
      </c>
      <c r="AS97" s="121" t="e">
        <f>(#REF!/AQ97)-1</f>
        <v>#REF!</v>
      </c>
      <c r="AT97" s="121" t="e">
        <f>(#REF!/AR97)-1</f>
        <v>#REF!</v>
      </c>
    </row>
    <row r="98" spans="1:46">
      <c r="A98" s="197" t="s">
        <v>33</v>
      </c>
      <c r="B98" s="164">
        <v>177191866</v>
      </c>
      <c r="C98" s="164">
        <v>132.04</v>
      </c>
      <c r="D98" s="164">
        <v>177889166</v>
      </c>
      <c r="E98" s="164">
        <v>132.56</v>
      </c>
      <c r="F98" s="115">
        <f>((D98-B98)/B98)</f>
        <v>3.935282221137623E-3</v>
      </c>
      <c r="G98" s="115">
        <f>((E98-C98)/C98)</f>
        <v>3.9382005452893842E-3</v>
      </c>
      <c r="H98" s="164">
        <v>177898776</v>
      </c>
      <c r="I98" s="164">
        <v>132.58000000000001</v>
      </c>
      <c r="J98" s="115">
        <f t="shared" si="108"/>
        <v>5.4022401791461544E-5</v>
      </c>
      <c r="K98" s="115">
        <f t="shared" si="109"/>
        <v>1.5087507543761489E-4</v>
      </c>
      <c r="L98" s="164">
        <v>176530168</v>
      </c>
      <c r="M98" s="164">
        <v>131.52000000000001</v>
      </c>
      <c r="N98" s="115">
        <f t="shared" si="110"/>
        <v>-7.6931839036374254E-3</v>
      </c>
      <c r="O98" s="115">
        <f t="shared" si="111"/>
        <v>-7.9951727259013582E-3</v>
      </c>
      <c r="P98" s="164">
        <v>175844498</v>
      </c>
      <c r="Q98" s="164">
        <v>131</v>
      </c>
      <c r="R98" s="115">
        <f t="shared" si="112"/>
        <v>-3.884151971123712E-3</v>
      </c>
      <c r="S98" s="115">
        <f t="shared" si="113"/>
        <v>-3.9537712895377905E-3</v>
      </c>
      <c r="T98" s="164">
        <v>177919623</v>
      </c>
      <c r="U98" s="164">
        <v>132.76</v>
      </c>
      <c r="V98" s="115">
        <f t="shared" si="114"/>
        <v>1.1800909460357412E-2</v>
      </c>
      <c r="W98" s="115">
        <f t="shared" si="115"/>
        <v>1.3435114503816724E-2</v>
      </c>
      <c r="X98" s="164">
        <v>177731144</v>
      </c>
      <c r="Y98" s="164">
        <v>132.46</v>
      </c>
      <c r="Z98" s="115">
        <f t="shared" si="116"/>
        <v>-1.0593491421685398E-3</v>
      </c>
      <c r="AA98" s="115">
        <f t="shared" si="117"/>
        <v>-2.2597167821631738E-3</v>
      </c>
      <c r="AB98" s="164">
        <v>176668986</v>
      </c>
      <c r="AC98" s="164">
        <v>131.91999999999999</v>
      </c>
      <c r="AD98" s="115">
        <f t="shared" si="118"/>
        <v>-5.9762063985814443E-3</v>
      </c>
      <c r="AE98" s="115">
        <f t="shared" si="119"/>
        <v>-4.0767024007249009E-3</v>
      </c>
      <c r="AF98" s="164">
        <v>178877847</v>
      </c>
      <c r="AG98" s="164">
        <v>133.58000000000001</v>
      </c>
      <c r="AH98" s="115">
        <f t="shared" si="120"/>
        <v>1.2502822651622622E-2</v>
      </c>
      <c r="AI98" s="115">
        <f t="shared" si="121"/>
        <v>1.2583383869011713E-2</v>
      </c>
      <c r="AJ98" s="116">
        <f t="shared" si="76"/>
        <v>1.2100181649247496E-3</v>
      </c>
      <c r="AK98" s="116">
        <f t="shared" si="77"/>
        <v>1.4777763494035266E-3</v>
      </c>
      <c r="AL98" s="117">
        <f t="shared" si="78"/>
        <v>5.5578483065123821E-3</v>
      </c>
      <c r="AM98" s="117">
        <f t="shared" si="79"/>
        <v>7.6946288473145009E-3</v>
      </c>
      <c r="AN98" s="118">
        <f t="shared" si="80"/>
        <v>7.6575567708097939E-3</v>
      </c>
      <c r="AO98" s="202">
        <f t="shared" si="81"/>
        <v>7.9118931395775645E-3</v>
      </c>
      <c r="AP98" s="122"/>
      <c r="AQ98" s="120">
        <v>1066913090.3099999</v>
      </c>
      <c r="AR98" s="124">
        <v>1.1691</v>
      </c>
      <c r="AS98" s="121" t="e">
        <f>(#REF!/AQ98)-1</f>
        <v>#REF!</v>
      </c>
      <c r="AT98" s="121" t="e">
        <f>(#REF!/AR98)-1</f>
        <v>#REF!</v>
      </c>
    </row>
    <row r="99" spans="1:46">
      <c r="A99" s="197" t="s">
        <v>99</v>
      </c>
      <c r="B99" s="164">
        <v>900195749.78999996</v>
      </c>
      <c r="C99" s="164">
        <v>1.3304</v>
      </c>
      <c r="D99" s="164">
        <v>900485700.98000002</v>
      </c>
      <c r="E99" s="164">
        <v>1.3308</v>
      </c>
      <c r="F99" s="115">
        <f>((D99-B99)/B99)</f>
        <v>3.2209793266375431E-4</v>
      </c>
      <c r="G99" s="115">
        <f>((E99-C99)/C99)</f>
        <v>3.0066145520141007E-4</v>
      </c>
      <c r="H99" s="164">
        <v>902025820.85000002</v>
      </c>
      <c r="I99" s="164">
        <v>1.3341000000000001</v>
      </c>
      <c r="J99" s="115">
        <f t="shared" si="108"/>
        <v>1.7103212947455911E-3</v>
      </c>
      <c r="K99" s="115">
        <f t="shared" si="109"/>
        <v>2.4797114517584014E-3</v>
      </c>
      <c r="L99" s="164">
        <v>900561881.01999998</v>
      </c>
      <c r="M99" s="164">
        <v>1.3320000000000001</v>
      </c>
      <c r="N99" s="115">
        <f t="shared" si="110"/>
        <v>-1.6229467008167663E-3</v>
      </c>
      <c r="O99" s="115">
        <f t="shared" si="111"/>
        <v>-1.5740948954351178E-3</v>
      </c>
      <c r="P99" s="164">
        <v>896114630.75999999</v>
      </c>
      <c r="Q99" s="164">
        <v>1.3253999999999999</v>
      </c>
      <c r="R99" s="115">
        <f t="shared" si="112"/>
        <v>-4.9383061327922502E-3</v>
      </c>
      <c r="S99" s="115">
        <f t="shared" si="113"/>
        <v>-4.9549549549550761E-3</v>
      </c>
      <c r="T99" s="164">
        <v>919845511.25999999</v>
      </c>
      <c r="U99" s="164">
        <v>1.3603000000000001</v>
      </c>
      <c r="V99" s="115">
        <f t="shared" si="114"/>
        <v>2.6481969700543447E-2</v>
      </c>
      <c r="W99" s="115">
        <f t="shared" si="115"/>
        <v>2.6331673457069681E-2</v>
      </c>
      <c r="X99" s="164">
        <v>921747033.54999995</v>
      </c>
      <c r="Y99" s="164">
        <v>1.3636999999999999</v>
      </c>
      <c r="Z99" s="115">
        <f t="shared" si="116"/>
        <v>2.0672191870516016E-3</v>
      </c>
      <c r="AA99" s="115">
        <f t="shared" si="117"/>
        <v>2.4994486510327481E-3</v>
      </c>
      <c r="AB99" s="164">
        <v>914268174.54999995</v>
      </c>
      <c r="AC99" s="164">
        <v>1.3527</v>
      </c>
      <c r="AD99" s="115">
        <f t="shared" si="118"/>
        <v>-8.113786893564557E-3</v>
      </c>
      <c r="AE99" s="115">
        <f t="shared" si="119"/>
        <v>-8.066290239788736E-3</v>
      </c>
      <c r="AF99" s="164">
        <v>924275016.11000001</v>
      </c>
      <c r="AG99" s="164">
        <v>1.3676999999999999</v>
      </c>
      <c r="AH99" s="115">
        <f t="shared" si="120"/>
        <v>1.0945192929771835E-2</v>
      </c>
      <c r="AI99" s="115">
        <f t="shared" si="121"/>
        <v>1.1088933244621796E-2</v>
      </c>
      <c r="AJ99" s="116">
        <f t="shared" si="76"/>
        <v>3.3564701647003318E-3</v>
      </c>
      <c r="AK99" s="116">
        <f t="shared" si="77"/>
        <v>3.513136021188139E-3</v>
      </c>
      <c r="AL99" s="117">
        <f t="shared" si="78"/>
        <v>2.6418315253768102E-2</v>
      </c>
      <c r="AM99" s="117">
        <f t="shared" si="79"/>
        <v>2.7727682596934124E-2</v>
      </c>
      <c r="AN99" s="118">
        <f t="shared" si="80"/>
        <v>1.0896405266640442E-2</v>
      </c>
      <c r="AO99" s="202">
        <f t="shared" si="81"/>
        <v>1.0837537090120907E-2</v>
      </c>
      <c r="AP99" s="122"/>
      <c r="AQ99" s="120">
        <v>4173976375.3699999</v>
      </c>
      <c r="AR99" s="124">
        <v>299.53579999999999</v>
      </c>
      <c r="AS99" s="121" t="e">
        <f>(#REF!/AQ99)-1</f>
        <v>#REF!</v>
      </c>
      <c r="AT99" s="121" t="e">
        <f>(#REF!/AR99)-1</f>
        <v>#REF!</v>
      </c>
    </row>
    <row r="100" spans="1:46">
      <c r="A100" s="197" t="s">
        <v>10</v>
      </c>
      <c r="B100" s="164">
        <v>4097754798.3800001</v>
      </c>
      <c r="C100" s="164">
        <v>414.16919999999999</v>
      </c>
      <c r="D100" s="164">
        <v>4116882772.6500001</v>
      </c>
      <c r="E100" s="164">
        <v>416.31880000000001</v>
      </c>
      <c r="F100" s="115">
        <f>((D100-B100)/B100)</f>
        <v>4.6679157761128128E-3</v>
      </c>
      <c r="G100" s="115">
        <f>((E100-C100)/C100)</f>
        <v>5.1901493399316529E-3</v>
      </c>
      <c r="H100" s="164">
        <v>4135525358.8299999</v>
      </c>
      <c r="I100" s="164">
        <v>416.90550000000002</v>
      </c>
      <c r="J100" s="115">
        <f t="shared" si="108"/>
        <v>4.5283257283519306E-3</v>
      </c>
      <c r="K100" s="115">
        <f t="shared" si="109"/>
        <v>1.4092565601169285E-3</v>
      </c>
      <c r="L100" s="164">
        <v>4135265699.5</v>
      </c>
      <c r="M100" s="164">
        <v>417.34739999999999</v>
      </c>
      <c r="N100" s="115">
        <f t="shared" si="110"/>
        <v>-6.278750762475921E-5</v>
      </c>
      <c r="O100" s="115">
        <f t="shared" si="111"/>
        <v>1.059952435264048E-3</v>
      </c>
      <c r="P100" s="164">
        <v>4119827836.0599999</v>
      </c>
      <c r="Q100" s="164">
        <v>416.36</v>
      </c>
      <c r="R100" s="115">
        <f t="shared" si="112"/>
        <v>-3.7332216505136942E-3</v>
      </c>
      <c r="S100" s="115">
        <f t="shared" si="113"/>
        <v>-2.3658946958816074E-3</v>
      </c>
      <c r="T100" s="164">
        <v>4245539882.9000001</v>
      </c>
      <c r="U100" s="164">
        <v>420.96159999999998</v>
      </c>
      <c r="V100" s="115">
        <f t="shared" si="114"/>
        <v>3.0513907823931048E-2</v>
      </c>
      <c r="W100" s="115">
        <f t="shared" si="115"/>
        <v>1.1051974253050153E-2</v>
      </c>
      <c r="X100" s="164">
        <v>4284454011.0999999</v>
      </c>
      <c r="Y100" s="164">
        <v>425.37799999999999</v>
      </c>
      <c r="Z100" s="115">
        <f t="shared" si="116"/>
        <v>9.1658844983971144E-3</v>
      </c>
      <c r="AA100" s="115">
        <f t="shared" si="117"/>
        <v>1.0491218201375161E-2</v>
      </c>
      <c r="AB100" s="164">
        <v>4290295044.3400002</v>
      </c>
      <c r="AC100" s="164">
        <v>424.45890000000003</v>
      </c>
      <c r="AD100" s="115">
        <f t="shared" si="118"/>
        <v>1.363308656101226E-3</v>
      </c>
      <c r="AE100" s="115">
        <f t="shared" si="119"/>
        <v>-2.1606665130776805E-3</v>
      </c>
      <c r="AF100" s="164">
        <v>4314607212.1599998</v>
      </c>
      <c r="AG100" s="164">
        <v>426.78890000000001</v>
      </c>
      <c r="AH100" s="115">
        <f t="shared" si="120"/>
        <v>5.6667822536060038E-3</v>
      </c>
      <c r="AI100" s="115">
        <f t="shared" si="121"/>
        <v>5.489341842048745E-3</v>
      </c>
      <c r="AJ100" s="116">
        <f t="shared" si="76"/>
        <v>6.5137644472952113E-3</v>
      </c>
      <c r="AK100" s="116">
        <f t="shared" si="77"/>
        <v>3.7706664278534256E-3</v>
      </c>
      <c r="AL100" s="117">
        <f t="shared" si="78"/>
        <v>4.8027706988296469E-2</v>
      </c>
      <c r="AM100" s="117">
        <f t="shared" si="79"/>
        <v>2.5149236594648145E-2</v>
      </c>
      <c r="AN100" s="118">
        <f t="shared" si="80"/>
        <v>1.0460033327494294E-2</v>
      </c>
      <c r="AO100" s="202">
        <f t="shared" si="81"/>
        <v>5.194974996467705E-3</v>
      </c>
      <c r="AP100" s="122"/>
      <c r="AQ100" s="120">
        <v>2336951594.8200002</v>
      </c>
      <c r="AR100" s="124">
        <v>9.7842000000000002</v>
      </c>
      <c r="AS100" s="121" t="e">
        <f>(#REF!/AQ100)-1</f>
        <v>#REF!</v>
      </c>
      <c r="AT100" s="121" t="e">
        <f>(#REF!/AR100)-1</f>
        <v>#REF!</v>
      </c>
    </row>
    <row r="101" spans="1:46">
      <c r="A101" s="197" t="s">
        <v>19</v>
      </c>
      <c r="B101" s="164">
        <v>2389726659.8000002</v>
      </c>
      <c r="C101" s="164">
        <v>12.0524</v>
      </c>
      <c r="D101" s="164">
        <v>2409821353.4000001</v>
      </c>
      <c r="E101" s="164">
        <v>12.1553</v>
      </c>
      <c r="F101" s="115">
        <f>((D101-B101)/B101)</f>
        <v>8.4087832880776672E-3</v>
      </c>
      <c r="G101" s="115">
        <f>((E101-C101)/C101)</f>
        <v>8.5377186286548726E-3</v>
      </c>
      <c r="H101" s="164">
        <v>2262154925.1599998</v>
      </c>
      <c r="I101" s="164">
        <v>12.0534</v>
      </c>
      <c r="J101" s="115">
        <f t="shared" si="108"/>
        <v>-6.1276919150732363E-2</v>
      </c>
      <c r="K101" s="115">
        <f t="shared" si="109"/>
        <v>-8.3831744177437443E-3</v>
      </c>
      <c r="L101" s="164">
        <v>2268774453.75</v>
      </c>
      <c r="M101" s="164">
        <v>12.087199999999999</v>
      </c>
      <c r="N101" s="115">
        <f t="shared" si="110"/>
        <v>2.9262047954261841E-3</v>
      </c>
      <c r="O101" s="115">
        <f t="shared" si="111"/>
        <v>2.8041880299334116E-3</v>
      </c>
      <c r="P101" s="164">
        <v>2266014218.3600001</v>
      </c>
      <c r="Q101" s="164">
        <v>12.08</v>
      </c>
      <c r="R101" s="115">
        <f t="shared" si="112"/>
        <v>-1.2166195654387518E-3</v>
      </c>
      <c r="S101" s="115">
        <f t="shared" si="113"/>
        <v>-5.9567145410013963E-4</v>
      </c>
      <c r="T101" s="164">
        <v>2291466434.25</v>
      </c>
      <c r="U101" s="164">
        <v>12.2189</v>
      </c>
      <c r="V101" s="115">
        <f t="shared" si="114"/>
        <v>1.1232151891977356E-2</v>
      </c>
      <c r="W101" s="115">
        <f t="shared" si="115"/>
        <v>1.1498344370860893E-2</v>
      </c>
      <c r="X101" s="164">
        <v>2289196412.9200001</v>
      </c>
      <c r="Y101" s="164">
        <v>12.2189</v>
      </c>
      <c r="Z101" s="115">
        <f t="shared" si="116"/>
        <v>-9.9064131862045121E-4</v>
      </c>
      <c r="AA101" s="115">
        <f t="shared" si="117"/>
        <v>0</v>
      </c>
      <c r="AB101" s="164">
        <v>2273555921.6599998</v>
      </c>
      <c r="AC101" s="164">
        <v>12.1357</v>
      </c>
      <c r="AD101" s="115">
        <f t="shared" si="118"/>
        <v>-6.8323063812815842E-3</v>
      </c>
      <c r="AE101" s="115">
        <f t="shared" si="119"/>
        <v>-6.8091235708615111E-3</v>
      </c>
      <c r="AF101" s="164">
        <v>2292287920.27</v>
      </c>
      <c r="AG101" s="164">
        <v>12.2362</v>
      </c>
      <c r="AH101" s="115">
        <f t="shared" si="120"/>
        <v>8.2390753759526043E-3</v>
      </c>
      <c r="AI101" s="115">
        <f t="shared" si="121"/>
        <v>8.2813517143634288E-3</v>
      </c>
      <c r="AJ101" s="116">
        <f t="shared" si="76"/>
        <v>-4.9387838830799169E-3</v>
      </c>
      <c r="AK101" s="116">
        <f t="shared" si="77"/>
        <v>1.9167041626384014E-3</v>
      </c>
      <c r="AL101" s="117">
        <f t="shared" si="78"/>
        <v>-4.8772674772830364E-2</v>
      </c>
      <c r="AM101" s="117">
        <f t="shared" si="79"/>
        <v>6.6555329773843302E-3</v>
      </c>
      <c r="AN101" s="118">
        <f t="shared" si="80"/>
        <v>2.3549898345542834E-2</v>
      </c>
      <c r="AO101" s="202">
        <f t="shared" si="81"/>
        <v>7.2619889267276257E-3</v>
      </c>
      <c r="AP101" s="122"/>
      <c r="AQ101" s="142">
        <v>0</v>
      </c>
      <c r="AR101" s="143">
        <v>0</v>
      </c>
      <c r="AS101" s="121" t="e">
        <f>(#REF!/AQ101)-1</f>
        <v>#REF!</v>
      </c>
      <c r="AT101" s="121" t="e">
        <f>(#REF!/AR101)-1</f>
        <v>#REF!</v>
      </c>
    </row>
    <row r="102" spans="1:46">
      <c r="A102" s="198" t="s">
        <v>163</v>
      </c>
      <c r="B102" s="164">
        <v>4130332348.5999999</v>
      </c>
      <c r="C102" s="164">
        <v>182.74</v>
      </c>
      <c r="D102" s="164">
        <v>4185689490.1999998</v>
      </c>
      <c r="E102" s="164">
        <v>185.23</v>
      </c>
      <c r="F102" s="115">
        <f>((D102-B102)/B102)</f>
        <v>1.3402587716400965E-2</v>
      </c>
      <c r="G102" s="115">
        <f>((E102-C102)/C102)</f>
        <v>1.3625916602823578E-2</v>
      </c>
      <c r="H102" s="164">
        <v>4193033328.4699998</v>
      </c>
      <c r="I102" s="164">
        <v>185.54</v>
      </c>
      <c r="J102" s="115">
        <f t="shared" si="108"/>
        <v>1.754511004027936E-3</v>
      </c>
      <c r="K102" s="115">
        <f t="shared" si="109"/>
        <v>1.6735949900124293E-3</v>
      </c>
      <c r="L102" s="164">
        <v>4186090449.8400002</v>
      </c>
      <c r="M102" s="164">
        <v>185.23</v>
      </c>
      <c r="N102" s="115">
        <f t="shared" si="110"/>
        <v>-1.6558128891699107E-3</v>
      </c>
      <c r="O102" s="115">
        <f t="shared" si="111"/>
        <v>-1.6707987495957867E-3</v>
      </c>
      <c r="P102" s="164">
        <v>4163303280.0900002</v>
      </c>
      <c r="Q102" s="164">
        <v>184.11</v>
      </c>
      <c r="R102" s="115">
        <f t="shared" si="112"/>
        <v>-5.443544525147794E-3</v>
      </c>
      <c r="S102" s="115">
        <f t="shared" si="113"/>
        <v>-6.046536738109249E-3</v>
      </c>
      <c r="T102" s="164">
        <v>4227976389.1799998</v>
      </c>
      <c r="U102" s="164">
        <v>186.99</v>
      </c>
      <c r="V102" s="115">
        <f t="shared" si="114"/>
        <v>1.5534085493911364E-2</v>
      </c>
      <c r="W102" s="115">
        <f t="shared" si="115"/>
        <v>1.564282222584322E-2</v>
      </c>
      <c r="X102" s="164">
        <v>4191315229.48</v>
      </c>
      <c r="Y102" s="164">
        <v>187.72</v>
      </c>
      <c r="Z102" s="115">
        <f t="shared" si="116"/>
        <v>-8.6710890329995682E-3</v>
      </c>
      <c r="AA102" s="115">
        <f t="shared" si="117"/>
        <v>3.9039520829990361E-3</v>
      </c>
      <c r="AB102" s="164">
        <v>4145446919.1700001</v>
      </c>
      <c r="AC102" s="164">
        <v>185.65</v>
      </c>
      <c r="AD102" s="115">
        <f t="shared" si="118"/>
        <v>-1.0943655582710881E-2</v>
      </c>
      <c r="AE102" s="115">
        <f t="shared" si="119"/>
        <v>-1.1027061581078166E-2</v>
      </c>
      <c r="AF102" s="164">
        <v>4164993624.48</v>
      </c>
      <c r="AG102" s="164">
        <v>186.75</v>
      </c>
      <c r="AH102" s="115">
        <f t="shared" si="120"/>
        <v>4.7152226746913885E-3</v>
      </c>
      <c r="AI102" s="115">
        <f t="shared" si="121"/>
        <v>5.9251279288984344E-3</v>
      </c>
      <c r="AJ102" s="116">
        <f t="shared" si="76"/>
        <v>1.0865381073754373E-3</v>
      </c>
      <c r="AK102" s="116">
        <f t="shared" si="77"/>
        <v>2.7533770952241875E-3</v>
      </c>
      <c r="AL102" s="117">
        <f t="shared" si="78"/>
        <v>-4.944434069573303E-3</v>
      </c>
      <c r="AM102" s="117">
        <f t="shared" si="79"/>
        <v>8.2060141445770684E-3</v>
      </c>
      <c r="AN102" s="118">
        <f t="shared" si="80"/>
        <v>9.7404132997184808E-3</v>
      </c>
      <c r="AO102" s="202">
        <f t="shared" si="81"/>
        <v>9.13245368498679E-3</v>
      </c>
      <c r="AP102" s="122"/>
      <c r="AQ102" s="144">
        <v>4131236617.7600002</v>
      </c>
      <c r="AR102" s="140">
        <v>103.24</v>
      </c>
      <c r="AS102" s="121" t="e">
        <f>(#REF!/AQ102)-1</f>
        <v>#REF!</v>
      </c>
      <c r="AT102" s="121" t="e">
        <f>(#REF!/AR102)-1</f>
        <v>#REF!</v>
      </c>
    </row>
    <row r="103" spans="1:46">
      <c r="A103" s="197" t="s">
        <v>161</v>
      </c>
      <c r="B103" s="164">
        <v>5127682250.8199997</v>
      </c>
      <c r="C103" s="164">
        <v>115.05</v>
      </c>
      <c r="D103" s="164">
        <v>5192874229.7299995</v>
      </c>
      <c r="E103" s="164">
        <v>115.05</v>
      </c>
      <c r="F103" s="115">
        <f>((D103-B103)/B103)</f>
        <v>1.2713732193443654E-2</v>
      </c>
      <c r="G103" s="115">
        <f>((E103-C103)/C103)</f>
        <v>0</v>
      </c>
      <c r="H103" s="164">
        <v>5225447692.96</v>
      </c>
      <c r="I103" s="164">
        <v>115.05</v>
      </c>
      <c r="J103" s="115">
        <f t="shared" si="108"/>
        <v>6.2727233106306401E-3</v>
      </c>
      <c r="K103" s="115">
        <f t="shared" si="109"/>
        <v>0</v>
      </c>
      <c r="L103" s="164">
        <v>5235691179.5699997</v>
      </c>
      <c r="M103" s="164">
        <v>115.05</v>
      </c>
      <c r="N103" s="115">
        <f t="shared" si="110"/>
        <v>1.9603079414229375E-3</v>
      </c>
      <c r="O103" s="115">
        <f t="shared" si="111"/>
        <v>0</v>
      </c>
      <c r="P103" s="164">
        <v>5172927740.8400002</v>
      </c>
      <c r="Q103" s="164">
        <v>115.05</v>
      </c>
      <c r="R103" s="115">
        <f t="shared" si="112"/>
        <v>-1.1987612824626952E-2</v>
      </c>
      <c r="S103" s="115">
        <f t="shared" si="113"/>
        <v>0</v>
      </c>
      <c r="T103" s="164">
        <v>5288541254.3699999</v>
      </c>
      <c r="U103" s="164">
        <v>115.05</v>
      </c>
      <c r="V103" s="115">
        <f t="shared" si="114"/>
        <v>2.2349725208267834E-2</v>
      </c>
      <c r="W103" s="115">
        <f t="shared" si="115"/>
        <v>0</v>
      </c>
      <c r="X103" s="164">
        <v>5281657906.0600004</v>
      </c>
      <c r="Y103" s="164">
        <v>115.05</v>
      </c>
      <c r="Z103" s="115">
        <f t="shared" si="116"/>
        <v>-1.3015589704082678E-3</v>
      </c>
      <c r="AA103" s="115">
        <f t="shared" si="117"/>
        <v>0</v>
      </c>
      <c r="AB103" s="164">
        <v>5323682215.8299999</v>
      </c>
      <c r="AC103" s="164">
        <v>115.05</v>
      </c>
      <c r="AD103" s="115">
        <f t="shared" si="118"/>
        <v>7.9566512101781894E-3</v>
      </c>
      <c r="AE103" s="115">
        <f t="shared" si="119"/>
        <v>0</v>
      </c>
      <c r="AF103" s="164">
        <v>5373886678.75</v>
      </c>
      <c r="AG103" s="164">
        <v>115.05</v>
      </c>
      <c r="AH103" s="115">
        <f t="shared" si="120"/>
        <v>9.4304019069201411E-3</v>
      </c>
      <c r="AI103" s="115">
        <f t="shared" si="121"/>
        <v>0</v>
      </c>
      <c r="AJ103" s="116">
        <f t="shared" si="76"/>
        <v>5.9242962469785226E-3</v>
      </c>
      <c r="AK103" s="116">
        <f t="shared" si="77"/>
        <v>0</v>
      </c>
      <c r="AL103" s="117">
        <f t="shared" si="78"/>
        <v>3.4857853476149392E-2</v>
      </c>
      <c r="AM103" s="117">
        <f t="shared" si="79"/>
        <v>0</v>
      </c>
      <c r="AN103" s="118">
        <f t="shared" si="80"/>
        <v>1.015028835301875E-2</v>
      </c>
      <c r="AO103" s="202">
        <f t="shared" si="81"/>
        <v>0</v>
      </c>
      <c r="AP103" s="122"/>
      <c r="AQ103" s="137">
        <v>2931134847.0043802</v>
      </c>
      <c r="AR103" s="141">
        <v>2254.1853324818899</v>
      </c>
      <c r="AS103" s="121" t="e">
        <f>(#REF!/AQ103)-1</f>
        <v>#REF!</v>
      </c>
      <c r="AT103" s="121" t="e">
        <f>(#REF!/AR103)-1</f>
        <v>#REF!</v>
      </c>
    </row>
    <row r="104" spans="1:46">
      <c r="A104" s="197" t="s">
        <v>12</v>
      </c>
      <c r="B104" s="164">
        <v>2157757783.3800001</v>
      </c>
      <c r="C104" s="164">
        <v>3803.31</v>
      </c>
      <c r="D104" s="164">
        <v>2167533918.3299999</v>
      </c>
      <c r="E104" s="164">
        <v>3822.23</v>
      </c>
      <c r="F104" s="115">
        <f>((D104-B104)/B104)</f>
        <v>4.5306915471698917E-3</v>
      </c>
      <c r="G104" s="115">
        <f>((E104-C104)/C104)</f>
        <v>4.974614217615728E-3</v>
      </c>
      <c r="H104" s="164">
        <v>2167686262.1799998</v>
      </c>
      <c r="I104" s="164">
        <v>3823.51</v>
      </c>
      <c r="J104" s="115">
        <f t="shared" si="108"/>
        <v>7.0284413411753947E-5</v>
      </c>
      <c r="K104" s="115">
        <f t="shared" si="109"/>
        <v>3.3488303948223943E-4</v>
      </c>
      <c r="L104" s="164">
        <v>2175101787.79</v>
      </c>
      <c r="M104" s="164">
        <v>3836.59</v>
      </c>
      <c r="N104" s="115">
        <f t="shared" si="110"/>
        <v>3.4209404466781479E-3</v>
      </c>
      <c r="O104" s="115">
        <f t="shared" si="111"/>
        <v>3.4209404447745465E-3</v>
      </c>
      <c r="P104" s="164">
        <v>2106111673.0899999</v>
      </c>
      <c r="Q104" s="164">
        <v>3844.19</v>
      </c>
      <c r="R104" s="115">
        <f t="shared" si="112"/>
        <v>-3.1718108590263756E-2</v>
      </c>
      <c r="S104" s="115">
        <f t="shared" si="113"/>
        <v>1.9809257700197074E-3</v>
      </c>
      <c r="T104" s="164">
        <v>2124892614.76</v>
      </c>
      <c r="U104" s="164">
        <v>3878.47</v>
      </c>
      <c r="V104" s="115">
        <f t="shared" si="114"/>
        <v>8.9173532011460038E-3</v>
      </c>
      <c r="W104" s="115">
        <f t="shared" si="115"/>
        <v>8.917353200544131E-3</v>
      </c>
      <c r="X104" s="164">
        <v>2122539990.5599999</v>
      </c>
      <c r="Y104" s="164">
        <v>3876.95</v>
      </c>
      <c r="Z104" s="115">
        <f t="shared" si="116"/>
        <v>-1.1071732207350955E-3</v>
      </c>
      <c r="AA104" s="115">
        <f t="shared" si="117"/>
        <v>-3.9190711801302626E-4</v>
      </c>
      <c r="AB104" s="164">
        <v>2109522579.04</v>
      </c>
      <c r="AC104" s="164">
        <v>3855.79</v>
      </c>
      <c r="AD104" s="115">
        <f t="shared" si="118"/>
        <v>-6.132940523097298E-3</v>
      </c>
      <c r="AE104" s="115">
        <f t="shared" si="119"/>
        <v>-5.4578986058628192E-3</v>
      </c>
      <c r="AF104" s="164">
        <v>2126630557.1900001</v>
      </c>
      <c r="AG104" s="164">
        <v>3887.06</v>
      </c>
      <c r="AH104" s="115">
        <f t="shared" si="120"/>
        <v>8.1098815058834699E-3</v>
      </c>
      <c r="AI104" s="115">
        <f t="shared" si="121"/>
        <v>8.1098815028826723E-3</v>
      </c>
      <c r="AJ104" s="116">
        <f t="shared" si="76"/>
        <v>-1.7386339024758604E-3</v>
      </c>
      <c r="AK104" s="116">
        <f t="shared" si="77"/>
        <v>2.7360990564303973E-3</v>
      </c>
      <c r="AL104" s="117">
        <f t="shared" si="78"/>
        <v>-1.8870920908824487E-2</v>
      </c>
      <c r="AM104" s="117">
        <f t="shared" si="79"/>
        <v>1.6961302695023567E-2</v>
      </c>
      <c r="AN104" s="118">
        <f t="shared" si="80"/>
        <v>1.3083352165782292E-2</v>
      </c>
      <c r="AO104" s="202">
        <f t="shared" si="81"/>
        <v>4.7181646522402743E-3</v>
      </c>
      <c r="AP104" s="122"/>
      <c r="AQ104" s="145">
        <v>1131224777.76</v>
      </c>
      <c r="AR104" s="146">
        <v>0.6573</v>
      </c>
      <c r="AS104" s="121" t="e">
        <f>(#REF!/AQ104)-1</f>
        <v>#REF!</v>
      </c>
      <c r="AT104" s="121" t="e">
        <f>(#REF!/AR104)-1</f>
        <v>#REF!</v>
      </c>
    </row>
    <row r="105" spans="1:46">
      <c r="A105" s="197" t="s">
        <v>202</v>
      </c>
      <c r="B105" s="164">
        <v>1785084270.47</v>
      </c>
      <c r="C105" s="164">
        <v>1.0545</v>
      </c>
      <c r="D105" s="164">
        <v>1786881639.3499999</v>
      </c>
      <c r="E105" s="164">
        <v>1.0556000000000001</v>
      </c>
      <c r="F105" s="115">
        <f>((D105-B105)/B105)</f>
        <v>1.0068818092977994E-3</v>
      </c>
      <c r="G105" s="115">
        <f>((E105-C105)/C105)</f>
        <v>1.0431484115695599E-3</v>
      </c>
      <c r="H105" s="164">
        <v>1796055312.46</v>
      </c>
      <c r="I105" s="164">
        <v>1.0609999999999999</v>
      </c>
      <c r="J105" s="115">
        <f t="shared" si="108"/>
        <v>5.1339008180402868E-3</v>
      </c>
      <c r="K105" s="115">
        <f t="shared" si="109"/>
        <v>5.1155740810911792E-3</v>
      </c>
      <c r="L105" s="164">
        <v>1824741597.74</v>
      </c>
      <c r="M105" s="164">
        <v>1.0778000000000001</v>
      </c>
      <c r="N105" s="115">
        <f t="shared" si="110"/>
        <v>1.5971827304532886E-2</v>
      </c>
      <c r="O105" s="115">
        <f t="shared" si="111"/>
        <v>1.5834118755890809E-2</v>
      </c>
      <c r="P105" s="164">
        <v>1821332725.48</v>
      </c>
      <c r="Q105" s="164">
        <v>1.0757000000000001</v>
      </c>
      <c r="R105" s="115">
        <f t="shared" si="112"/>
        <v>-1.8681397213841052E-3</v>
      </c>
      <c r="S105" s="115">
        <f t="shared" si="113"/>
        <v>-1.9484134347745321E-3</v>
      </c>
      <c r="T105" s="164">
        <v>1827795123.0799999</v>
      </c>
      <c r="U105" s="164">
        <v>1.0799000000000001</v>
      </c>
      <c r="V105" s="115">
        <f t="shared" si="114"/>
        <v>3.5481697053989865E-3</v>
      </c>
      <c r="W105" s="115">
        <f t="shared" si="115"/>
        <v>3.9044343218369261E-3</v>
      </c>
      <c r="X105" s="164">
        <v>1825885268.49</v>
      </c>
      <c r="Y105" s="164">
        <v>1.0788</v>
      </c>
      <c r="Z105" s="115">
        <f t="shared" si="116"/>
        <v>-1.0448953309283573E-3</v>
      </c>
      <c r="AA105" s="115">
        <f t="shared" si="117"/>
        <v>-1.0186128345218083E-3</v>
      </c>
      <c r="AB105" s="164">
        <v>1829629113.3499999</v>
      </c>
      <c r="AC105" s="164">
        <v>1.081</v>
      </c>
      <c r="AD105" s="115">
        <f t="shared" si="118"/>
        <v>2.0504272226786954E-3</v>
      </c>
      <c r="AE105" s="115">
        <f t="shared" si="119"/>
        <v>2.0393029291805522E-3</v>
      </c>
      <c r="AF105" s="164">
        <v>1849676178.23</v>
      </c>
      <c r="AG105" s="164">
        <v>1.0929</v>
      </c>
      <c r="AH105" s="115">
        <f t="shared" si="120"/>
        <v>1.0956900900693746E-2</v>
      </c>
      <c r="AI105" s="115">
        <f t="shared" si="121"/>
        <v>1.1008325624421852E-2</v>
      </c>
      <c r="AJ105" s="116">
        <f t="shared" si="76"/>
        <v>4.4693840885412419E-3</v>
      </c>
      <c r="AK105" s="116">
        <f t="shared" si="77"/>
        <v>4.497234731836817E-3</v>
      </c>
      <c r="AL105" s="117">
        <f t="shared" si="78"/>
        <v>3.5141968833952764E-2</v>
      </c>
      <c r="AM105" s="117">
        <f t="shared" si="79"/>
        <v>3.5335354300871431E-2</v>
      </c>
      <c r="AN105" s="118">
        <f t="shared" si="80"/>
        <v>6.1423128805569664E-3</v>
      </c>
      <c r="AO105" s="202">
        <f t="shared" si="81"/>
        <v>6.1131719096752506E-3</v>
      </c>
      <c r="AP105" s="122"/>
      <c r="AQ105" s="120">
        <v>318569106.36000001</v>
      </c>
      <c r="AR105" s="127">
        <v>123.8</v>
      </c>
      <c r="AS105" s="121" t="e">
        <f>(#REF!/AQ105)-1</f>
        <v>#REF!</v>
      </c>
      <c r="AT105" s="121" t="e">
        <f>(#REF!/AR105)-1</f>
        <v>#REF!</v>
      </c>
    </row>
    <row r="106" spans="1:46">
      <c r="A106" s="197" t="s">
        <v>41</v>
      </c>
      <c r="B106" s="164">
        <v>1092541011.26</v>
      </c>
      <c r="C106" s="165">
        <v>552.20000000000005</v>
      </c>
      <c r="D106" s="164">
        <v>1092862423.6800001</v>
      </c>
      <c r="E106" s="165">
        <v>552.20000000000005</v>
      </c>
      <c r="F106" s="115">
        <f>((D106-B106)/B106)</f>
        <v>2.9418796794584349E-4</v>
      </c>
      <c r="G106" s="115">
        <f>((E106-C106)/C106)</f>
        <v>0</v>
      </c>
      <c r="H106" s="164">
        <v>1094074504.0899999</v>
      </c>
      <c r="I106" s="165">
        <v>552.20000000000005</v>
      </c>
      <c r="J106" s="115">
        <f t="shared" si="108"/>
        <v>1.1090878263692186E-3</v>
      </c>
      <c r="K106" s="115">
        <f t="shared" si="109"/>
        <v>0</v>
      </c>
      <c r="L106" s="164">
        <v>1095815166.8800001</v>
      </c>
      <c r="M106" s="165">
        <v>552.20000000000005</v>
      </c>
      <c r="N106" s="115">
        <f t="shared" si="110"/>
        <v>1.5909910920079455E-3</v>
      </c>
      <c r="O106" s="115">
        <f t="shared" si="111"/>
        <v>0</v>
      </c>
      <c r="P106" s="164">
        <v>1097133382.72</v>
      </c>
      <c r="Q106" s="165">
        <v>552.20000000000005</v>
      </c>
      <c r="R106" s="115">
        <f t="shared" si="112"/>
        <v>1.2029545491263204E-3</v>
      </c>
      <c r="S106" s="115">
        <f t="shared" si="113"/>
        <v>0</v>
      </c>
      <c r="T106" s="164">
        <v>1095212290.99</v>
      </c>
      <c r="U106" s="165">
        <v>552.20000000000005</v>
      </c>
      <c r="V106" s="115">
        <f t="shared" si="114"/>
        <v>-1.7510101873276988E-3</v>
      </c>
      <c r="W106" s="115">
        <f t="shared" si="115"/>
        <v>0</v>
      </c>
      <c r="X106" s="164">
        <v>1084870573.0999999</v>
      </c>
      <c r="Y106" s="165">
        <v>552.20000000000005</v>
      </c>
      <c r="Z106" s="115">
        <f t="shared" si="116"/>
        <v>-9.442660546341998E-3</v>
      </c>
      <c r="AA106" s="115">
        <f t="shared" si="117"/>
        <v>0</v>
      </c>
      <c r="AB106" s="164">
        <v>1113551318.8099999</v>
      </c>
      <c r="AC106" s="165">
        <v>552.20000000000005</v>
      </c>
      <c r="AD106" s="115">
        <f t="shared" si="118"/>
        <v>2.6437020619008291E-2</v>
      </c>
      <c r="AE106" s="115">
        <f t="shared" si="119"/>
        <v>0</v>
      </c>
      <c r="AF106" s="164">
        <v>1113266832.72</v>
      </c>
      <c r="AG106" s="165">
        <v>552.20000000000005</v>
      </c>
      <c r="AH106" s="115">
        <f t="shared" si="120"/>
        <v>-2.5547640705408269E-4</v>
      </c>
      <c r="AI106" s="115">
        <f t="shared" si="121"/>
        <v>0</v>
      </c>
      <c r="AJ106" s="116">
        <f t="shared" si="76"/>
        <v>2.3981368642167298E-3</v>
      </c>
      <c r="AK106" s="116">
        <f t="shared" si="77"/>
        <v>0</v>
      </c>
      <c r="AL106" s="117">
        <f t="shared" si="78"/>
        <v>1.8670610863618233E-2</v>
      </c>
      <c r="AM106" s="117">
        <f t="shared" si="79"/>
        <v>0</v>
      </c>
      <c r="AN106" s="118">
        <f t="shared" si="80"/>
        <v>1.0354417232598122E-2</v>
      </c>
      <c r="AO106" s="202">
        <f t="shared" si="81"/>
        <v>0</v>
      </c>
      <c r="AP106" s="122"/>
      <c r="AQ106" s="120">
        <v>1812522091.8199999</v>
      </c>
      <c r="AR106" s="124">
        <v>1.6227</v>
      </c>
      <c r="AS106" s="121" t="e">
        <f>(#REF!/AQ106)-1</f>
        <v>#REF!</v>
      </c>
      <c r="AT106" s="121" t="e">
        <f>(#REF!/AR106)-1</f>
        <v>#REF!</v>
      </c>
    </row>
    <row r="107" spans="1:46">
      <c r="A107" s="197" t="s">
        <v>71</v>
      </c>
      <c r="B107" s="164">
        <v>1947924008.1199999</v>
      </c>
      <c r="C107" s="165">
        <v>2.73</v>
      </c>
      <c r="D107" s="164">
        <v>1958440878.9000001</v>
      </c>
      <c r="E107" s="165">
        <v>2.74</v>
      </c>
      <c r="F107" s="115">
        <f>((D107-B107)/B107)</f>
        <v>5.3990149185287563E-3</v>
      </c>
      <c r="G107" s="115">
        <f>((E107-C107)/C107)</f>
        <v>3.6630036630037476E-3</v>
      </c>
      <c r="H107" s="164">
        <v>1964859371.99</v>
      </c>
      <c r="I107" s="165">
        <v>2.74</v>
      </c>
      <c r="J107" s="115">
        <f t="shared" si="108"/>
        <v>3.2773484046171447E-3</v>
      </c>
      <c r="K107" s="115">
        <f t="shared" si="109"/>
        <v>0</v>
      </c>
      <c r="L107" s="164">
        <v>1965741261.24</v>
      </c>
      <c r="M107" s="165">
        <v>2.75</v>
      </c>
      <c r="N107" s="115">
        <f t="shared" si="110"/>
        <v>4.4883072171563446E-4</v>
      </c>
      <c r="O107" s="115">
        <f t="shared" si="111"/>
        <v>3.6496350364962722E-3</v>
      </c>
      <c r="P107" s="164">
        <v>1979211085.51</v>
      </c>
      <c r="Q107" s="165">
        <v>2.76</v>
      </c>
      <c r="R107" s="115">
        <f t="shared" si="112"/>
        <v>6.8522874986625369E-3</v>
      </c>
      <c r="S107" s="115">
        <f t="shared" si="113"/>
        <v>3.6363636363635587E-3</v>
      </c>
      <c r="T107" s="164">
        <v>2001910388.6900001</v>
      </c>
      <c r="U107" s="165">
        <v>2.79</v>
      </c>
      <c r="V107" s="115">
        <f t="shared" si="114"/>
        <v>1.1468864208665721E-2</v>
      </c>
      <c r="W107" s="115">
        <f t="shared" si="115"/>
        <v>1.0869565217391396E-2</v>
      </c>
      <c r="X107" s="164">
        <v>2018314619.3599999</v>
      </c>
      <c r="Y107" s="165">
        <v>2.82</v>
      </c>
      <c r="Z107" s="115">
        <f t="shared" si="116"/>
        <v>8.1942881972526024E-3</v>
      </c>
      <c r="AA107" s="115">
        <f t="shared" si="117"/>
        <v>1.075268817204294E-2</v>
      </c>
      <c r="AB107" s="164">
        <v>2000179914.5</v>
      </c>
      <c r="AC107" s="165">
        <v>2.79</v>
      </c>
      <c r="AD107" s="115">
        <f t="shared" si="118"/>
        <v>-8.9850733310103768E-3</v>
      </c>
      <c r="AE107" s="115">
        <f t="shared" si="119"/>
        <v>-1.0638297872340358E-2</v>
      </c>
      <c r="AF107" s="164">
        <v>2031203768.5</v>
      </c>
      <c r="AG107" s="165">
        <v>2.83</v>
      </c>
      <c r="AH107" s="115">
        <f t="shared" si="120"/>
        <v>1.5510531715220861E-2</v>
      </c>
      <c r="AI107" s="115">
        <f t="shared" si="121"/>
        <v>1.4336917562724026E-2</v>
      </c>
      <c r="AJ107" s="116">
        <f t="shared" si="76"/>
        <v>5.2707615417066107E-3</v>
      </c>
      <c r="AK107" s="116">
        <f t="shared" si="77"/>
        <v>4.5337344269601974E-3</v>
      </c>
      <c r="AL107" s="117">
        <f t="shared" si="78"/>
        <v>3.7153477740348599E-2</v>
      </c>
      <c r="AM107" s="117">
        <f t="shared" si="79"/>
        <v>3.2846715328467099E-2</v>
      </c>
      <c r="AN107" s="118">
        <f t="shared" si="80"/>
        <v>7.414152412298201E-3</v>
      </c>
      <c r="AO107" s="202">
        <f t="shared" si="81"/>
        <v>7.819489635869899E-3</v>
      </c>
      <c r="AP107" s="122"/>
      <c r="AQ107" s="120">
        <v>146744114.84999999</v>
      </c>
      <c r="AR107" s="124">
        <v>1.0862860000000001</v>
      </c>
      <c r="AS107" s="121" t="e">
        <f>(#REF!/AQ107)-1</f>
        <v>#REF!</v>
      </c>
      <c r="AT107" s="121" t="e">
        <f>(#REF!/AR107)-1</f>
        <v>#REF!</v>
      </c>
    </row>
    <row r="108" spans="1:46">
      <c r="A108" s="198" t="s">
        <v>67</v>
      </c>
      <c r="B108" s="164">
        <v>157973122</v>
      </c>
      <c r="C108" s="165">
        <v>1.6089119999999999</v>
      </c>
      <c r="D108" s="164">
        <v>159261107.34</v>
      </c>
      <c r="E108" s="165">
        <v>1.622101</v>
      </c>
      <c r="F108" s="115">
        <f>((D108-B108)/B108)</f>
        <v>8.1531929210084467E-3</v>
      </c>
      <c r="G108" s="115">
        <f>((E108-C108)/C108)</f>
        <v>8.1974651192856535E-3</v>
      </c>
      <c r="H108" s="164">
        <v>158341328.22</v>
      </c>
      <c r="I108" s="165">
        <v>1.613219</v>
      </c>
      <c r="J108" s="115">
        <f t="shared" si="108"/>
        <v>-5.7752902473320496E-3</v>
      </c>
      <c r="K108" s="115">
        <f t="shared" si="109"/>
        <v>-5.4756146503824711E-3</v>
      </c>
      <c r="L108" s="164">
        <v>157746009.25</v>
      </c>
      <c r="M108" s="165">
        <v>1.607181</v>
      </c>
      <c r="N108" s="115">
        <f t="shared" si="110"/>
        <v>-3.75971944085792E-3</v>
      </c>
      <c r="O108" s="115">
        <f t="shared" si="111"/>
        <v>-3.742827229285043E-3</v>
      </c>
      <c r="P108" s="164">
        <v>157322790.59</v>
      </c>
      <c r="Q108" s="165">
        <v>1.603351</v>
      </c>
      <c r="R108" s="115">
        <f t="shared" si="112"/>
        <v>-2.6829119925897362E-3</v>
      </c>
      <c r="S108" s="115">
        <f t="shared" si="113"/>
        <v>-2.3830545532830464E-3</v>
      </c>
      <c r="T108" s="164">
        <v>159398572.56</v>
      </c>
      <c r="U108" s="165">
        <v>1.624455</v>
      </c>
      <c r="V108" s="115">
        <f t="shared" si="114"/>
        <v>1.3194413614297679E-2</v>
      </c>
      <c r="W108" s="115">
        <f t="shared" si="115"/>
        <v>1.3162432929533216E-2</v>
      </c>
      <c r="X108" s="164">
        <v>162829451.31999999</v>
      </c>
      <c r="Y108" s="165">
        <v>1.6589259999999999</v>
      </c>
      <c r="Z108" s="115">
        <f t="shared" si="116"/>
        <v>2.1523898896325163E-2</v>
      </c>
      <c r="AA108" s="115">
        <f t="shared" si="117"/>
        <v>2.1220039951860729E-2</v>
      </c>
      <c r="AB108" s="164">
        <v>162374995.49000001</v>
      </c>
      <c r="AC108" s="165">
        <v>1.641364</v>
      </c>
      <c r="AD108" s="115">
        <f t="shared" si="118"/>
        <v>-2.7909928229559997E-3</v>
      </c>
      <c r="AE108" s="115">
        <f t="shared" si="119"/>
        <v>-1.0586367324401364E-2</v>
      </c>
      <c r="AF108" s="164">
        <v>163776904.80000001</v>
      </c>
      <c r="AG108" s="165">
        <v>1.655756</v>
      </c>
      <c r="AH108" s="115">
        <f t="shared" si="120"/>
        <v>8.6337758210212855E-3</v>
      </c>
      <c r="AI108" s="115">
        <f t="shared" si="121"/>
        <v>8.7683170826215028E-3</v>
      </c>
      <c r="AJ108" s="116">
        <f t="shared" si="76"/>
        <v>4.5620458436146085E-3</v>
      </c>
      <c r="AK108" s="116">
        <f t="shared" si="77"/>
        <v>3.6450489157436473E-3</v>
      </c>
      <c r="AL108" s="117">
        <f t="shared" si="78"/>
        <v>2.835467827282789E-2</v>
      </c>
      <c r="AM108" s="117">
        <f t="shared" si="79"/>
        <v>2.0747783276133847E-2</v>
      </c>
      <c r="AN108" s="118">
        <f t="shared" si="80"/>
        <v>9.815195516850117E-3</v>
      </c>
      <c r="AO108" s="202">
        <f t="shared" si="81"/>
        <v>1.0843508498108428E-2</v>
      </c>
      <c r="AP108" s="122"/>
      <c r="AQ108" s="120"/>
      <c r="AR108" s="124"/>
      <c r="AS108" s="121"/>
      <c r="AT108" s="121"/>
    </row>
    <row r="109" spans="1:46">
      <c r="A109" s="197" t="s">
        <v>131</v>
      </c>
      <c r="B109" s="164">
        <v>535646430.38</v>
      </c>
      <c r="C109" s="165">
        <v>1.0762</v>
      </c>
      <c r="D109" s="164">
        <v>535849555.88</v>
      </c>
      <c r="E109" s="165">
        <v>1.0764</v>
      </c>
      <c r="F109" s="115">
        <f>((D109-B109)/B109)</f>
        <v>3.7921563269991001E-4</v>
      </c>
      <c r="G109" s="115">
        <f>((E109-C109)/C109)</f>
        <v>1.8583906337110012E-4</v>
      </c>
      <c r="H109" s="164">
        <v>533310692.31999999</v>
      </c>
      <c r="I109" s="165">
        <v>1.0712999999999999</v>
      </c>
      <c r="J109" s="115">
        <f t="shared" si="108"/>
        <v>-4.7380156093076321E-3</v>
      </c>
      <c r="K109" s="115">
        <f t="shared" si="109"/>
        <v>-4.7380156075809221E-3</v>
      </c>
      <c r="L109" s="164">
        <v>537961342.5</v>
      </c>
      <c r="M109" s="165">
        <v>1.0806</v>
      </c>
      <c r="N109" s="115">
        <f t="shared" si="110"/>
        <v>8.7203392824711998E-3</v>
      </c>
      <c r="O109" s="115">
        <f t="shared" si="111"/>
        <v>8.6810417250070826E-3</v>
      </c>
      <c r="P109" s="164">
        <v>535099855.12</v>
      </c>
      <c r="Q109" s="165">
        <v>1.0749</v>
      </c>
      <c r="R109" s="115">
        <f t="shared" si="112"/>
        <v>-5.3191319783354044E-3</v>
      </c>
      <c r="S109" s="115">
        <f t="shared" si="113"/>
        <v>-5.2748473070516732E-3</v>
      </c>
      <c r="T109" s="164">
        <v>545057164.96000004</v>
      </c>
      <c r="U109" s="165">
        <v>1.0949</v>
      </c>
      <c r="V109" s="115">
        <f t="shared" si="114"/>
        <v>1.8608320941830632E-2</v>
      </c>
      <c r="W109" s="115">
        <f t="shared" si="115"/>
        <v>1.8606381989022251E-2</v>
      </c>
      <c r="X109" s="164">
        <v>543065951.10000002</v>
      </c>
      <c r="Y109" s="165">
        <v>1.0907</v>
      </c>
      <c r="Z109" s="115">
        <f t="shared" si="116"/>
        <v>-3.653220227177718E-3</v>
      </c>
      <c r="AA109" s="115">
        <f t="shared" si="117"/>
        <v>-3.8359667549547737E-3</v>
      </c>
      <c r="AB109" s="164">
        <v>542667626.38999999</v>
      </c>
      <c r="AC109" s="165">
        <v>1.0899000000000001</v>
      </c>
      <c r="AD109" s="115">
        <f t="shared" si="118"/>
        <v>-7.3347391636912024E-4</v>
      </c>
      <c r="AE109" s="115">
        <f t="shared" si="119"/>
        <v>-7.3347391583378739E-4</v>
      </c>
      <c r="AF109" s="164">
        <v>550306248.26999998</v>
      </c>
      <c r="AG109" s="165">
        <v>1.1052</v>
      </c>
      <c r="AH109" s="115">
        <f t="shared" si="120"/>
        <v>1.4076059651493439E-2</v>
      </c>
      <c r="AI109" s="115">
        <f t="shared" si="121"/>
        <v>1.4037985136250911E-2</v>
      </c>
      <c r="AJ109" s="116">
        <f t="shared" si="76"/>
        <v>3.4175117221631633E-3</v>
      </c>
      <c r="AK109" s="116">
        <f t="shared" si="77"/>
        <v>3.3661180410287737E-3</v>
      </c>
      <c r="AL109" s="117">
        <f t="shared" si="78"/>
        <v>2.697901347750201E-2</v>
      </c>
      <c r="AM109" s="117">
        <f t="shared" si="79"/>
        <v>2.6755852842809305E-2</v>
      </c>
      <c r="AN109" s="118">
        <f t="shared" si="80"/>
        <v>9.194595099034579E-3</v>
      </c>
      <c r="AO109" s="202">
        <f t="shared" si="81"/>
        <v>9.2082022800125951E-3</v>
      </c>
      <c r="AP109" s="122"/>
      <c r="AQ109" s="120"/>
      <c r="AR109" s="124"/>
      <c r="AS109" s="121"/>
      <c r="AT109" s="121"/>
    </row>
    <row r="110" spans="1:46">
      <c r="A110" s="197" t="s">
        <v>140</v>
      </c>
      <c r="B110" s="164">
        <v>665208900.01999998</v>
      </c>
      <c r="C110" s="165">
        <v>1.1606000000000001</v>
      </c>
      <c r="D110" s="164">
        <v>409904455.85000002</v>
      </c>
      <c r="E110" s="165">
        <v>1.1606000000000001</v>
      </c>
      <c r="F110" s="115">
        <f>((D110-B110)/B110)</f>
        <v>-0.38379589353408239</v>
      </c>
      <c r="G110" s="115">
        <f>((E110-C110)/C110)</f>
        <v>0</v>
      </c>
      <c r="H110" s="164">
        <v>408424525.69999999</v>
      </c>
      <c r="I110" s="165">
        <v>1.1532</v>
      </c>
      <c r="J110" s="115">
        <f t="shared" si="108"/>
        <v>-3.6104270858221647E-3</v>
      </c>
      <c r="K110" s="115">
        <f t="shared" si="109"/>
        <v>-6.3760124073755581E-3</v>
      </c>
      <c r="L110" s="164">
        <v>408290581.94</v>
      </c>
      <c r="M110" s="165">
        <v>1.1528</v>
      </c>
      <c r="N110" s="115">
        <f t="shared" si="110"/>
        <v>-3.2795229368369559E-4</v>
      </c>
      <c r="O110" s="115">
        <f t="shared" si="111"/>
        <v>-3.4686090877554277E-4</v>
      </c>
      <c r="P110" s="164">
        <v>321993968.26999998</v>
      </c>
      <c r="Q110" s="165">
        <v>1.1484000000000001</v>
      </c>
      <c r="R110" s="115">
        <f t="shared" si="112"/>
        <v>-0.21136077462272118</v>
      </c>
      <c r="S110" s="115">
        <f t="shared" si="113"/>
        <v>-3.8167938931297357E-3</v>
      </c>
      <c r="T110" s="164">
        <v>311366910.26999998</v>
      </c>
      <c r="U110" s="165">
        <v>1.1621999999999999</v>
      </c>
      <c r="V110" s="115">
        <f t="shared" si="114"/>
        <v>-3.3003903946079348E-2</v>
      </c>
      <c r="W110" s="115">
        <f t="shared" si="115"/>
        <v>1.2016718913270472E-2</v>
      </c>
      <c r="X110" s="164">
        <v>316202935.36000001</v>
      </c>
      <c r="Y110" s="165">
        <v>1.1802999999999999</v>
      </c>
      <c r="Z110" s="115">
        <f t="shared" si="116"/>
        <v>1.5531596102509745E-2</v>
      </c>
      <c r="AA110" s="115">
        <f t="shared" si="117"/>
        <v>1.5573911547065914E-2</v>
      </c>
      <c r="AB110" s="164">
        <v>312996910.91000003</v>
      </c>
      <c r="AC110" s="165">
        <v>1.17</v>
      </c>
      <c r="AD110" s="115">
        <f t="shared" si="118"/>
        <v>-1.0139135635631905E-2</v>
      </c>
      <c r="AE110" s="115">
        <f t="shared" si="119"/>
        <v>-8.7265949334914654E-3</v>
      </c>
      <c r="AF110" s="164">
        <v>315481397.41000003</v>
      </c>
      <c r="AG110" s="165">
        <v>1.1777</v>
      </c>
      <c r="AH110" s="115">
        <f t="shared" si="120"/>
        <v>7.9377348893848853E-3</v>
      </c>
      <c r="AI110" s="115">
        <f t="shared" si="121"/>
        <v>6.5811965811966161E-3</v>
      </c>
      <c r="AJ110" s="116">
        <f t="shared" si="76"/>
        <v>-7.7346094515765768E-2</v>
      </c>
      <c r="AK110" s="116">
        <f t="shared" si="77"/>
        <v>1.8631956123450876E-3</v>
      </c>
      <c r="AL110" s="117">
        <f t="shared" si="78"/>
        <v>-0.23035382292734349</v>
      </c>
      <c r="AM110" s="117">
        <f t="shared" si="79"/>
        <v>1.4733758400827066E-2</v>
      </c>
      <c r="AN110" s="118">
        <f t="shared" si="80"/>
        <v>0.14423332230612695</v>
      </c>
      <c r="AO110" s="202">
        <f t="shared" si="81"/>
        <v>8.7340355678457177E-3</v>
      </c>
      <c r="AP110" s="122"/>
      <c r="AQ110" s="120"/>
      <c r="AR110" s="124"/>
      <c r="AS110" s="121"/>
      <c r="AT110" s="121"/>
    </row>
    <row r="111" spans="1:46" s="262" customFormat="1">
      <c r="A111" s="197" t="s">
        <v>142</v>
      </c>
      <c r="B111" s="164">
        <v>255462854.88999999</v>
      </c>
      <c r="C111" s="165">
        <v>127.63</v>
      </c>
      <c r="D111" s="164">
        <v>254514054.47999999</v>
      </c>
      <c r="E111" s="165">
        <v>127.16</v>
      </c>
      <c r="F111" s="115">
        <f>((D111-B111)/B111)</f>
        <v>-3.7140444954650701E-3</v>
      </c>
      <c r="G111" s="115">
        <f>((E111-C111)/C111)</f>
        <v>-3.6825197837498931E-3</v>
      </c>
      <c r="H111" s="164">
        <v>255308092.44</v>
      </c>
      <c r="I111" s="165">
        <v>127.56</v>
      </c>
      <c r="J111" s="115">
        <f t="shared" si="108"/>
        <v>3.1198196957033064E-3</v>
      </c>
      <c r="K111" s="115">
        <f t="shared" si="109"/>
        <v>3.1456432840516334E-3</v>
      </c>
      <c r="L111" s="164">
        <v>257009421.18000001</v>
      </c>
      <c r="M111" s="165">
        <v>128.03</v>
      </c>
      <c r="N111" s="115">
        <f t="shared" si="110"/>
        <v>6.6638261393921119E-3</v>
      </c>
      <c r="O111" s="115">
        <f t="shared" si="111"/>
        <v>3.6845406083411639E-3</v>
      </c>
      <c r="P111" s="164">
        <v>257562083.71000001</v>
      </c>
      <c r="Q111" s="165">
        <v>128.31</v>
      </c>
      <c r="R111" s="115">
        <f t="shared" si="112"/>
        <v>2.1503590314416393E-3</v>
      </c>
      <c r="S111" s="115">
        <f t="shared" si="113"/>
        <v>2.1869874248223163E-3</v>
      </c>
      <c r="T111" s="164">
        <v>235852893.88999999</v>
      </c>
      <c r="U111" s="165">
        <v>130.49</v>
      </c>
      <c r="V111" s="115">
        <f t="shared" si="114"/>
        <v>-8.4287211484293287E-2</v>
      </c>
      <c r="W111" s="115">
        <f t="shared" si="115"/>
        <v>1.6990102096485129E-2</v>
      </c>
      <c r="X111" s="164">
        <v>234715340.09999999</v>
      </c>
      <c r="Y111" s="165">
        <v>129.86000000000001</v>
      </c>
      <c r="Z111" s="115">
        <f t="shared" si="116"/>
        <v>-4.8231495965045832E-3</v>
      </c>
      <c r="AA111" s="115">
        <f t="shared" si="117"/>
        <v>-4.8279561652233537E-3</v>
      </c>
      <c r="AB111" s="164">
        <v>235505297.19</v>
      </c>
      <c r="AC111" s="165">
        <v>130.30000000000001</v>
      </c>
      <c r="AD111" s="115">
        <f t="shared" si="118"/>
        <v>3.3655963417791269E-3</v>
      </c>
      <c r="AE111" s="115">
        <f t="shared" si="119"/>
        <v>3.3882642846141823E-3</v>
      </c>
      <c r="AF111" s="164">
        <v>234959011.74000001</v>
      </c>
      <c r="AG111" s="165">
        <v>129.82</v>
      </c>
      <c r="AH111" s="115">
        <f t="shared" si="120"/>
        <v>-2.3196312631526845E-3</v>
      </c>
      <c r="AI111" s="115">
        <f t="shared" si="121"/>
        <v>-3.6838066001536312E-3</v>
      </c>
      <c r="AJ111" s="116">
        <f t="shared" si="76"/>
        <v>-9.9805544538874285E-3</v>
      </c>
      <c r="AK111" s="116">
        <f t="shared" si="77"/>
        <v>2.1501568936484437E-3</v>
      </c>
      <c r="AL111" s="117">
        <f t="shared" si="78"/>
        <v>-7.6832860094712921E-2</v>
      </c>
      <c r="AM111" s="117">
        <f t="shared" si="79"/>
        <v>2.0918527838943039E-2</v>
      </c>
      <c r="AN111" s="118">
        <f t="shared" si="80"/>
        <v>3.0284298162421397E-2</v>
      </c>
      <c r="AO111" s="202">
        <f t="shared" si="81"/>
        <v>6.9882848467239106E-3</v>
      </c>
      <c r="AP111" s="122"/>
      <c r="AQ111" s="120"/>
      <c r="AR111" s="124"/>
      <c r="AS111" s="121"/>
      <c r="AT111" s="121"/>
    </row>
    <row r="112" spans="1:46" s="278" customFormat="1">
      <c r="A112" s="197" t="s">
        <v>148</v>
      </c>
      <c r="B112" s="164">
        <v>157747514.52000001</v>
      </c>
      <c r="C112" s="165">
        <v>3.4519000000000002</v>
      </c>
      <c r="D112" s="164">
        <v>163597210.56999999</v>
      </c>
      <c r="E112" s="165">
        <v>3.5798999999999999</v>
      </c>
      <c r="F112" s="115">
        <f>((D112-B112)/B112)</f>
        <v>3.708265114540571E-2</v>
      </c>
      <c r="G112" s="115">
        <f>((E112-C112)/C112)</f>
        <v>3.7081027839740335E-2</v>
      </c>
      <c r="H112" s="164">
        <v>162495991.81</v>
      </c>
      <c r="I112" s="165">
        <v>3.5449000000000002</v>
      </c>
      <c r="J112" s="115">
        <f t="shared" si="108"/>
        <v>-6.7312807850644918E-3</v>
      </c>
      <c r="K112" s="115">
        <f t="shared" si="109"/>
        <v>-9.7768094080839408E-3</v>
      </c>
      <c r="L112" s="164">
        <v>158645902.44999999</v>
      </c>
      <c r="M112" s="165">
        <v>3.5103</v>
      </c>
      <c r="N112" s="115">
        <f t="shared" si="110"/>
        <v>-2.3693442017337685E-2</v>
      </c>
      <c r="O112" s="115">
        <f t="shared" si="111"/>
        <v>-9.7605010014387393E-3</v>
      </c>
      <c r="P112" s="164">
        <v>156990559.84999999</v>
      </c>
      <c r="Q112" s="165">
        <v>3.4796</v>
      </c>
      <c r="R112" s="115">
        <f t="shared" si="112"/>
        <v>-1.043419700374363E-2</v>
      </c>
      <c r="S112" s="115">
        <f t="shared" si="113"/>
        <v>-8.7456912514599743E-3</v>
      </c>
      <c r="T112" s="164">
        <v>159383019.28</v>
      </c>
      <c r="U112" s="165">
        <v>3.5326</v>
      </c>
      <c r="V112" s="115">
        <f t="shared" si="114"/>
        <v>1.5239511422125852E-2</v>
      </c>
      <c r="W112" s="115">
        <f t="shared" si="115"/>
        <v>1.5231635820209201E-2</v>
      </c>
      <c r="X112" s="164">
        <v>159534348</v>
      </c>
      <c r="Y112" s="165">
        <v>3.536</v>
      </c>
      <c r="Z112" s="115">
        <f t="shared" si="116"/>
        <v>9.4946576293769656E-4</v>
      </c>
      <c r="AA112" s="115">
        <f t="shared" si="117"/>
        <v>9.6246390760348455E-4</v>
      </c>
      <c r="AB112" s="164">
        <v>157242931.09</v>
      </c>
      <c r="AC112" s="165">
        <v>3.4851999999999999</v>
      </c>
      <c r="AD112" s="115">
        <f t="shared" si="118"/>
        <v>-1.436315714281163E-2</v>
      </c>
      <c r="AE112" s="115">
        <f t="shared" si="119"/>
        <v>-1.4366515837104122E-2</v>
      </c>
      <c r="AF112" s="164">
        <v>159268085.99000001</v>
      </c>
      <c r="AG112" s="165">
        <v>3.5301</v>
      </c>
      <c r="AH112" s="115">
        <f t="shared" si="120"/>
        <v>1.2879147481935978E-2</v>
      </c>
      <c r="AI112" s="115">
        <f t="shared" si="121"/>
        <v>1.2883048318604432E-2</v>
      </c>
      <c r="AJ112" s="116">
        <f t="shared" si="76"/>
        <v>1.3660873579309748E-3</v>
      </c>
      <c r="AK112" s="116">
        <f t="shared" si="77"/>
        <v>2.9385822985088348E-3</v>
      </c>
      <c r="AL112" s="117">
        <f t="shared" si="78"/>
        <v>-2.64620928738124E-2</v>
      </c>
      <c r="AM112" s="117">
        <f t="shared" si="79"/>
        <v>-1.3911003100645226E-2</v>
      </c>
      <c r="AN112" s="118">
        <f t="shared" si="80"/>
        <v>1.9570649226240282E-2</v>
      </c>
      <c r="AO112" s="202">
        <f t="shared" si="81"/>
        <v>1.7641508574656899E-2</v>
      </c>
      <c r="AP112" s="122"/>
      <c r="AQ112" s="120"/>
      <c r="AR112" s="124"/>
      <c r="AS112" s="121"/>
      <c r="AT112" s="121"/>
    </row>
    <row r="113" spans="1:46" s="278" customFormat="1">
      <c r="A113" s="197" t="s">
        <v>198</v>
      </c>
      <c r="B113" s="164">
        <v>401650112.99000001</v>
      </c>
      <c r="C113" s="165">
        <v>127.59</v>
      </c>
      <c r="D113" s="164">
        <v>404777220.97000003</v>
      </c>
      <c r="E113" s="165">
        <v>128.38</v>
      </c>
      <c r="F113" s="115">
        <f>((D113-B113)/B113)</f>
        <v>7.7856519365099132E-3</v>
      </c>
      <c r="G113" s="115">
        <f>((E113-C113)/C113)</f>
        <v>6.1917078140919513E-3</v>
      </c>
      <c r="H113" s="164">
        <v>379395195.63999999</v>
      </c>
      <c r="I113" s="165">
        <v>127.8</v>
      </c>
      <c r="J113" s="115">
        <f t="shared" si="108"/>
        <v>-6.2706160364397648E-2</v>
      </c>
      <c r="K113" s="115">
        <f t="shared" si="109"/>
        <v>-4.5178376694188999E-3</v>
      </c>
      <c r="L113" s="164">
        <v>404388878.06999999</v>
      </c>
      <c r="M113" s="165">
        <v>128.18</v>
      </c>
      <c r="N113" s="115">
        <f t="shared" si="110"/>
        <v>6.5877698814393995E-2</v>
      </c>
      <c r="O113" s="115">
        <f t="shared" si="111"/>
        <v>2.9733959311424858E-3</v>
      </c>
      <c r="P113" s="164">
        <v>404155668.19999999</v>
      </c>
      <c r="Q113" s="165">
        <v>128.03</v>
      </c>
      <c r="R113" s="115">
        <f t="shared" si="112"/>
        <v>-5.7669704249293423E-4</v>
      </c>
      <c r="S113" s="115">
        <f t="shared" si="113"/>
        <v>-1.1702293649555756E-3</v>
      </c>
      <c r="T113" s="164">
        <v>343223527.63</v>
      </c>
      <c r="U113" s="165">
        <v>129.77000000000001</v>
      </c>
      <c r="V113" s="115">
        <f t="shared" si="114"/>
        <v>-0.1507640381276236</v>
      </c>
      <c r="W113" s="115">
        <f t="shared" si="115"/>
        <v>1.3590564711395837E-2</v>
      </c>
      <c r="X113" s="164">
        <v>345419542.94</v>
      </c>
      <c r="Y113" s="165">
        <v>130.43</v>
      </c>
      <c r="Z113" s="115">
        <f t="shared" si="116"/>
        <v>6.3982073873657614E-3</v>
      </c>
      <c r="AA113" s="115">
        <f t="shared" si="117"/>
        <v>5.0859212452800846E-3</v>
      </c>
      <c r="AB113" s="164">
        <v>326134362.76999998</v>
      </c>
      <c r="AC113" s="165">
        <v>114.28</v>
      </c>
      <c r="AD113" s="115">
        <f t="shared" si="118"/>
        <v>-5.583117853105922E-2</v>
      </c>
      <c r="AE113" s="115">
        <f t="shared" si="119"/>
        <v>-0.12382120677758188</v>
      </c>
      <c r="AF113" s="164">
        <v>328266838.60000002</v>
      </c>
      <c r="AG113" s="165">
        <v>115.04</v>
      </c>
      <c r="AH113" s="115">
        <f t="shared" si="120"/>
        <v>6.5386419630486187E-3</v>
      </c>
      <c r="AI113" s="115">
        <f t="shared" si="121"/>
        <v>6.6503325166258759E-3</v>
      </c>
      <c r="AJ113" s="116">
        <f t="shared" si="76"/>
        <v>-2.2909734245531884E-2</v>
      </c>
      <c r="AK113" s="116">
        <f t="shared" si="77"/>
        <v>-1.1877168949177515E-2</v>
      </c>
      <c r="AL113" s="117">
        <f t="shared" si="78"/>
        <v>-0.18901849809298077</v>
      </c>
      <c r="AM113" s="117">
        <f t="shared" si="79"/>
        <v>-0.10391026639663491</v>
      </c>
      <c r="AN113" s="118">
        <f t="shared" si="80"/>
        <v>6.5535859217771456E-2</v>
      </c>
      <c r="AO113" s="202">
        <f t="shared" si="81"/>
        <v>4.5555162322397674E-2</v>
      </c>
      <c r="AP113" s="122"/>
      <c r="AQ113" s="120"/>
      <c r="AR113" s="124"/>
      <c r="AS113" s="121"/>
      <c r="AT113" s="121"/>
    </row>
    <row r="114" spans="1:46" s="278" customFormat="1">
      <c r="A114" s="197" t="s">
        <v>166</v>
      </c>
      <c r="B114" s="164">
        <v>102814618</v>
      </c>
      <c r="C114" s="165">
        <v>137.394068</v>
      </c>
      <c r="D114" s="164">
        <v>107410430.12</v>
      </c>
      <c r="E114" s="165">
        <v>136.85228599999999</v>
      </c>
      <c r="F114" s="115">
        <f>((D114-B114)/B114)</f>
        <v>4.4699987311142907E-2</v>
      </c>
      <c r="G114" s="115">
        <f>((E114-C114)/C114)</f>
        <v>-3.9432706803616295E-3</v>
      </c>
      <c r="H114" s="164">
        <v>147976600.40000001</v>
      </c>
      <c r="I114" s="165">
        <v>136.94573500000001</v>
      </c>
      <c r="J114" s="115">
        <f t="shared" si="108"/>
        <v>0.37767440494074056</v>
      </c>
      <c r="K114" s="115">
        <f t="shared" si="109"/>
        <v>6.8284573631470795E-4</v>
      </c>
      <c r="L114" s="164">
        <v>149930888.06</v>
      </c>
      <c r="M114" s="165">
        <v>137.60713699999999</v>
      </c>
      <c r="N114" s="115">
        <f t="shared" si="110"/>
        <v>1.3206734407448897E-2</v>
      </c>
      <c r="O114" s="115">
        <f t="shared" si="111"/>
        <v>4.8296648303795741E-3</v>
      </c>
      <c r="P114" s="164">
        <v>148721001.91999999</v>
      </c>
      <c r="Q114" s="165">
        <v>136.300252</v>
      </c>
      <c r="R114" s="115">
        <f t="shared" si="112"/>
        <v>-8.0696256498916877E-3</v>
      </c>
      <c r="S114" s="115">
        <f t="shared" si="113"/>
        <v>-9.4972181566425166E-3</v>
      </c>
      <c r="T114" s="164">
        <v>147513658.31999999</v>
      </c>
      <c r="U114" s="165">
        <v>135.47019299999999</v>
      </c>
      <c r="V114" s="115">
        <f t="shared" si="114"/>
        <v>-8.1181782291209169E-3</v>
      </c>
      <c r="W114" s="115">
        <f t="shared" si="115"/>
        <v>-6.089930046497681E-3</v>
      </c>
      <c r="X114" s="164">
        <v>137762107.31</v>
      </c>
      <c r="Y114" s="165">
        <v>126.880746</v>
      </c>
      <c r="Z114" s="115">
        <f t="shared" si="116"/>
        <v>-6.610608889412832E-2</v>
      </c>
      <c r="AA114" s="115">
        <f t="shared" si="117"/>
        <v>-6.3404700397821034E-2</v>
      </c>
      <c r="AB114" s="164">
        <v>138011672.91</v>
      </c>
      <c r="AC114" s="165">
        <v>126.708089</v>
      </c>
      <c r="AD114" s="115">
        <f t="shared" si="118"/>
        <v>1.8115692687424385E-3</v>
      </c>
      <c r="AE114" s="115">
        <f t="shared" si="119"/>
        <v>-1.3607817217594304E-3</v>
      </c>
      <c r="AF114" s="164">
        <v>141289524.09999999</v>
      </c>
      <c r="AG114" s="165">
        <v>128.719776</v>
      </c>
      <c r="AH114" s="115">
        <f t="shared" si="120"/>
        <v>2.3750535885015654E-2</v>
      </c>
      <c r="AI114" s="115">
        <f t="shared" si="121"/>
        <v>1.5876547550172544E-2</v>
      </c>
      <c r="AJ114" s="116">
        <f t="shared" si="76"/>
        <v>4.7356167379993687E-2</v>
      </c>
      <c r="AK114" s="116">
        <f t="shared" si="77"/>
        <v>-7.8633553607769351E-3</v>
      </c>
      <c r="AL114" s="117">
        <f t="shared" si="78"/>
        <v>0.31541717077335907</v>
      </c>
      <c r="AM114" s="117">
        <f t="shared" si="79"/>
        <v>-5.9425459652168298E-2</v>
      </c>
      <c r="AN114" s="118">
        <f t="shared" si="80"/>
        <v>0.1372890686201409</v>
      </c>
      <c r="AO114" s="202">
        <f t="shared" si="81"/>
        <v>2.3742786532586633E-2</v>
      </c>
      <c r="AP114" s="122"/>
      <c r="AQ114" s="120"/>
      <c r="AR114" s="124"/>
      <c r="AS114" s="121"/>
      <c r="AT114" s="121"/>
    </row>
    <row r="115" spans="1:46" s="374" customFormat="1">
      <c r="A115" s="197" t="s">
        <v>184</v>
      </c>
      <c r="B115" s="164">
        <v>1247524842.6400001</v>
      </c>
      <c r="C115" s="165">
        <v>2.1503999999999999</v>
      </c>
      <c r="D115" s="164">
        <v>1263624708.3399999</v>
      </c>
      <c r="E115" s="165">
        <v>2.2212000000000001</v>
      </c>
      <c r="F115" s="115">
        <f>((D115-B115)/B115)</f>
        <v>1.2905446969640643E-2</v>
      </c>
      <c r="G115" s="115">
        <f>((E115-C115)/C115)</f>
        <v>3.2924107142857234E-2</v>
      </c>
      <c r="H115" s="164">
        <v>1262556770.8900001</v>
      </c>
      <c r="I115" s="165">
        <v>2.2183999999999999</v>
      </c>
      <c r="J115" s="115">
        <f t="shared" si="108"/>
        <v>-8.4513815134458611E-4</v>
      </c>
      <c r="K115" s="115">
        <f t="shared" si="109"/>
        <v>-1.2605798667387608E-3</v>
      </c>
      <c r="L115" s="164">
        <v>1263811306.54</v>
      </c>
      <c r="M115" s="165">
        <v>2.2202000000000002</v>
      </c>
      <c r="N115" s="115">
        <f t="shared" si="110"/>
        <v>9.9364692259779432E-4</v>
      </c>
      <c r="O115" s="115">
        <f t="shared" si="111"/>
        <v>8.1139560043285515E-4</v>
      </c>
      <c r="P115" s="164">
        <v>1255311872.48</v>
      </c>
      <c r="Q115" s="165">
        <v>2.2054999999999998</v>
      </c>
      <c r="R115" s="115">
        <f t="shared" si="112"/>
        <v>-6.7252397695897123E-3</v>
      </c>
      <c r="S115" s="115">
        <f t="shared" si="113"/>
        <v>-6.6210251328710831E-3</v>
      </c>
      <c r="T115" s="164">
        <v>1264892637.6500001</v>
      </c>
      <c r="U115" s="165">
        <v>2.2313000000000001</v>
      </c>
      <c r="V115" s="115">
        <f t="shared" si="114"/>
        <v>7.6321792058512694E-3</v>
      </c>
      <c r="W115" s="115">
        <f t="shared" si="115"/>
        <v>1.1698027658127531E-2</v>
      </c>
      <c r="X115" s="164">
        <v>1262142319.3599999</v>
      </c>
      <c r="Y115" s="165">
        <v>2.2267999999999999</v>
      </c>
      <c r="Z115" s="115">
        <f t="shared" si="116"/>
        <v>-2.1743491962368604E-3</v>
      </c>
      <c r="AA115" s="115">
        <f t="shared" si="117"/>
        <v>-2.0167615291534846E-3</v>
      </c>
      <c r="AB115" s="164">
        <v>1250216902.54</v>
      </c>
      <c r="AC115" s="165">
        <v>2.2059000000000002</v>
      </c>
      <c r="AD115" s="115">
        <f t="shared" si="118"/>
        <v>-9.4485515912714237E-3</v>
      </c>
      <c r="AE115" s="115">
        <f t="shared" si="119"/>
        <v>-9.3856655290101027E-3</v>
      </c>
      <c r="AF115" s="164">
        <v>1314294737.78</v>
      </c>
      <c r="AG115" s="165">
        <v>2.3159999999999998</v>
      </c>
      <c r="AH115" s="115">
        <f t="shared" si="120"/>
        <v>5.1253374602292165E-2</v>
      </c>
      <c r="AI115" s="115">
        <f t="shared" si="121"/>
        <v>4.9911600707194179E-2</v>
      </c>
      <c r="AJ115" s="116">
        <f t="shared" si="76"/>
        <v>6.698921123992411E-3</v>
      </c>
      <c r="AK115" s="116">
        <f t="shared" si="77"/>
        <v>9.507637381354796E-3</v>
      </c>
      <c r="AL115" s="117">
        <f t="shared" si="78"/>
        <v>4.0098954306270508E-2</v>
      </c>
      <c r="AM115" s="117">
        <f t="shared" si="79"/>
        <v>4.2679632631010163E-2</v>
      </c>
      <c r="AN115" s="118">
        <f t="shared" si="80"/>
        <v>1.9396752819169645E-2</v>
      </c>
      <c r="AO115" s="202">
        <f t="shared" si="81"/>
        <v>2.1135922912409528E-2</v>
      </c>
      <c r="AP115" s="122"/>
      <c r="AQ115" s="120"/>
      <c r="AR115" s="124"/>
      <c r="AS115" s="121"/>
      <c r="AT115" s="121"/>
    </row>
    <row r="116" spans="1:46">
      <c r="A116" s="197" t="s">
        <v>205</v>
      </c>
      <c r="B116" s="164">
        <v>15075550.710000001</v>
      </c>
      <c r="C116" s="165">
        <v>0.99680000000000002</v>
      </c>
      <c r="D116" s="164">
        <v>15121477.68</v>
      </c>
      <c r="E116" s="165">
        <v>0.99980000000000002</v>
      </c>
      <c r="F116" s="115">
        <f>((D116-B116)/B116)</f>
        <v>3.0464538830766736E-3</v>
      </c>
      <c r="G116" s="115">
        <f>((E116-C116)/C116)</f>
        <v>3.0096308186195854E-3</v>
      </c>
      <c r="H116" s="164">
        <v>15089048.449999999</v>
      </c>
      <c r="I116" s="165">
        <v>0.99760000000000004</v>
      </c>
      <c r="J116" s="115">
        <f t="shared" si="108"/>
        <v>-2.144580753697905E-3</v>
      </c>
      <c r="K116" s="115">
        <f t="shared" si="109"/>
        <v>-2.2004400880175834E-3</v>
      </c>
      <c r="L116" s="164">
        <v>15011909.17</v>
      </c>
      <c r="M116" s="165">
        <v>0.99250000000000005</v>
      </c>
      <c r="N116" s="115">
        <f t="shared" si="110"/>
        <v>-5.1122693558585093E-3</v>
      </c>
      <c r="O116" s="115">
        <f t="shared" si="111"/>
        <v>-5.1122694466720058E-3</v>
      </c>
      <c r="P116" s="164">
        <v>15115593.800000001</v>
      </c>
      <c r="Q116" s="165">
        <v>0.99939999999999996</v>
      </c>
      <c r="R116" s="115">
        <f t="shared" si="112"/>
        <v>6.9068250297707346E-3</v>
      </c>
      <c r="S116" s="115">
        <f t="shared" si="113"/>
        <v>6.9521410579344136E-3</v>
      </c>
      <c r="T116" s="164">
        <v>15196524.470000001</v>
      </c>
      <c r="U116" s="165">
        <v>1.0046999999999999</v>
      </c>
      <c r="V116" s="115">
        <f t="shared" si="114"/>
        <v>5.3541178117660132E-3</v>
      </c>
      <c r="W116" s="115">
        <f t="shared" si="115"/>
        <v>5.3031819091454591E-3</v>
      </c>
      <c r="X116" s="164">
        <v>15233111.49</v>
      </c>
      <c r="Y116" s="165">
        <v>1.0072000000000001</v>
      </c>
      <c r="Z116" s="115">
        <f t="shared" si="116"/>
        <v>2.4075912931425399E-3</v>
      </c>
      <c r="AA116" s="115">
        <f t="shared" si="117"/>
        <v>2.4883049666568815E-3</v>
      </c>
      <c r="AB116" s="164">
        <v>15153646.189999999</v>
      </c>
      <c r="AC116" s="165">
        <v>1.0119</v>
      </c>
      <c r="AD116" s="115">
        <f t="shared" si="118"/>
        <v>-5.2166164510885982E-3</v>
      </c>
      <c r="AE116" s="115">
        <f t="shared" si="119"/>
        <v>4.6664019062747477E-3</v>
      </c>
      <c r="AF116" s="164">
        <v>15153646.189999999</v>
      </c>
      <c r="AG116" s="165">
        <v>1.0119</v>
      </c>
      <c r="AH116" s="115">
        <f t="shared" si="120"/>
        <v>0</v>
      </c>
      <c r="AI116" s="115">
        <f t="shared" si="121"/>
        <v>0</v>
      </c>
      <c r="AJ116" s="116">
        <f t="shared" si="76"/>
        <v>6.5519018213886871E-4</v>
      </c>
      <c r="AK116" s="116">
        <f t="shared" si="77"/>
        <v>1.8883688904926875E-3</v>
      </c>
      <c r="AL116" s="117">
        <f t="shared" si="78"/>
        <v>2.1273390524886703E-3</v>
      </c>
      <c r="AM116" s="117">
        <f t="shared" si="79"/>
        <v>1.2102420484096819E-2</v>
      </c>
      <c r="AN116" s="118">
        <f t="shared" si="80"/>
        <v>4.5663615557723029E-3</v>
      </c>
      <c r="AO116" s="202">
        <f t="shared" si="81"/>
        <v>4.0695838435353925E-3</v>
      </c>
      <c r="AP116" s="122"/>
      <c r="AQ116" s="148">
        <f>SUM(AQ96:AQ107)</f>
        <v>19048418430.824383</v>
      </c>
      <c r="AR116" s="149"/>
      <c r="AS116" s="121" t="e">
        <f>(#REF!/AQ116)-1</f>
        <v>#REF!</v>
      </c>
      <c r="AT116" s="121" t="e">
        <f>(#REF!/AR116)-1</f>
        <v>#REF!</v>
      </c>
    </row>
    <row r="117" spans="1:46">
      <c r="A117" s="199" t="s">
        <v>56</v>
      </c>
      <c r="B117" s="179">
        <f>SUM(B97:B116)</f>
        <v>29106690389.250004</v>
      </c>
      <c r="C117" s="70"/>
      <c r="D117" s="179">
        <f>SUM(D97:D116)</f>
        <v>29055441454.749996</v>
      </c>
      <c r="E117" s="70"/>
      <c r="F117" s="115">
        <f>((D117-B117)/B117)</f>
        <v>-1.7607269605250425E-3</v>
      </c>
      <c r="G117" s="115"/>
      <c r="H117" s="179">
        <f>SUM(H97:H116)</f>
        <v>28995805087.060005</v>
      </c>
      <c r="I117" s="70"/>
      <c r="J117" s="115">
        <f>((H117-D117)/D117)</f>
        <v>-2.0525025504385037E-3</v>
      </c>
      <c r="K117" s="115"/>
      <c r="L117" s="179">
        <f>SUM(L97:L116)</f>
        <v>29070858606.970005</v>
      </c>
      <c r="M117" s="70"/>
      <c r="N117" s="115">
        <f>((L117-H117)/H117)</f>
        <v>2.5884268322487131E-3</v>
      </c>
      <c r="O117" s="115"/>
      <c r="P117" s="179">
        <f>SUM(P97:P116)</f>
        <v>28776493345.829994</v>
      </c>
      <c r="Q117" s="70"/>
      <c r="R117" s="115">
        <f>((P117-L117)/L117)</f>
        <v>-1.0125784900946615E-2</v>
      </c>
      <c r="S117" s="115"/>
      <c r="T117" s="179">
        <f>SUM(T97:T116)</f>
        <v>29095842052.560001</v>
      </c>
      <c r="U117" s="70"/>
      <c r="V117" s="115">
        <f>((T117-P117)/P117)</f>
        <v>1.1097554621827613E-2</v>
      </c>
      <c r="W117" s="115"/>
      <c r="X117" s="179">
        <f>SUM(X97:X116)</f>
        <v>29090050086.420002</v>
      </c>
      <c r="Y117" s="70"/>
      <c r="Z117" s="115">
        <f>((X117-T117)/T117)</f>
        <v>-1.9906508048595151E-4</v>
      </c>
      <c r="AA117" s="115"/>
      <c r="AB117" s="179">
        <f>SUM(AB97:AB116)</f>
        <v>29033055017.510002</v>
      </c>
      <c r="AC117" s="70"/>
      <c r="AD117" s="115">
        <f>((AB117-X117)/X117)</f>
        <v>-1.9592633474566153E-3</v>
      </c>
      <c r="AE117" s="115"/>
      <c r="AF117" s="179">
        <f>SUM(AF97:AF116)</f>
        <v>29326862345.399994</v>
      </c>
      <c r="AG117" s="70"/>
      <c r="AH117" s="115">
        <f>((AF117-AB117)/AB117)</f>
        <v>1.0119752389570951E-2</v>
      </c>
      <c r="AI117" s="115"/>
      <c r="AJ117" s="116">
        <f t="shared" si="76"/>
        <v>9.6354887547431863E-4</v>
      </c>
      <c r="AK117" s="116"/>
      <c r="AL117" s="117">
        <f t="shared" si="78"/>
        <v>9.3414822511886392E-3</v>
      </c>
      <c r="AM117" s="117"/>
      <c r="AN117" s="118">
        <f t="shared" si="80"/>
        <v>6.9545507688278411E-3</v>
      </c>
      <c r="AO117" s="202"/>
      <c r="AP117" s="122"/>
      <c r="AQ117" s="132"/>
      <c r="AR117" s="98"/>
      <c r="AS117" s="121" t="e">
        <f>(#REF!/AQ117)-1</f>
        <v>#REF!</v>
      </c>
      <c r="AT117" s="121" t="e">
        <f>(#REF!/AR117)-1</f>
        <v>#REF!</v>
      </c>
    </row>
    <row r="118" spans="1:46">
      <c r="A118" s="200" t="s">
        <v>90</v>
      </c>
      <c r="B118" s="169"/>
      <c r="C118" s="171"/>
      <c r="D118" s="169"/>
      <c r="E118" s="171"/>
      <c r="F118" s="115"/>
      <c r="G118" s="115"/>
      <c r="H118" s="169"/>
      <c r="I118" s="171"/>
      <c r="J118" s="115"/>
      <c r="K118" s="115"/>
      <c r="L118" s="169"/>
      <c r="M118" s="171"/>
      <c r="N118" s="115"/>
      <c r="O118" s="115"/>
      <c r="P118" s="169"/>
      <c r="Q118" s="171"/>
      <c r="R118" s="115"/>
      <c r="S118" s="115"/>
      <c r="T118" s="169"/>
      <c r="U118" s="171"/>
      <c r="V118" s="115"/>
      <c r="W118" s="115"/>
      <c r="X118" s="169"/>
      <c r="Y118" s="171"/>
      <c r="Z118" s="115"/>
      <c r="AA118" s="115"/>
      <c r="AB118" s="169"/>
      <c r="AC118" s="171"/>
      <c r="AD118" s="115"/>
      <c r="AE118" s="115"/>
      <c r="AF118" s="169"/>
      <c r="AG118" s="171"/>
      <c r="AH118" s="115"/>
      <c r="AI118" s="115"/>
      <c r="AJ118" s="116"/>
      <c r="AK118" s="116"/>
      <c r="AL118" s="117"/>
      <c r="AM118" s="117"/>
      <c r="AN118" s="118"/>
      <c r="AO118" s="202"/>
      <c r="AP118" s="122"/>
      <c r="AQ118" s="120">
        <v>640873657.65999997</v>
      </c>
      <c r="AR118" s="124">
        <v>11.5358</v>
      </c>
      <c r="AS118" s="121" t="e">
        <f>(#REF!/AQ118)-1</f>
        <v>#REF!</v>
      </c>
      <c r="AT118" s="121" t="e">
        <f>(#REF!/AR118)-1</f>
        <v>#REF!</v>
      </c>
    </row>
    <row r="119" spans="1:46">
      <c r="A119" s="198" t="s">
        <v>36</v>
      </c>
      <c r="B119" s="172">
        <v>578735912.62</v>
      </c>
      <c r="C119" s="368">
        <v>13.3665</v>
      </c>
      <c r="D119" s="172">
        <v>582590012.82000005</v>
      </c>
      <c r="E119" s="368">
        <v>13.455</v>
      </c>
      <c r="F119" s="115">
        <f>((D119-B119)/B119)</f>
        <v>6.6595144969527117E-3</v>
      </c>
      <c r="G119" s="115">
        <f>((E119-C119)/C119)</f>
        <v>6.6210301874088055E-3</v>
      </c>
      <c r="H119" s="172">
        <v>578058667.71000004</v>
      </c>
      <c r="I119" s="368">
        <v>13.3528</v>
      </c>
      <c r="J119" s="115">
        <f t="shared" ref="J119:J125" si="122">((H119-D119)/D119)</f>
        <v>-7.7779313244081332E-3</v>
      </c>
      <c r="K119" s="115">
        <f t="shared" ref="K119:K125" si="123">((I119-E119)/E119)</f>
        <v>-7.5956893348197579E-3</v>
      </c>
      <c r="L119" s="172">
        <v>580036190.07000005</v>
      </c>
      <c r="M119" s="368">
        <v>13.4321</v>
      </c>
      <c r="N119" s="115">
        <f t="shared" ref="N119:N125" si="124">((L119-H119)/H119)</f>
        <v>3.4209717291050048E-3</v>
      </c>
      <c r="O119" s="115">
        <f t="shared" ref="O119:O125" si="125">((M119-I119)/I119)</f>
        <v>5.9388293092085499E-3</v>
      </c>
      <c r="P119" s="172">
        <v>576914285.75</v>
      </c>
      <c r="Q119" s="368">
        <v>13.3453</v>
      </c>
      <c r="R119" s="115">
        <f t="shared" ref="R119:R125" si="126">((P119-L119)/L119)</f>
        <v>-5.3822578201944502E-3</v>
      </c>
      <c r="S119" s="115">
        <f t="shared" ref="S119:S125" si="127">((Q119-M119)/M119)</f>
        <v>-6.4621317589952584E-3</v>
      </c>
      <c r="T119" s="172">
        <v>578710894.28999996</v>
      </c>
      <c r="U119" s="368">
        <v>13.388500000000001</v>
      </c>
      <c r="V119" s="115">
        <f t="shared" ref="V119:V125" si="128">((T119-P119)/P119)</f>
        <v>3.1141689231431236E-3</v>
      </c>
      <c r="W119" s="115">
        <f t="shared" ref="W119:W125" si="129">((U119-Q119)/Q119)</f>
        <v>3.2370947075000614E-3</v>
      </c>
      <c r="X119" s="172">
        <v>574927241.75999999</v>
      </c>
      <c r="Y119" s="368">
        <v>13.318099999999999</v>
      </c>
      <c r="Z119" s="115">
        <f t="shared" ref="Z119:Z125" si="130">((X119-T119)/T119)</f>
        <v>-6.538070334138087E-3</v>
      </c>
      <c r="AA119" s="115">
        <f t="shared" ref="AA119:AA125" si="131">((Y119-U119)/U119)</f>
        <v>-5.2582440153864235E-3</v>
      </c>
      <c r="AB119" s="172">
        <v>579948107.88999999</v>
      </c>
      <c r="AC119" s="368">
        <v>13.435</v>
      </c>
      <c r="AD119" s="115">
        <f t="shared" ref="AD119:AD125" si="132">((AB119-X119)/X119)</f>
        <v>8.7330461409861771E-3</v>
      </c>
      <c r="AE119" s="115">
        <f t="shared" ref="AE119:AE125" si="133">((AC119-Y119)/Y119)</f>
        <v>8.7775283261126678E-3</v>
      </c>
      <c r="AF119" s="172">
        <v>589745313.63</v>
      </c>
      <c r="AG119" s="368">
        <v>13.6632</v>
      </c>
      <c r="AH119" s="115">
        <f t="shared" ref="AH119:AH125" si="134">((AF119-AB119)/AB119)</f>
        <v>1.68932454588821E-2</v>
      </c>
      <c r="AI119" s="115">
        <f t="shared" ref="AI119:AI125" si="135">((AG119-AC119)/AC119)</f>
        <v>1.6985485671752832E-2</v>
      </c>
      <c r="AJ119" s="116">
        <f t="shared" si="76"/>
        <v>2.3903359087910558E-3</v>
      </c>
      <c r="AK119" s="116">
        <f t="shared" si="77"/>
        <v>2.7804878865976845E-3</v>
      </c>
      <c r="AL119" s="117">
        <f t="shared" si="78"/>
        <v>1.2281880314708863E-2</v>
      </c>
      <c r="AM119" s="117">
        <f t="shared" si="79"/>
        <v>1.5473801560758062E-2</v>
      </c>
      <c r="AN119" s="118">
        <f t="shared" si="80"/>
        <v>8.5682111701376913E-3</v>
      </c>
      <c r="AO119" s="202">
        <f t="shared" si="81"/>
        <v>8.6221650731437057E-3</v>
      </c>
      <c r="AP119" s="122"/>
      <c r="AQ119" s="120">
        <v>2128320668.46</v>
      </c>
      <c r="AR119" s="127">
        <v>1.04</v>
      </c>
      <c r="AS119" s="121" t="e">
        <f>(#REF!/AQ119)-1</f>
        <v>#REF!</v>
      </c>
      <c r="AT119" s="121" t="e">
        <f>(#REF!/AR119)-1</f>
        <v>#REF!</v>
      </c>
    </row>
    <row r="120" spans="1:46">
      <c r="A120" s="198" t="s">
        <v>38</v>
      </c>
      <c r="B120" s="172">
        <v>2706187463.0500002</v>
      </c>
      <c r="C120" s="368">
        <v>1.37</v>
      </c>
      <c r="D120" s="172">
        <v>2719801990.6599998</v>
      </c>
      <c r="E120" s="368">
        <v>1.38</v>
      </c>
      <c r="F120" s="115">
        <f>((D120-B120)/B120)</f>
        <v>5.0308885825135876E-3</v>
      </c>
      <c r="G120" s="115">
        <f>((E120-C120)/C120)</f>
        <v>7.2992700729925444E-3</v>
      </c>
      <c r="H120" s="172">
        <v>2712374007.0599999</v>
      </c>
      <c r="I120" s="368">
        <v>1.37</v>
      </c>
      <c r="J120" s="115">
        <f t="shared" si="122"/>
        <v>-2.7310751391123864E-3</v>
      </c>
      <c r="K120" s="115">
        <f t="shared" si="123"/>
        <v>-7.2463768115940486E-3</v>
      </c>
      <c r="L120" s="172">
        <v>2730218999.77</v>
      </c>
      <c r="M120" s="368">
        <v>1.38</v>
      </c>
      <c r="N120" s="115">
        <f t="shared" si="124"/>
        <v>6.5791047486635544E-3</v>
      </c>
      <c r="O120" s="115">
        <f t="shared" si="125"/>
        <v>7.2992700729925444E-3</v>
      </c>
      <c r="P120" s="172">
        <v>2734622351.8299999</v>
      </c>
      <c r="Q120" s="368">
        <v>1.38</v>
      </c>
      <c r="R120" s="115">
        <f t="shared" si="126"/>
        <v>1.6128200925899685E-3</v>
      </c>
      <c r="S120" s="115">
        <f t="shared" si="127"/>
        <v>0</v>
      </c>
      <c r="T120" s="172">
        <v>2745927310.3099999</v>
      </c>
      <c r="U120" s="368">
        <v>1.39</v>
      </c>
      <c r="V120" s="115">
        <f t="shared" si="128"/>
        <v>4.1340108525167209E-3</v>
      </c>
      <c r="W120" s="115">
        <f t="shared" si="129"/>
        <v>7.2463768115942099E-3</v>
      </c>
      <c r="X120" s="172">
        <v>2770145667.9400001</v>
      </c>
      <c r="Y120" s="368">
        <v>1.41</v>
      </c>
      <c r="Z120" s="115">
        <f t="shared" si="130"/>
        <v>8.8197373393930061E-3</v>
      </c>
      <c r="AA120" s="115">
        <f t="shared" si="131"/>
        <v>1.4388489208633108E-2</v>
      </c>
      <c r="AB120" s="172">
        <v>2722970342.27</v>
      </c>
      <c r="AC120" s="368">
        <v>1.38</v>
      </c>
      <c r="AD120" s="115">
        <f t="shared" si="132"/>
        <v>-1.7029907927218025E-2</v>
      </c>
      <c r="AE120" s="115">
        <f t="shared" si="133"/>
        <v>-2.1276595744680871E-2</v>
      </c>
      <c r="AF120" s="172">
        <v>2726511140.8899999</v>
      </c>
      <c r="AG120" s="368">
        <v>1.38</v>
      </c>
      <c r="AH120" s="115">
        <f t="shared" si="134"/>
        <v>1.3003441737995957E-3</v>
      </c>
      <c r="AI120" s="115">
        <f t="shared" si="135"/>
        <v>0</v>
      </c>
      <c r="AJ120" s="116">
        <f t="shared" si="76"/>
        <v>9.6449034039325246E-4</v>
      </c>
      <c r="AK120" s="116">
        <f t="shared" si="77"/>
        <v>9.6380420124218607E-4</v>
      </c>
      <c r="AL120" s="117">
        <f t="shared" si="78"/>
        <v>2.4667789247304526E-3</v>
      </c>
      <c r="AM120" s="117">
        <f t="shared" si="79"/>
        <v>0</v>
      </c>
      <c r="AN120" s="118">
        <f t="shared" si="80"/>
        <v>8.0870174424449714E-3</v>
      </c>
      <c r="AO120" s="202">
        <f t="shared" si="81"/>
        <v>1.1109001760934071E-2</v>
      </c>
      <c r="AP120" s="122"/>
      <c r="AQ120" s="120">
        <v>1789192828.73</v>
      </c>
      <c r="AR120" s="124">
        <v>0.79</v>
      </c>
      <c r="AS120" s="121" t="e">
        <f>(#REF!/AQ120)-1</f>
        <v>#REF!</v>
      </c>
      <c r="AT120" s="121" t="e">
        <f>(#REF!/AR120)-1</f>
        <v>#REF!</v>
      </c>
    </row>
    <row r="121" spans="1:46">
      <c r="A121" s="198" t="s">
        <v>39</v>
      </c>
      <c r="B121" s="168">
        <v>1512797438.01</v>
      </c>
      <c r="C121" s="168">
        <v>1.1399999999999999</v>
      </c>
      <c r="D121" s="168">
        <v>1524601363.26</v>
      </c>
      <c r="E121" s="168">
        <v>1.1499999999999999</v>
      </c>
      <c r="F121" s="115">
        <f>((D121-B121)/B121)</f>
        <v>7.8027136703294527E-3</v>
      </c>
      <c r="G121" s="115">
        <f>((E121-C121)/C121)</f>
        <v>8.7719298245614117E-3</v>
      </c>
      <c r="H121" s="168">
        <v>1525027348.23</v>
      </c>
      <c r="I121" s="168">
        <v>1.1499999999999999</v>
      </c>
      <c r="J121" s="115">
        <f t="shared" si="122"/>
        <v>2.7940744398205204E-4</v>
      </c>
      <c r="K121" s="115">
        <f t="shared" si="123"/>
        <v>0</v>
      </c>
      <c r="L121" s="168">
        <v>1526222006.5699999</v>
      </c>
      <c r="M121" s="168">
        <v>1.1499999999999999</v>
      </c>
      <c r="N121" s="115">
        <f t="shared" si="124"/>
        <v>7.8336846967792177E-4</v>
      </c>
      <c r="O121" s="115">
        <f t="shared" si="125"/>
        <v>0</v>
      </c>
      <c r="P121" s="168">
        <v>1524400776.0899999</v>
      </c>
      <c r="Q121" s="168">
        <v>1.1499999999999999</v>
      </c>
      <c r="R121" s="115">
        <f t="shared" si="126"/>
        <v>-1.1932932903339635E-3</v>
      </c>
      <c r="S121" s="115">
        <f t="shared" si="127"/>
        <v>0</v>
      </c>
      <c r="T121" s="168">
        <v>1544514970.1800001</v>
      </c>
      <c r="U121" s="168">
        <v>1.17</v>
      </c>
      <c r="V121" s="115">
        <f t="shared" si="128"/>
        <v>1.3194820158509694E-2</v>
      </c>
      <c r="W121" s="115">
        <f t="shared" si="129"/>
        <v>1.7391304347826105E-2</v>
      </c>
      <c r="X121" s="168">
        <v>1510311035.0699999</v>
      </c>
      <c r="Y121" s="168">
        <v>1.18</v>
      </c>
      <c r="Z121" s="115">
        <f t="shared" si="130"/>
        <v>-2.214542155328799E-2</v>
      </c>
      <c r="AA121" s="115">
        <f t="shared" si="131"/>
        <v>8.5470085470085548E-3</v>
      </c>
      <c r="AB121" s="168">
        <v>1467573244.9400001</v>
      </c>
      <c r="AC121" s="168">
        <v>1.18</v>
      </c>
      <c r="AD121" s="115">
        <f t="shared" si="132"/>
        <v>-2.829734348595226E-2</v>
      </c>
      <c r="AE121" s="115">
        <f t="shared" si="133"/>
        <v>0</v>
      </c>
      <c r="AF121" s="168">
        <v>1503512589.79</v>
      </c>
      <c r="AG121" s="168">
        <v>1.2</v>
      </c>
      <c r="AH121" s="115">
        <f t="shared" si="134"/>
        <v>2.4488961606457495E-2</v>
      </c>
      <c r="AI121" s="115">
        <f t="shared" si="135"/>
        <v>1.6949152542372899E-2</v>
      </c>
      <c r="AJ121" s="116">
        <f t="shared" si="76"/>
        <v>-6.3584837257720005E-4</v>
      </c>
      <c r="AK121" s="116">
        <f t="shared" si="77"/>
        <v>6.4574244077211214E-3</v>
      </c>
      <c r="AL121" s="117">
        <f t="shared" si="78"/>
        <v>-1.3832319698905861E-2</v>
      </c>
      <c r="AM121" s="117">
        <f t="shared" si="79"/>
        <v>4.3478260869565258E-2</v>
      </c>
      <c r="AN121" s="118">
        <f t="shared" si="80"/>
        <v>1.7422216779841061E-2</v>
      </c>
      <c r="AO121" s="202">
        <f t="shared" si="81"/>
        <v>7.6171114408992557E-3</v>
      </c>
      <c r="AP121" s="122"/>
      <c r="AQ121" s="120">
        <v>204378030.47999999</v>
      </c>
      <c r="AR121" s="124">
        <v>22.9087</v>
      </c>
      <c r="AS121" s="121" t="e">
        <f>(#REF!/AQ121)-1</f>
        <v>#REF!</v>
      </c>
      <c r="AT121" s="121" t="e">
        <f>(#REF!/AR121)-1</f>
        <v>#REF!</v>
      </c>
    </row>
    <row r="122" spans="1:46">
      <c r="A122" s="198" t="s">
        <v>40</v>
      </c>
      <c r="B122" s="168">
        <v>368548155.44</v>
      </c>
      <c r="C122" s="168">
        <v>36.465600000000002</v>
      </c>
      <c r="D122" s="168">
        <v>368792611.86000001</v>
      </c>
      <c r="E122" s="168">
        <v>36.495399999999997</v>
      </c>
      <c r="F122" s="115">
        <f>((D122-B122)/B122)</f>
        <v>6.6329573596201176E-4</v>
      </c>
      <c r="G122" s="115">
        <f>((E122-C122)/C122)</f>
        <v>8.172085472334062E-4</v>
      </c>
      <c r="H122" s="168">
        <v>370267608.87</v>
      </c>
      <c r="I122" s="168">
        <v>36.545099999999998</v>
      </c>
      <c r="J122" s="115">
        <f t="shared" si="122"/>
        <v>3.9995297155245736E-3</v>
      </c>
      <c r="K122" s="115">
        <f t="shared" si="123"/>
        <v>1.3618154616746607E-3</v>
      </c>
      <c r="L122" s="168">
        <v>371899407.75999999</v>
      </c>
      <c r="M122" s="168">
        <v>36.857700000000001</v>
      </c>
      <c r="N122" s="115">
        <f t="shared" si="124"/>
        <v>4.4070797739504839E-3</v>
      </c>
      <c r="O122" s="115">
        <f t="shared" si="125"/>
        <v>8.5538143280495423E-3</v>
      </c>
      <c r="P122" s="168">
        <v>393310209.61000001</v>
      </c>
      <c r="Q122" s="168">
        <v>37.32</v>
      </c>
      <c r="R122" s="115">
        <f t="shared" si="126"/>
        <v>5.7571486814028974E-2</v>
      </c>
      <c r="S122" s="115">
        <f t="shared" si="127"/>
        <v>1.2542833654840074E-2</v>
      </c>
      <c r="T122" s="168">
        <v>394892595.02999997</v>
      </c>
      <c r="U122" s="168">
        <v>37.3872</v>
      </c>
      <c r="V122" s="115">
        <f t="shared" si="128"/>
        <v>4.023250303034403E-3</v>
      </c>
      <c r="W122" s="115">
        <f t="shared" si="129"/>
        <v>1.8006430868167122E-3</v>
      </c>
      <c r="X122" s="168">
        <v>400274515.19999999</v>
      </c>
      <c r="Y122" s="168">
        <v>37.966200000000001</v>
      </c>
      <c r="Z122" s="115">
        <f t="shared" si="130"/>
        <v>1.3628820184868629E-2</v>
      </c>
      <c r="AA122" s="115">
        <f t="shared" si="131"/>
        <v>1.5486583643599965E-2</v>
      </c>
      <c r="AB122" s="168">
        <v>402592436.17000002</v>
      </c>
      <c r="AC122" s="168">
        <v>37.930599999999998</v>
      </c>
      <c r="AD122" s="115">
        <f t="shared" si="132"/>
        <v>5.7908282490626789E-3</v>
      </c>
      <c r="AE122" s="115">
        <f t="shared" si="133"/>
        <v>-9.3767614351718883E-4</v>
      </c>
      <c r="AF122" s="168">
        <v>402400974.25</v>
      </c>
      <c r="AG122" s="176">
        <v>38.0334</v>
      </c>
      <c r="AH122" s="115">
        <f t="shared" si="134"/>
        <v>-4.755725711626866E-4</v>
      </c>
      <c r="AI122" s="115">
        <f t="shared" si="135"/>
        <v>2.7102128624382953E-3</v>
      </c>
      <c r="AJ122" s="116">
        <f t="shared" si="76"/>
        <v>1.1201089775658635E-2</v>
      </c>
      <c r="AK122" s="116">
        <f t="shared" si="77"/>
        <v>5.2919294301419333E-3</v>
      </c>
      <c r="AL122" s="117">
        <f t="shared" si="78"/>
        <v>9.1130790881348497E-2</v>
      </c>
      <c r="AM122" s="117">
        <f t="shared" si="79"/>
        <v>4.2142297385424028E-2</v>
      </c>
      <c r="AN122" s="118">
        <f t="shared" si="80"/>
        <v>1.9206808657737582E-2</v>
      </c>
      <c r="AO122" s="202">
        <f t="shared" si="81"/>
        <v>6.0977481657506667E-3</v>
      </c>
      <c r="AP122" s="122"/>
      <c r="AQ122" s="120">
        <v>160273731.87</v>
      </c>
      <c r="AR122" s="124">
        <v>133.94</v>
      </c>
      <c r="AS122" s="121" t="e">
        <f>(#REF!/AQ122)-1</f>
        <v>#REF!</v>
      </c>
      <c r="AT122" s="121" t="e">
        <f>(#REF!/AR122)-1</f>
        <v>#REF!</v>
      </c>
    </row>
    <row r="123" spans="1:46" s="278" customFormat="1">
      <c r="A123" s="197" t="s">
        <v>89</v>
      </c>
      <c r="B123" s="164">
        <v>238973260.02000001</v>
      </c>
      <c r="C123" s="176">
        <v>209.81</v>
      </c>
      <c r="D123" s="164">
        <v>236026870.87</v>
      </c>
      <c r="E123" s="176">
        <v>210.2</v>
      </c>
      <c r="F123" s="115">
        <f>((D123-B123)/B123)</f>
        <v>-1.2329367518999483E-2</v>
      </c>
      <c r="G123" s="115">
        <f>((E123-C123)/C123)</f>
        <v>1.8588246508745357E-3</v>
      </c>
      <c r="H123" s="164">
        <v>235503524.80000001</v>
      </c>
      <c r="I123" s="176">
        <v>210.58</v>
      </c>
      <c r="J123" s="115">
        <f t="shared" si="122"/>
        <v>-2.2173156305082056E-3</v>
      </c>
      <c r="K123" s="115">
        <f t="shared" si="123"/>
        <v>1.8078020932446428E-3</v>
      </c>
      <c r="L123" s="164">
        <v>239649578.30000001</v>
      </c>
      <c r="M123" s="176">
        <v>214.38</v>
      </c>
      <c r="N123" s="115">
        <f t="shared" si="124"/>
        <v>1.7605059217355713E-2</v>
      </c>
      <c r="O123" s="115">
        <f t="shared" si="125"/>
        <v>1.804539842340195E-2</v>
      </c>
      <c r="P123" s="164">
        <v>250734048.16999999</v>
      </c>
      <c r="Q123" s="176">
        <v>213.11</v>
      </c>
      <c r="R123" s="115">
        <f t="shared" si="126"/>
        <v>4.6252824430694915E-2</v>
      </c>
      <c r="S123" s="115">
        <f t="shared" si="127"/>
        <v>-5.92406008023128E-3</v>
      </c>
      <c r="T123" s="164">
        <v>252425878.93000001</v>
      </c>
      <c r="U123" s="176">
        <v>214.97</v>
      </c>
      <c r="V123" s="115">
        <f t="shared" si="128"/>
        <v>6.7475110474543272E-3</v>
      </c>
      <c r="W123" s="115">
        <f t="shared" si="129"/>
        <v>8.7278870067100806E-3</v>
      </c>
      <c r="X123" s="164">
        <v>255954424.13</v>
      </c>
      <c r="Y123" s="176">
        <v>218.33</v>
      </c>
      <c r="Z123" s="115">
        <f t="shared" si="130"/>
        <v>1.3978539819122452E-2</v>
      </c>
      <c r="AA123" s="115">
        <f t="shared" si="131"/>
        <v>1.5630087919244608E-2</v>
      </c>
      <c r="AB123" s="164">
        <v>255195307.49000001</v>
      </c>
      <c r="AC123" s="176">
        <v>217.3</v>
      </c>
      <c r="AD123" s="115">
        <f t="shared" si="132"/>
        <v>-2.9658273834502198E-3</v>
      </c>
      <c r="AE123" s="115">
        <f t="shared" si="133"/>
        <v>-4.7176292767828563E-3</v>
      </c>
      <c r="AF123" s="164">
        <v>255179954.28</v>
      </c>
      <c r="AG123" s="176">
        <v>220.06</v>
      </c>
      <c r="AH123" s="115">
        <f t="shared" si="134"/>
        <v>-6.0162587435546676E-5</v>
      </c>
      <c r="AI123" s="115">
        <f t="shared" si="135"/>
        <v>1.2701334560515374E-2</v>
      </c>
      <c r="AJ123" s="116">
        <f t="shared" si="76"/>
        <v>8.3764076742792442E-3</v>
      </c>
      <c r="AK123" s="116">
        <f t="shared" si="77"/>
        <v>6.0162056621221316E-3</v>
      </c>
      <c r="AL123" s="117">
        <f t="shared" si="78"/>
        <v>8.1147893624998413E-2</v>
      </c>
      <c r="AM123" s="117">
        <f t="shared" si="79"/>
        <v>4.6907706945766008E-2</v>
      </c>
      <c r="AN123" s="118">
        <f t="shared" si="80"/>
        <v>1.810527254735092E-2</v>
      </c>
      <c r="AO123" s="202">
        <f t="shared" si="81"/>
        <v>9.1178945769095701E-3</v>
      </c>
      <c r="AP123" s="122"/>
      <c r="AQ123" s="120"/>
      <c r="AR123" s="124"/>
      <c r="AS123" s="121"/>
      <c r="AT123" s="121"/>
    </row>
    <row r="124" spans="1:46" s="374" customFormat="1">
      <c r="A124" s="197" t="s">
        <v>183</v>
      </c>
      <c r="B124" s="164">
        <v>8809310382.2199993</v>
      </c>
      <c r="C124" s="176">
        <v>110.27</v>
      </c>
      <c r="D124" s="164">
        <v>8828987466.2000008</v>
      </c>
      <c r="E124" s="176">
        <v>110.45</v>
      </c>
      <c r="F124" s="115">
        <f>((D124-B124)/B124)</f>
        <v>2.2336690531095473E-3</v>
      </c>
      <c r="G124" s="115">
        <f>((E124-C124)/C124)</f>
        <v>1.6323569420513904E-3</v>
      </c>
      <c r="H124" s="164">
        <v>8680219230.5599995</v>
      </c>
      <c r="I124" s="176">
        <v>110.48</v>
      </c>
      <c r="J124" s="115">
        <f t="shared" si="122"/>
        <v>-1.684997698881446E-2</v>
      </c>
      <c r="K124" s="115">
        <f t="shared" si="123"/>
        <v>2.7161611588955308E-4</v>
      </c>
      <c r="L124" s="164">
        <v>8537035222.0699997</v>
      </c>
      <c r="M124" s="176">
        <v>110.57</v>
      </c>
      <c r="N124" s="115">
        <f t="shared" si="124"/>
        <v>-1.6495436887803389E-2</v>
      </c>
      <c r="O124" s="115">
        <f t="shared" si="125"/>
        <v>8.1462708182466689E-4</v>
      </c>
      <c r="P124" s="164">
        <v>8493420021.54</v>
      </c>
      <c r="Q124" s="176">
        <v>110.69</v>
      </c>
      <c r="R124" s="115">
        <f t="shared" si="126"/>
        <v>-5.1089399768722323E-3</v>
      </c>
      <c r="S124" s="115">
        <f t="shared" si="127"/>
        <v>1.0852853396039121E-3</v>
      </c>
      <c r="T124" s="164">
        <v>8469882036.9399996</v>
      </c>
      <c r="U124" s="176">
        <v>110.76</v>
      </c>
      <c r="V124" s="115">
        <f t="shared" si="128"/>
        <v>-2.7713199795025029E-3</v>
      </c>
      <c r="W124" s="115">
        <f t="shared" si="129"/>
        <v>6.3239678381070907E-4</v>
      </c>
      <c r="X124" s="164">
        <v>8243713389.0500002</v>
      </c>
      <c r="Y124" s="176">
        <v>108.85</v>
      </c>
      <c r="Z124" s="115">
        <f t="shared" si="130"/>
        <v>-2.6702691596364857E-2</v>
      </c>
      <c r="AA124" s="115">
        <f t="shared" si="131"/>
        <v>-1.7244492596605369E-2</v>
      </c>
      <c r="AB124" s="164">
        <v>6917004495.0100002</v>
      </c>
      <c r="AC124" s="176">
        <v>109.24</v>
      </c>
      <c r="AD124" s="115">
        <f t="shared" si="132"/>
        <v>-0.16093583454784433</v>
      </c>
      <c r="AE124" s="115">
        <f t="shared" si="133"/>
        <v>3.5829122645842956E-3</v>
      </c>
      <c r="AF124" s="164">
        <v>6609367288.3900003</v>
      </c>
      <c r="AG124" s="176">
        <v>109.32</v>
      </c>
      <c r="AH124" s="115">
        <f t="shared" si="134"/>
        <v>-4.4475496125805987E-2</v>
      </c>
      <c r="AI124" s="115">
        <f t="shared" si="135"/>
        <v>7.3233247894542567E-4</v>
      </c>
      <c r="AJ124" s="116">
        <f t="shared" si="76"/>
        <v>-3.3888253381237278E-2</v>
      </c>
      <c r="AK124" s="116">
        <f t="shared" si="77"/>
        <v>-1.0616206987369271E-3</v>
      </c>
      <c r="AL124" s="117">
        <f t="shared" si="78"/>
        <v>-0.25140144170635298</v>
      </c>
      <c r="AM124" s="117">
        <f t="shared" si="79"/>
        <v>-1.0230873698506199E-2</v>
      </c>
      <c r="AN124" s="118">
        <f t="shared" si="80"/>
        <v>5.3450816538048368E-2</v>
      </c>
      <c r="AO124" s="202">
        <f t="shared" si="81"/>
        <v>6.6193389802646852E-3</v>
      </c>
      <c r="AP124" s="122"/>
      <c r="AQ124" s="120"/>
      <c r="AR124" s="124"/>
      <c r="AS124" s="121"/>
      <c r="AT124" s="121"/>
    </row>
    <row r="125" spans="1:46">
      <c r="A125" s="197" t="s">
        <v>211</v>
      </c>
      <c r="B125" s="164">
        <v>669353011.25</v>
      </c>
      <c r="C125" s="176">
        <v>1.0244</v>
      </c>
      <c r="D125" s="164">
        <v>731420887.91999996</v>
      </c>
      <c r="E125" s="176">
        <v>1.0254000000000001</v>
      </c>
      <c r="F125" s="115">
        <f>((D125-B125)/B125)</f>
        <v>9.2728165298143275E-2</v>
      </c>
      <c r="G125" s="115">
        <f>((E125-C125)/C125)</f>
        <v>9.7618117922697377E-4</v>
      </c>
      <c r="H125" s="164">
        <v>733164923.26999998</v>
      </c>
      <c r="I125" s="176">
        <v>1.0264</v>
      </c>
      <c r="J125" s="115">
        <f t="shared" si="122"/>
        <v>2.3844483782240297E-3</v>
      </c>
      <c r="K125" s="115">
        <f t="shared" si="123"/>
        <v>9.7522917885692394E-4</v>
      </c>
      <c r="L125" s="164">
        <v>744737639.66999996</v>
      </c>
      <c r="M125" s="176">
        <v>1.0271999999999999</v>
      </c>
      <c r="N125" s="115">
        <f t="shared" si="124"/>
        <v>1.578460184426763E-2</v>
      </c>
      <c r="O125" s="115">
        <f t="shared" si="125"/>
        <v>7.7942322681207315E-4</v>
      </c>
      <c r="P125" s="164">
        <v>902497545.34000003</v>
      </c>
      <c r="Q125" s="176">
        <v>1.0286</v>
      </c>
      <c r="R125" s="115">
        <f t="shared" si="126"/>
        <v>0.21183286202629012</v>
      </c>
      <c r="S125" s="115">
        <f t="shared" si="127"/>
        <v>1.3629283489097236E-3</v>
      </c>
      <c r="T125" s="164">
        <v>956704458.25999999</v>
      </c>
      <c r="U125" s="176">
        <v>1.0316000000000001</v>
      </c>
      <c r="V125" s="115">
        <f t="shared" si="128"/>
        <v>6.0063224769856254E-2</v>
      </c>
      <c r="W125" s="115">
        <f t="shared" si="129"/>
        <v>2.9165856503987108E-3</v>
      </c>
      <c r="X125" s="164">
        <v>1252705144.49</v>
      </c>
      <c r="Y125" s="176">
        <v>1.0369999999999999</v>
      </c>
      <c r="Z125" s="115">
        <f t="shared" si="130"/>
        <v>0.30939616061615238</v>
      </c>
      <c r="AA125" s="115">
        <f t="shared" si="131"/>
        <v>5.2345870492437468E-3</v>
      </c>
      <c r="AB125" s="164">
        <v>1301545920.9100001</v>
      </c>
      <c r="AC125" s="176">
        <v>1.0417000000000001</v>
      </c>
      <c r="AD125" s="115">
        <f t="shared" si="132"/>
        <v>3.8988246064786521E-2</v>
      </c>
      <c r="AE125" s="115">
        <f t="shared" si="133"/>
        <v>4.5323047251688998E-3</v>
      </c>
      <c r="AF125" s="164">
        <v>1429661483.9100001</v>
      </c>
      <c r="AG125" s="176">
        <v>1.0427999999999999</v>
      </c>
      <c r="AH125" s="115">
        <f t="shared" si="134"/>
        <v>9.8433379062358106E-2</v>
      </c>
      <c r="AI125" s="115">
        <f t="shared" si="135"/>
        <v>1.0559662090811931E-3</v>
      </c>
      <c r="AJ125" s="116">
        <f t="shared" si="76"/>
        <v>0.1037013860075098</v>
      </c>
      <c r="AK125" s="116">
        <f t="shared" si="77"/>
        <v>2.2291506959622805E-3</v>
      </c>
      <c r="AL125" s="117">
        <f t="shared" si="78"/>
        <v>0.9546358430856996</v>
      </c>
      <c r="AM125" s="117">
        <f t="shared" si="79"/>
        <v>1.6968987712112207E-2</v>
      </c>
      <c r="AN125" s="118">
        <f t="shared" si="80"/>
        <v>0.10572030637680833</v>
      </c>
      <c r="AO125" s="202">
        <f t="shared" si="81"/>
        <v>1.7800641032993956E-3</v>
      </c>
      <c r="AP125" s="122"/>
      <c r="AQ125" s="150">
        <f>SUM(AQ118:AQ122)</f>
        <v>4923038917.1999998</v>
      </c>
      <c r="AR125" s="98"/>
      <c r="AS125" s="121" t="e">
        <f>(#REF!/AQ125)-1</f>
        <v>#REF!</v>
      </c>
      <c r="AT125" s="121" t="e">
        <f>(#REF!/AR125)-1</f>
        <v>#REF!</v>
      </c>
    </row>
    <row r="126" spans="1:46">
      <c r="A126" s="199" t="s">
        <v>56</v>
      </c>
      <c r="B126" s="180">
        <f>SUM(B119:B125)</f>
        <v>14883905622.610001</v>
      </c>
      <c r="C126" s="171"/>
      <c r="D126" s="180">
        <f>SUM(D119:D125)</f>
        <v>14992221203.59</v>
      </c>
      <c r="E126" s="171"/>
      <c r="F126" s="115">
        <f>((D126-B126)/B126)</f>
        <v>7.2773627921597648E-3</v>
      </c>
      <c r="G126" s="115"/>
      <c r="H126" s="180">
        <f>SUM(H119:H125)</f>
        <v>14834615310.5</v>
      </c>
      <c r="I126" s="171"/>
      <c r="J126" s="115">
        <f>((H126-D126)/D126)</f>
        <v>-1.051251118495105E-2</v>
      </c>
      <c r="K126" s="115"/>
      <c r="L126" s="180">
        <f>SUM(L119:L125)</f>
        <v>14729799044.210001</v>
      </c>
      <c r="M126" s="171"/>
      <c r="N126" s="115">
        <f>((L126-H126)/H126)</f>
        <v>-7.0656544909398246E-3</v>
      </c>
      <c r="O126" s="115"/>
      <c r="P126" s="180">
        <f>SUM(P119:P125)</f>
        <v>14875899238.33</v>
      </c>
      <c r="Q126" s="171"/>
      <c r="R126" s="115">
        <f>((P126-L126)/L126)</f>
        <v>9.9186821002441375E-3</v>
      </c>
      <c r="S126" s="115"/>
      <c r="T126" s="180">
        <f>SUM(T119:T125)</f>
        <v>14943058143.940001</v>
      </c>
      <c r="U126" s="171"/>
      <c r="V126" s="115">
        <f>((T126-P126)/P126)</f>
        <v>4.5146114889616593E-3</v>
      </c>
      <c r="W126" s="115"/>
      <c r="X126" s="180">
        <f>SUM(X119:X125)</f>
        <v>15008031417.639999</v>
      </c>
      <c r="Y126" s="171"/>
      <c r="Z126" s="115">
        <f>((X126-T126)/T126)</f>
        <v>4.3480573436936055E-3</v>
      </c>
      <c r="AA126" s="115"/>
      <c r="AB126" s="180">
        <f>SUM(AB119:AB125)</f>
        <v>13646829854.68</v>
      </c>
      <c r="AC126" s="171"/>
      <c r="AD126" s="115">
        <f>((AB126-X126)/X126)</f>
        <v>-9.0698208517879478E-2</v>
      </c>
      <c r="AE126" s="115"/>
      <c r="AF126" s="180">
        <f>SUM(AF119:AF125)</f>
        <v>13516378745.139999</v>
      </c>
      <c r="AG126" s="171"/>
      <c r="AH126" s="115">
        <f>((AF126-AB126)/AB126)</f>
        <v>-9.5590778905523203E-3</v>
      </c>
      <c r="AI126" s="115"/>
      <c r="AJ126" s="116">
        <f t="shared" si="76"/>
        <v>-1.1472092294907938E-2</v>
      </c>
      <c r="AK126" s="116"/>
      <c r="AL126" s="117">
        <f t="shared" si="78"/>
        <v>-9.8440547161657357E-2</v>
      </c>
      <c r="AM126" s="117"/>
      <c r="AN126" s="118">
        <f t="shared" si="80"/>
        <v>3.2984268401036035E-2</v>
      </c>
      <c r="AO126" s="202"/>
      <c r="AP126" s="122"/>
      <c r="AQ126" s="97">
        <f>SUM(AQ19,AQ47,AQ59,AQ88,AQ94,AQ116,AQ125)</f>
        <v>244289452404.71518</v>
      </c>
      <c r="AR126" s="98"/>
      <c r="AS126" s="121" t="e">
        <f>(#REF!/AQ126)-1</f>
        <v>#REF!</v>
      </c>
      <c r="AT126" s="121" t="e">
        <f>(#REF!/AR126)-1</f>
        <v>#REF!</v>
      </c>
    </row>
    <row r="127" spans="1:46" ht="15" customHeight="1">
      <c r="A127" s="199" t="s">
        <v>42</v>
      </c>
      <c r="B127" s="71">
        <f>SUM(B19,B47,B59,B89,B95,B117,B126)</f>
        <v>1463435609661.0161</v>
      </c>
      <c r="C127" s="96"/>
      <c r="D127" s="71">
        <f>SUM(D19,D47,D59,D89,D95,D117,D126)</f>
        <v>1445030763396.8071</v>
      </c>
      <c r="E127" s="96"/>
      <c r="F127" s="115">
        <f>((D127-B127)/B127)</f>
        <v>-1.2576464685366105E-2</v>
      </c>
      <c r="G127" s="115"/>
      <c r="H127" s="71">
        <f>SUM(H19,H47,H59,H89,H95,H117,H126)</f>
        <v>1441995826841.6951</v>
      </c>
      <c r="I127" s="96"/>
      <c r="J127" s="115">
        <f>((H127-D127)/D127)</f>
        <v>-2.1002574007337334E-3</v>
      </c>
      <c r="K127" s="115"/>
      <c r="L127" s="71">
        <f>SUM(L19,L47,L59,L89,L95,L117,L126)</f>
        <v>1427479319233.1628</v>
      </c>
      <c r="M127" s="96"/>
      <c r="N127" s="115">
        <f>((L127-H127)/H127)</f>
        <v>-1.0066955353349906E-2</v>
      </c>
      <c r="O127" s="115"/>
      <c r="P127" s="71">
        <f>SUM(P19,P47,P59,P89,P95,P117,P126)</f>
        <v>1402533168003.0696</v>
      </c>
      <c r="Q127" s="96"/>
      <c r="R127" s="115">
        <f>((P127-L127)/L127)</f>
        <v>-1.74756655973792E-2</v>
      </c>
      <c r="S127" s="115"/>
      <c r="T127" s="71">
        <f>SUM(T19,T47,T59,T89,T95,T117,T126)</f>
        <v>1390866284507.6973</v>
      </c>
      <c r="U127" s="96"/>
      <c r="V127" s="115">
        <f>((T127-P127)/P127)</f>
        <v>-8.3184367839112521E-3</v>
      </c>
      <c r="W127" s="115"/>
      <c r="X127" s="71">
        <f>SUM(X19,X47,X59,X89,X95,X117,X126)</f>
        <v>1371179998227.4131</v>
      </c>
      <c r="Y127" s="96"/>
      <c r="Z127" s="115">
        <f>((X127-T127)/T127)</f>
        <v>-1.4153974756280918E-2</v>
      </c>
      <c r="AA127" s="115"/>
      <c r="AB127" s="71">
        <f>SUM(AB19,AB47,AB59,AB89,AB95,AB117,AB126)</f>
        <v>1355400756676.647</v>
      </c>
      <c r="AC127" s="96"/>
      <c r="AD127" s="115">
        <f>((AB127-X127)/X127)</f>
        <v>-1.1507782764600315E-2</v>
      </c>
      <c r="AE127" s="115"/>
      <c r="AF127" s="71">
        <f>SUM(AF19,AF47,AF59,AF89,AF95,AF117,AF126)</f>
        <v>1340860428783.4558</v>
      </c>
      <c r="AG127" s="96"/>
      <c r="AH127" s="115">
        <f>((AF127-AB127)/AB127)</f>
        <v>-1.0727696455506698E-2</v>
      </c>
      <c r="AI127" s="115"/>
      <c r="AJ127" s="116">
        <f t="shared" si="76"/>
        <v>-1.0865904224641017E-2</v>
      </c>
      <c r="AK127" s="116"/>
      <c r="AL127" s="117">
        <f t="shared" si="78"/>
        <v>-7.2088662229224817E-2</v>
      </c>
      <c r="AM127" s="117"/>
      <c r="AN127" s="118">
        <f t="shared" si="80"/>
        <v>4.5011419767635027E-3</v>
      </c>
      <c r="AO127" s="202"/>
      <c r="AP127" s="122"/>
      <c r="AQ127" s="151"/>
      <c r="AR127" s="152"/>
      <c r="AS127" s="121" t="e">
        <f>(#REF!/AQ127)-1</f>
        <v>#REF!</v>
      </c>
      <c r="AT127" s="121" t="e">
        <f>(#REF!/AR127)-1</f>
        <v>#REF!</v>
      </c>
    </row>
    <row r="128" spans="1:46" ht="17.25" customHeight="1" thickBot="1">
      <c r="A128" s="198"/>
      <c r="B128" s="271"/>
      <c r="C128" s="271"/>
      <c r="D128" s="271"/>
      <c r="E128" s="271"/>
      <c r="F128" s="115"/>
      <c r="G128" s="115"/>
      <c r="H128" s="271"/>
      <c r="I128" s="271"/>
      <c r="J128" s="115"/>
      <c r="K128" s="115"/>
      <c r="L128" s="271"/>
      <c r="M128" s="271"/>
      <c r="N128" s="115"/>
      <c r="O128" s="115"/>
      <c r="P128" s="271"/>
      <c r="Q128" s="271"/>
      <c r="R128" s="115"/>
      <c r="S128" s="115"/>
      <c r="T128" s="271"/>
      <c r="U128" s="271"/>
      <c r="V128" s="115"/>
      <c r="W128" s="115"/>
      <c r="X128" s="271"/>
      <c r="Y128" s="271"/>
      <c r="Z128" s="115"/>
      <c r="AA128" s="115"/>
      <c r="AB128" s="271"/>
      <c r="AC128" s="271"/>
      <c r="AD128" s="115"/>
      <c r="AE128" s="115"/>
      <c r="AF128" s="271"/>
      <c r="AG128" s="271"/>
      <c r="AH128" s="115"/>
      <c r="AI128" s="115"/>
      <c r="AJ128" s="116"/>
      <c r="AK128" s="116"/>
      <c r="AL128" s="117"/>
      <c r="AM128" s="117"/>
      <c r="AN128" s="118"/>
      <c r="AO128" s="202"/>
      <c r="AP128" s="122"/>
      <c r="AQ128" s="469" t="s">
        <v>109</v>
      </c>
      <c r="AR128" s="469"/>
      <c r="AS128" s="121" t="e">
        <f>(#REF!/AQ128)-1</f>
        <v>#REF!</v>
      </c>
      <c r="AT128" s="121" t="e">
        <f>(#REF!/AR128)-1</f>
        <v>#REF!</v>
      </c>
    </row>
    <row r="129" spans="1:46" ht="29.25" customHeight="1">
      <c r="A129" s="201" t="s">
        <v>63</v>
      </c>
      <c r="B129" s="464" t="s">
        <v>214</v>
      </c>
      <c r="C129" s="465"/>
      <c r="D129" s="464" t="s">
        <v>215</v>
      </c>
      <c r="E129" s="465"/>
      <c r="F129" s="464" t="s">
        <v>84</v>
      </c>
      <c r="G129" s="465"/>
      <c r="H129" s="464" t="s">
        <v>216</v>
      </c>
      <c r="I129" s="465"/>
      <c r="J129" s="464" t="s">
        <v>84</v>
      </c>
      <c r="K129" s="465"/>
      <c r="L129" s="464" t="s">
        <v>217</v>
      </c>
      <c r="M129" s="465"/>
      <c r="N129" s="464" t="s">
        <v>84</v>
      </c>
      <c r="O129" s="465"/>
      <c r="P129" s="464" t="s">
        <v>218</v>
      </c>
      <c r="Q129" s="465"/>
      <c r="R129" s="464" t="s">
        <v>84</v>
      </c>
      <c r="S129" s="465"/>
      <c r="T129" s="464" t="s">
        <v>222</v>
      </c>
      <c r="U129" s="465"/>
      <c r="V129" s="464" t="s">
        <v>84</v>
      </c>
      <c r="W129" s="465"/>
      <c r="X129" s="464" t="s">
        <v>224</v>
      </c>
      <c r="Y129" s="465"/>
      <c r="Z129" s="464" t="s">
        <v>84</v>
      </c>
      <c r="AA129" s="465"/>
      <c r="AB129" s="464" t="s">
        <v>225</v>
      </c>
      <c r="AC129" s="465"/>
      <c r="AD129" s="464" t="s">
        <v>84</v>
      </c>
      <c r="AE129" s="465"/>
      <c r="AF129" s="464" t="s">
        <v>228</v>
      </c>
      <c r="AG129" s="465"/>
      <c r="AH129" s="464" t="s">
        <v>84</v>
      </c>
      <c r="AI129" s="465"/>
      <c r="AJ129" s="468" t="s">
        <v>103</v>
      </c>
      <c r="AK129" s="468"/>
      <c r="AL129" s="468" t="s">
        <v>104</v>
      </c>
      <c r="AM129" s="468"/>
      <c r="AN129" s="468" t="s">
        <v>94</v>
      </c>
      <c r="AO129" s="470"/>
      <c r="AP129" s="122"/>
      <c r="AQ129" s="153" t="s">
        <v>97</v>
      </c>
      <c r="AR129" s="154" t="s">
        <v>98</v>
      </c>
      <c r="AS129" s="121" t="e">
        <f>(#REF!/AQ129)-1</f>
        <v>#REF!</v>
      </c>
      <c r="AT129" s="121" t="e">
        <f>(#REF!/AR129)-1</f>
        <v>#REF!</v>
      </c>
    </row>
    <row r="130" spans="1:46" ht="25.5" customHeight="1">
      <c r="A130" s="201"/>
      <c r="B130" s="205" t="s">
        <v>97</v>
      </c>
      <c r="C130" s="206" t="s">
        <v>98</v>
      </c>
      <c r="D130" s="205" t="s">
        <v>97</v>
      </c>
      <c r="E130" s="206" t="s">
        <v>98</v>
      </c>
      <c r="F130" s="401" t="s">
        <v>96</v>
      </c>
      <c r="G130" s="401" t="s">
        <v>5</v>
      </c>
      <c r="H130" s="205" t="s">
        <v>97</v>
      </c>
      <c r="I130" s="206" t="s">
        <v>98</v>
      </c>
      <c r="J130" s="403" t="s">
        <v>96</v>
      </c>
      <c r="K130" s="403" t="s">
        <v>5</v>
      </c>
      <c r="L130" s="205" t="s">
        <v>97</v>
      </c>
      <c r="M130" s="206" t="s">
        <v>98</v>
      </c>
      <c r="N130" s="404" t="s">
        <v>96</v>
      </c>
      <c r="O130" s="404" t="s">
        <v>5</v>
      </c>
      <c r="P130" s="205" t="s">
        <v>97</v>
      </c>
      <c r="Q130" s="206" t="s">
        <v>98</v>
      </c>
      <c r="R130" s="412" t="s">
        <v>96</v>
      </c>
      <c r="S130" s="412" t="s">
        <v>5</v>
      </c>
      <c r="T130" s="205" t="s">
        <v>97</v>
      </c>
      <c r="U130" s="206" t="s">
        <v>98</v>
      </c>
      <c r="V130" s="415" t="s">
        <v>96</v>
      </c>
      <c r="W130" s="415" t="s">
        <v>5</v>
      </c>
      <c r="X130" s="205" t="s">
        <v>97</v>
      </c>
      <c r="Y130" s="206" t="s">
        <v>98</v>
      </c>
      <c r="Z130" s="416" t="s">
        <v>96</v>
      </c>
      <c r="AA130" s="416" t="s">
        <v>5</v>
      </c>
      <c r="AB130" s="205" t="s">
        <v>97</v>
      </c>
      <c r="AC130" s="206" t="s">
        <v>98</v>
      </c>
      <c r="AD130" s="418" t="s">
        <v>96</v>
      </c>
      <c r="AE130" s="418" t="s">
        <v>5</v>
      </c>
      <c r="AF130" s="205" t="s">
        <v>97</v>
      </c>
      <c r="AG130" s="206" t="s">
        <v>98</v>
      </c>
      <c r="AH130" s="426" t="s">
        <v>96</v>
      </c>
      <c r="AI130" s="426" t="s">
        <v>5</v>
      </c>
      <c r="AJ130" s="251" t="s">
        <v>102</v>
      </c>
      <c r="AK130" s="251" t="s">
        <v>102</v>
      </c>
      <c r="AL130" s="251" t="s">
        <v>102</v>
      </c>
      <c r="AM130" s="251" t="s">
        <v>102</v>
      </c>
      <c r="AN130" s="251" t="s">
        <v>102</v>
      </c>
      <c r="AO130" s="252" t="s">
        <v>102</v>
      </c>
      <c r="AP130" s="122"/>
      <c r="AQ130" s="147">
        <v>1901056000</v>
      </c>
      <c r="AR130" s="139">
        <v>12.64</v>
      </c>
      <c r="AS130" s="121" t="e">
        <f>(#REF!/AQ130)-1</f>
        <v>#REF!</v>
      </c>
      <c r="AT130" s="121" t="e">
        <f>(#REF!/AR130)-1</f>
        <v>#REF!</v>
      </c>
    </row>
    <row r="131" spans="1:46">
      <c r="A131" s="198" t="s">
        <v>44</v>
      </c>
      <c r="B131" s="178">
        <v>2445590000</v>
      </c>
      <c r="C131" s="177">
        <v>16.100000000000001</v>
      </c>
      <c r="D131" s="178">
        <v>2504831000</v>
      </c>
      <c r="E131" s="177">
        <v>16.489999999999998</v>
      </c>
      <c r="F131" s="115">
        <f>((D131-B131)/B131)</f>
        <v>2.422360248447205E-2</v>
      </c>
      <c r="G131" s="115">
        <f>((E131-C131)/C131)</f>
        <v>2.4223602484471862E-2</v>
      </c>
      <c r="H131" s="178">
        <v>2504831000</v>
      </c>
      <c r="I131" s="177">
        <v>16.489999999999998</v>
      </c>
      <c r="J131" s="115">
        <f t="shared" ref="J131:J140" si="136">((H131-D131)/D131)</f>
        <v>0</v>
      </c>
      <c r="K131" s="115">
        <f t="shared" ref="K131:K140" si="137">((I131-E131)/E131)</f>
        <v>0</v>
      </c>
      <c r="L131" s="178">
        <v>2504831000</v>
      </c>
      <c r="M131" s="177">
        <v>16.489999999999998</v>
      </c>
      <c r="N131" s="115">
        <f t="shared" ref="N131:N140" si="138">((L131-H131)/H131)</f>
        <v>0</v>
      </c>
      <c r="O131" s="115">
        <f t="shared" ref="O131:O140" si="139">((M131-I131)/I131)</f>
        <v>0</v>
      </c>
      <c r="P131" s="178">
        <v>2485084000</v>
      </c>
      <c r="Q131" s="177">
        <v>16.36</v>
      </c>
      <c r="R131" s="115">
        <f t="shared" ref="R131:R140" si="140">((P131-L131)/L131)</f>
        <v>-7.8835657974530016E-3</v>
      </c>
      <c r="S131" s="115">
        <f t="shared" ref="S131:S140" si="141">((Q131-M131)/M131)</f>
        <v>-7.8835657974529426E-3</v>
      </c>
      <c r="T131" s="178">
        <v>2278500000</v>
      </c>
      <c r="U131" s="177">
        <v>15</v>
      </c>
      <c r="V131" s="115">
        <f t="shared" ref="V131:V140" si="142">((T131-P131)/P131)</f>
        <v>-8.3129584352078234E-2</v>
      </c>
      <c r="W131" s="115">
        <f t="shared" ref="W131:W140" si="143">((U131-Q131)/Q131)</f>
        <v>-8.3129584352078206E-2</v>
      </c>
      <c r="X131" s="178">
        <v>2557996000</v>
      </c>
      <c r="Y131" s="177">
        <v>16.84</v>
      </c>
      <c r="Z131" s="115">
        <f t="shared" ref="Z131:Z140" si="144">((X131-T131)/T131)</f>
        <v>0.12266666666666666</v>
      </c>
      <c r="AA131" s="115">
        <f t="shared" ref="AA131:AA140" si="145">((Y131-U131)/U131)</f>
        <v>0.12266666666666666</v>
      </c>
      <c r="AB131" s="178">
        <v>2507869000</v>
      </c>
      <c r="AC131" s="177">
        <v>16.510000000000002</v>
      </c>
      <c r="AD131" s="115">
        <f t="shared" ref="AD131:AD140" si="146">((AB131-X131)/X131)</f>
        <v>-1.9596199524940617E-2</v>
      </c>
      <c r="AE131" s="115">
        <f t="shared" ref="AE131:AE140" si="147">((AC131-Y131)/Y131)</f>
        <v>-1.9596199524940516E-2</v>
      </c>
      <c r="AF131" s="178">
        <v>2507869000</v>
      </c>
      <c r="AG131" s="177">
        <v>16.510000000000002</v>
      </c>
      <c r="AH131" s="115">
        <f t="shared" ref="AH131:AH140" si="148">((AF131-AB131)/AB131)</f>
        <v>0</v>
      </c>
      <c r="AI131" s="115">
        <f t="shared" ref="AI131:AI140" si="149">((AG131-AC131)/AC131)</f>
        <v>0</v>
      </c>
      <c r="AJ131" s="116">
        <f t="shared" ref="AJ131" si="150">AVERAGE(F131,J131,N131,R131,V131,Z131,AD131,AH131)</f>
        <v>4.5351149345833584E-3</v>
      </c>
      <c r="AK131" s="116">
        <f t="shared" ref="AK131" si="151">AVERAGE(G131,K131,O131,S131,W131,AA131,AE131,AI131)</f>
        <v>4.5351149345833567E-3</v>
      </c>
      <c r="AL131" s="117">
        <f t="shared" ref="AL131" si="152">((AF131-D131)/D131)</f>
        <v>1.2128562765312311E-3</v>
      </c>
      <c r="AM131" s="117">
        <f t="shared" ref="AM131" si="153">((AG131-E131)/E131)</f>
        <v>1.2128562765314208E-3</v>
      </c>
      <c r="AN131" s="118">
        <f t="shared" ref="AN131" si="154">STDEV(F131,J131,N131,R131,V131,Z131,AD131,AH131)</f>
        <v>5.7103972001868321E-2</v>
      </c>
      <c r="AO131" s="202">
        <f t="shared" ref="AO131" si="155">STDEV(G131,K131,O131,S131,W131,AA131,AE131,AI131)</f>
        <v>5.71039720018683E-2</v>
      </c>
      <c r="AP131" s="122"/>
      <c r="AQ131" s="147">
        <v>106884243.56</v>
      </c>
      <c r="AR131" s="139">
        <v>2.92</v>
      </c>
      <c r="AS131" s="121" t="e">
        <f>(#REF!/AQ131)-1</f>
        <v>#REF!</v>
      </c>
      <c r="AT131" s="121" t="e">
        <f>(#REF!/AR131)-1</f>
        <v>#REF!</v>
      </c>
    </row>
    <row r="132" spans="1:46">
      <c r="A132" s="198" t="s">
        <v>80</v>
      </c>
      <c r="B132" s="178">
        <v>315255514.10000002</v>
      </c>
      <c r="C132" s="177">
        <v>3.7</v>
      </c>
      <c r="D132" s="178">
        <v>310995304.44999999</v>
      </c>
      <c r="E132" s="177">
        <v>3.65</v>
      </c>
      <c r="F132" s="115">
        <f>((D132-B132)/B132)</f>
        <v>-1.3513513513513625E-2</v>
      </c>
      <c r="G132" s="115">
        <f>((E132-C132)/C132)</f>
        <v>-1.3513513513513585E-2</v>
      </c>
      <c r="H132" s="178">
        <v>306735094.80000001</v>
      </c>
      <c r="I132" s="177">
        <v>3.6</v>
      </c>
      <c r="J132" s="115">
        <f t="shared" si="136"/>
        <v>-1.3698630136986226E-2</v>
      </c>
      <c r="K132" s="115">
        <f t="shared" si="137"/>
        <v>-1.3698630136986254E-2</v>
      </c>
      <c r="L132" s="178">
        <v>299918759.36000001</v>
      </c>
      <c r="M132" s="177">
        <v>3.52</v>
      </c>
      <c r="N132" s="115">
        <f t="shared" si="138"/>
        <v>-2.2222222222222213E-2</v>
      </c>
      <c r="O132" s="115">
        <f t="shared" si="139"/>
        <v>-2.222222222222224E-2</v>
      </c>
      <c r="P132" s="178">
        <v>293954465.85000002</v>
      </c>
      <c r="Q132" s="177">
        <v>3.45</v>
      </c>
      <c r="R132" s="115">
        <f t="shared" si="140"/>
        <v>-1.9886363636363605E-2</v>
      </c>
      <c r="S132" s="115">
        <f t="shared" si="141"/>
        <v>-1.9886363636363591E-2</v>
      </c>
      <c r="T132" s="178">
        <v>306735094.80000001</v>
      </c>
      <c r="U132" s="177">
        <v>3.6</v>
      </c>
      <c r="V132" s="115">
        <f t="shared" si="142"/>
        <v>4.3478260869565175E-2</v>
      </c>
      <c r="W132" s="115">
        <f t="shared" si="143"/>
        <v>4.3478260869565188E-2</v>
      </c>
      <c r="X132" s="178">
        <v>302474885.14999998</v>
      </c>
      <c r="Y132" s="177">
        <v>3.55</v>
      </c>
      <c r="Z132" s="115">
        <f t="shared" si="144"/>
        <v>-1.3888888888889004E-2</v>
      </c>
      <c r="AA132" s="115">
        <f t="shared" si="145"/>
        <v>-1.3888888888888963E-2</v>
      </c>
      <c r="AB132" s="178">
        <v>302474885.14999998</v>
      </c>
      <c r="AC132" s="177">
        <v>3.55</v>
      </c>
      <c r="AD132" s="115">
        <f t="shared" si="146"/>
        <v>0</v>
      </c>
      <c r="AE132" s="115">
        <f t="shared" si="147"/>
        <v>0</v>
      </c>
      <c r="AF132" s="178">
        <v>312699388.31</v>
      </c>
      <c r="AG132" s="177">
        <v>3.67</v>
      </c>
      <c r="AH132" s="115">
        <f t="shared" si="148"/>
        <v>3.3802816901408538E-2</v>
      </c>
      <c r="AI132" s="115">
        <f t="shared" si="149"/>
        <v>3.3802816901408482E-2</v>
      </c>
      <c r="AJ132" s="116">
        <f t="shared" ref="AJ132:AJ142" si="156">AVERAGE(F132,J132,N132,R132,V132,Z132,AD132,AH132)</f>
        <v>-7.4106757837511927E-4</v>
      </c>
      <c r="AK132" s="116">
        <f t="shared" ref="AK132:AK142" si="157">AVERAGE(G132,K132,O132,S132,W132,AA132,AE132,AI132)</f>
        <v>-7.41067578375121E-4</v>
      </c>
      <c r="AL132" s="117">
        <f t="shared" ref="AL132:AL142" si="158">((AF132-D132)/D132)</f>
        <v>5.4794520547945666E-3</v>
      </c>
      <c r="AM132" s="117">
        <f t="shared" ref="AM132:AM142" si="159">((AG132-E132)/E132)</f>
        <v>5.4794520547945258E-3</v>
      </c>
      <c r="AN132" s="118">
        <f t="shared" ref="AN132:AN142" si="160">STDEV(F132,J132,N132,R132,V132,Z132,AD132,AH132)</f>
        <v>2.5301212614405998E-2</v>
      </c>
      <c r="AO132" s="202">
        <f t="shared" ref="AO132:AO142" si="161">STDEV(G132,K132,O132,S132,W132,AA132,AE132,AI132)</f>
        <v>2.5301212614405991E-2</v>
      </c>
      <c r="AP132" s="122"/>
      <c r="AQ132" s="147">
        <v>84059843.040000007</v>
      </c>
      <c r="AR132" s="139">
        <v>7.19</v>
      </c>
      <c r="AS132" s="121" t="e">
        <f>(#REF!/AQ132)-1</f>
        <v>#REF!</v>
      </c>
      <c r="AT132" s="121" t="e">
        <f>(#REF!/AR132)-1</f>
        <v>#REF!</v>
      </c>
    </row>
    <row r="133" spans="1:46">
      <c r="A133" s="198" t="s">
        <v>69</v>
      </c>
      <c r="B133" s="178">
        <v>136624069.12</v>
      </c>
      <c r="C133" s="177">
        <v>5.32</v>
      </c>
      <c r="D133" s="178">
        <v>138678566.40000001</v>
      </c>
      <c r="E133" s="177">
        <v>5.4</v>
      </c>
      <c r="F133" s="115">
        <f>((D133-B133)/B133)</f>
        <v>1.5037593984962414E-2</v>
      </c>
      <c r="G133" s="115">
        <f>((E133-C133)/C133)</f>
        <v>1.5037593984962419E-2</v>
      </c>
      <c r="H133" s="178">
        <v>141503500.16</v>
      </c>
      <c r="I133" s="177">
        <v>5.51</v>
      </c>
      <c r="J133" s="115">
        <f t="shared" si="136"/>
        <v>2.0370370370370299E-2</v>
      </c>
      <c r="K133" s="115">
        <f t="shared" si="137"/>
        <v>2.0370370370370264E-2</v>
      </c>
      <c r="L133" s="178">
        <v>141503500.16</v>
      </c>
      <c r="M133" s="177">
        <v>5.51</v>
      </c>
      <c r="N133" s="115">
        <f t="shared" si="138"/>
        <v>0</v>
      </c>
      <c r="O133" s="115">
        <f t="shared" si="139"/>
        <v>0</v>
      </c>
      <c r="P133" s="178">
        <v>142017124.47999999</v>
      </c>
      <c r="Q133" s="177">
        <v>5.53</v>
      </c>
      <c r="R133" s="115">
        <f t="shared" si="140"/>
        <v>3.6297640653357027E-3</v>
      </c>
      <c r="S133" s="115">
        <f t="shared" si="141"/>
        <v>3.6297640653358372E-3</v>
      </c>
      <c r="T133" s="178">
        <v>142530748.80000001</v>
      </c>
      <c r="U133" s="177">
        <v>5.55</v>
      </c>
      <c r="V133" s="115">
        <f t="shared" si="142"/>
        <v>3.616636528029093E-3</v>
      </c>
      <c r="W133" s="115">
        <f t="shared" si="143"/>
        <v>3.6166365280288558E-3</v>
      </c>
      <c r="X133" s="178">
        <v>143557997.44</v>
      </c>
      <c r="Y133" s="177">
        <v>5.59</v>
      </c>
      <c r="Z133" s="115">
        <f t="shared" si="144"/>
        <v>7.2072072072071058E-3</v>
      </c>
      <c r="AA133" s="115">
        <f t="shared" si="145"/>
        <v>7.2072072072072143E-3</v>
      </c>
      <c r="AB133" s="178">
        <v>144328433.91999999</v>
      </c>
      <c r="AC133" s="177">
        <v>5.62</v>
      </c>
      <c r="AD133" s="115">
        <f t="shared" si="146"/>
        <v>5.3667262969587801E-3</v>
      </c>
      <c r="AE133" s="115">
        <f t="shared" si="147"/>
        <v>5.3667262969588998E-3</v>
      </c>
      <c r="AF133" s="178">
        <v>144328433.91999999</v>
      </c>
      <c r="AG133" s="177">
        <v>5.62</v>
      </c>
      <c r="AH133" s="115">
        <f t="shared" si="148"/>
        <v>0</v>
      </c>
      <c r="AI133" s="115">
        <f t="shared" si="149"/>
        <v>0</v>
      </c>
      <c r="AJ133" s="116">
        <f t="shared" si="156"/>
        <v>6.9035373066079243E-3</v>
      </c>
      <c r="AK133" s="116">
        <f t="shared" si="157"/>
        <v>6.9035373066079356E-3</v>
      </c>
      <c r="AL133" s="117">
        <f t="shared" si="158"/>
        <v>4.0740740740740598E-2</v>
      </c>
      <c r="AM133" s="117">
        <f t="shared" si="159"/>
        <v>4.0740740740740695E-2</v>
      </c>
      <c r="AN133" s="118">
        <f t="shared" si="160"/>
        <v>7.2388972813818469E-3</v>
      </c>
      <c r="AO133" s="202">
        <f t="shared" si="161"/>
        <v>7.2388972813818443E-3</v>
      </c>
      <c r="AP133" s="122"/>
      <c r="AQ133" s="147">
        <v>82672021.189999998</v>
      </c>
      <c r="AR133" s="139">
        <v>18.53</v>
      </c>
      <c r="AS133" s="121" t="e">
        <f>(#REF!/AQ133)-1</f>
        <v>#REF!</v>
      </c>
      <c r="AT133" s="121" t="e">
        <f>(#REF!/AR133)-1</f>
        <v>#REF!</v>
      </c>
    </row>
    <row r="134" spans="1:46">
      <c r="A134" s="198" t="s">
        <v>70</v>
      </c>
      <c r="B134" s="178">
        <v>200003937</v>
      </c>
      <c r="C134" s="177">
        <v>19</v>
      </c>
      <c r="D134" s="178">
        <v>200003937</v>
      </c>
      <c r="E134" s="177">
        <v>19</v>
      </c>
      <c r="F134" s="115">
        <f>((D134-B134)/B134)</f>
        <v>0</v>
      </c>
      <c r="G134" s="115">
        <f>((E134-C134)/C134)</f>
        <v>0</v>
      </c>
      <c r="H134" s="178">
        <v>199898671.77000001</v>
      </c>
      <c r="I134" s="177">
        <v>18.989999999999998</v>
      </c>
      <c r="J134" s="115">
        <f t="shared" si="136"/>
        <v>-5.2631578947363053E-4</v>
      </c>
      <c r="K134" s="115">
        <f t="shared" si="137"/>
        <v>-5.2631578947376649E-4</v>
      </c>
      <c r="L134" s="178">
        <v>198740754.24000001</v>
      </c>
      <c r="M134" s="177">
        <v>18.88</v>
      </c>
      <c r="N134" s="115">
        <f t="shared" si="138"/>
        <v>-5.7925223802001106E-3</v>
      </c>
      <c r="O134" s="115">
        <f t="shared" si="139"/>
        <v>-5.7925223802000759E-3</v>
      </c>
      <c r="P134" s="178">
        <v>199372345.62</v>
      </c>
      <c r="Q134" s="177">
        <v>18.940000000000001</v>
      </c>
      <c r="R134" s="115">
        <f t="shared" si="140"/>
        <v>3.1779661016948912E-3</v>
      </c>
      <c r="S134" s="115">
        <f t="shared" si="141"/>
        <v>3.177966101695036E-3</v>
      </c>
      <c r="T134" s="178">
        <v>200530263.15000001</v>
      </c>
      <c r="U134" s="177">
        <v>19.05</v>
      </c>
      <c r="V134" s="115">
        <f t="shared" si="142"/>
        <v>5.8078141499472071E-3</v>
      </c>
      <c r="W134" s="115">
        <f t="shared" si="143"/>
        <v>5.8078141499471716E-3</v>
      </c>
      <c r="X134" s="178">
        <v>205056668.03999999</v>
      </c>
      <c r="Y134" s="177">
        <v>19.05</v>
      </c>
      <c r="Z134" s="115">
        <f t="shared" si="144"/>
        <v>2.2572178477690216E-2</v>
      </c>
      <c r="AA134" s="115">
        <f t="shared" si="145"/>
        <v>0</v>
      </c>
      <c r="AB134" s="178">
        <v>202635567.75</v>
      </c>
      <c r="AC134" s="177">
        <v>19.25</v>
      </c>
      <c r="AD134" s="115">
        <f t="shared" si="146"/>
        <v>-1.1806981519507147E-2</v>
      </c>
      <c r="AE134" s="115">
        <f t="shared" si="147"/>
        <v>1.0498687664041956E-2</v>
      </c>
      <c r="AF134" s="178">
        <v>203372424.36000001</v>
      </c>
      <c r="AG134" s="177">
        <v>19.32</v>
      </c>
      <c r="AH134" s="115">
        <f t="shared" si="148"/>
        <v>3.6363636363637071E-3</v>
      </c>
      <c r="AI134" s="115">
        <f t="shared" si="149"/>
        <v>3.6363636363636511E-3</v>
      </c>
      <c r="AJ134" s="116">
        <f t="shared" si="156"/>
        <v>2.1335628345643919E-3</v>
      </c>
      <c r="AK134" s="116">
        <f t="shared" si="157"/>
        <v>2.1002491727967467E-3</v>
      </c>
      <c r="AL134" s="117">
        <f t="shared" si="158"/>
        <v>1.6842105263157967E-2</v>
      </c>
      <c r="AM134" s="117">
        <f t="shared" si="159"/>
        <v>1.6842105263157908E-2</v>
      </c>
      <c r="AN134" s="118">
        <f t="shared" si="160"/>
        <v>1.0024077933751704E-2</v>
      </c>
      <c r="AO134" s="202">
        <f t="shared" si="161"/>
        <v>4.8670570168887883E-3</v>
      </c>
      <c r="AP134" s="122"/>
      <c r="AQ134" s="147">
        <v>541500000</v>
      </c>
      <c r="AR134" s="139">
        <v>3610</v>
      </c>
      <c r="AS134" s="121" t="e">
        <f>(#REF!/AQ134)-1</f>
        <v>#REF!</v>
      </c>
      <c r="AT134" s="121" t="e">
        <f>(#REF!/AR134)-1</f>
        <v>#REF!</v>
      </c>
    </row>
    <row r="135" spans="1:46">
      <c r="A135" s="198" t="s">
        <v>117</v>
      </c>
      <c r="B135" s="178">
        <v>707028901.55999994</v>
      </c>
      <c r="C135" s="177">
        <v>200.84</v>
      </c>
      <c r="D135" s="178">
        <v>707028901.55999994</v>
      </c>
      <c r="E135" s="177">
        <v>200.84</v>
      </c>
      <c r="F135" s="115">
        <f>((D135-B135)/B135)</f>
        <v>0</v>
      </c>
      <c r="G135" s="115">
        <f>((E135-C135)/C135)</f>
        <v>0</v>
      </c>
      <c r="H135" s="178">
        <v>707028901.55999994</v>
      </c>
      <c r="I135" s="177">
        <v>200.84</v>
      </c>
      <c r="J135" s="115">
        <f t="shared" si="136"/>
        <v>0</v>
      </c>
      <c r="K135" s="115">
        <f t="shared" si="137"/>
        <v>0</v>
      </c>
      <c r="L135" s="178">
        <v>707028901.55999994</v>
      </c>
      <c r="M135" s="177">
        <v>200.84</v>
      </c>
      <c r="N135" s="115">
        <f t="shared" si="138"/>
        <v>0</v>
      </c>
      <c r="O135" s="115">
        <f t="shared" si="139"/>
        <v>0</v>
      </c>
      <c r="P135" s="178">
        <v>687174076.79999995</v>
      </c>
      <c r="Q135" s="177">
        <v>195.2</v>
      </c>
      <c r="R135" s="115">
        <f t="shared" si="140"/>
        <v>-2.8082055367456671E-2</v>
      </c>
      <c r="S135" s="115">
        <f t="shared" si="141"/>
        <v>-2.8082055367456754E-2</v>
      </c>
      <c r="T135" s="178">
        <v>687174076.79999995</v>
      </c>
      <c r="U135" s="177">
        <v>195.2</v>
      </c>
      <c r="V135" s="115">
        <f t="shared" si="142"/>
        <v>0</v>
      </c>
      <c r="W135" s="115">
        <f t="shared" si="143"/>
        <v>0</v>
      </c>
      <c r="X135" s="178">
        <v>687174076.79999995</v>
      </c>
      <c r="Y135" s="177">
        <v>195.2</v>
      </c>
      <c r="Z135" s="115">
        <f t="shared" si="144"/>
        <v>0</v>
      </c>
      <c r="AA135" s="115">
        <f t="shared" si="145"/>
        <v>0</v>
      </c>
      <c r="AB135" s="178">
        <v>687174076.79999995</v>
      </c>
      <c r="AC135" s="177">
        <v>195.2</v>
      </c>
      <c r="AD135" s="115">
        <f t="shared" si="146"/>
        <v>0</v>
      </c>
      <c r="AE135" s="115">
        <f t="shared" si="147"/>
        <v>0</v>
      </c>
      <c r="AF135" s="178">
        <v>687174076.79999995</v>
      </c>
      <c r="AG135" s="177">
        <v>195.2</v>
      </c>
      <c r="AH135" s="115">
        <f t="shared" si="148"/>
        <v>0</v>
      </c>
      <c r="AI135" s="115">
        <f t="shared" si="149"/>
        <v>0</v>
      </c>
      <c r="AJ135" s="116">
        <f t="shared" si="156"/>
        <v>-3.5102569209320839E-3</v>
      </c>
      <c r="AK135" s="116">
        <f t="shared" si="157"/>
        <v>-3.5102569209320943E-3</v>
      </c>
      <c r="AL135" s="117">
        <f t="shared" si="158"/>
        <v>-2.8082055367456671E-2</v>
      </c>
      <c r="AM135" s="117">
        <f t="shared" si="159"/>
        <v>-2.8082055367456754E-2</v>
      </c>
      <c r="AN135" s="118">
        <f t="shared" si="160"/>
        <v>9.9285058899923478E-3</v>
      </c>
      <c r="AO135" s="202">
        <f t="shared" si="161"/>
        <v>9.9285058899923773E-3</v>
      </c>
      <c r="AP135" s="122"/>
      <c r="AQ135" s="147">
        <v>551092000</v>
      </c>
      <c r="AR135" s="139">
        <v>8.86</v>
      </c>
      <c r="AS135" s="121" t="e">
        <f>(#REF!/AQ135)-1</f>
        <v>#REF!</v>
      </c>
      <c r="AT135" s="121" t="e">
        <f>(#REF!/AR135)-1</f>
        <v>#REF!</v>
      </c>
    </row>
    <row r="136" spans="1:46">
      <c r="A136" s="198" t="s">
        <v>46</v>
      </c>
      <c r="B136" s="178">
        <v>15371576390</v>
      </c>
      <c r="C136" s="177">
        <v>7700.5</v>
      </c>
      <c r="D136" s="178">
        <v>17085296061</v>
      </c>
      <c r="E136" s="177">
        <v>8559</v>
      </c>
      <c r="F136" s="115">
        <f>((D136-B136)/B136)</f>
        <v>0.11148626708935738</v>
      </c>
      <c r="G136" s="115">
        <f>((E136-C136)/C136)</f>
        <v>0.11148626712551132</v>
      </c>
      <c r="H136" s="178">
        <v>12520688400</v>
      </c>
      <c r="I136" s="177">
        <v>8600</v>
      </c>
      <c r="J136" s="115">
        <f t="shared" si="136"/>
        <v>-0.26716585095762363</v>
      </c>
      <c r="K136" s="115">
        <f t="shared" si="137"/>
        <v>4.7902792382287654E-3</v>
      </c>
      <c r="L136" s="178">
        <v>12120317550</v>
      </c>
      <c r="M136" s="177">
        <v>8325</v>
      </c>
      <c r="N136" s="115">
        <f t="shared" si="138"/>
        <v>-3.1976744186046513E-2</v>
      </c>
      <c r="O136" s="115">
        <f t="shared" si="139"/>
        <v>-3.1976744186046513E-2</v>
      </c>
      <c r="P136" s="178">
        <v>12302318859</v>
      </c>
      <c r="Q136" s="177">
        <v>8450.01</v>
      </c>
      <c r="R136" s="115">
        <f t="shared" si="140"/>
        <v>1.5016216221166582E-2</v>
      </c>
      <c r="S136" s="115">
        <f t="shared" si="141"/>
        <v>1.5016216216216242E-2</v>
      </c>
      <c r="T136" s="178">
        <v>12302304300</v>
      </c>
      <c r="U136" s="177">
        <v>8450</v>
      </c>
      <c r="V136" s="115">
        <f t="shared" si="142"/>
        <v>-1.1834354292767401E-6</v>
      </c>
      <c r="W136" s="115">
        <f t="shared" si="143"/>
        <v>-1.1834305521790245E-6</v>
      </c>
      <c r="X136" s="178">
        <v>9755586000</v>
      </c>
      <c r="Y136" s="177">
        <v>9000</v>
      </c>
      <c r="Z136" s="115">
        <f t="shared" si="144"/>
        <v>-0.20701148645786627</v>
      </c>
      <c r="AA136" s="115">
        <f t="shared" si="145"/>
        <v>6.5088757396449703E-2</v>
      </c>
      <c r="AB136" s="178">
        <v>9159411300</v>
      </c>
      <c r="AC136" s="177">
        <v>8450</v>
      </c>
      <c r="AD136" s="115">
        <f t="shared" si="146"/>
        <v>-6.1111111111111109E-2</v>
      </c>
      <c r="AE136" s="115">
        <f t="shared" si="147"/>
        <v>-6.1111111111111109E-2</v>
      </c>
      <c r="AF136" s="178">
        <v>9972376800</v>
      </c>
      <c r="AG136" s="177">
        <v>9200</v>
      </c>
      <c r="AH136" s="115">
        <f t="shared" si="148"/>
        <v>8.8757396449704137E-2</v>
      </c>
      <c r="AI136" s="115">
        <f t="shared" si="149"/>
        <v>8.8757396449704137E-2</v>
      </c>
      <c r="AJ136" s="116">
        <f t="shared" si="156"/>
        <v>-4.4000812048481081E-2</v>
      </c>
      <c r="AK136" s="116">
        <f t="shared" si="157"/>
        <v>2.4006234712300047E-2</v>
      </c>
      <c r="AL136" s="117">
        <f t="shared" si="158"/>
        <v>-0.41631817415423128</v>
      </c>
      <c r="AM136" s="117">
        <f t="shared" si="159"/>
        <v>7.4891926626942398E-2</v>
      </c>
      <c r="AN136" s="118">
        <f t="shared" si="160"/>
        <v>0.13311241530108822</v>
      </c>
      <c r="AO136" s="202">
        <f t="shared" si="161"/>
        <v>5.9688152302536657E-2</v>
      </c>
      <c r="AP136" s="122"/>
      <c r="AQ136" s="120">
        <v>913647681</v>
      </c>
      <c r="AR136" s="124">
        <v>81</v>
      </c>
      <c r="AS136" s="121" t="e">
        <f>(#REF!/AQ136)-1</f>
        <v>#REF!</v>
      </c>
      <c r="AT136" s="121" t="e">
        <f>(#REF!/AR136)-1</f>
        <v>#REF!</v>
      </c>
    </row>
    <row r="137" spans="1:46">
      <c r="A137" s="198" t="s">
        <v>64</v>
      </c>
      <c r="B137" s="178">
        <v>642506000</v>
      </c>
      <c r="C137" s="177">
        <v>13.33</v>
      </c>
      <c r="D137" s="178">
        <v>642506000</v>
      </c>
      <c r="E137" s="177">
        <v>13.33</v>
      </c>
      <c r="F137" s="115">
        <f>((D137-B137)/B137)</f>
        <v>0</v>
      </c>
      <c r="G137" s="115">
        <f>((E137-C137)/C137)</f>
        <v>0</v>
      </c>
      <c r="H137" s="178">
        <v>605874000</v>
      </c>
      <c r="I137" s="177">
        <v>12.57</v>
      </c>
      <c r="J137" s="115">
        <f t="shared" si="136"/>
        <v>-5.7014253563390849E-2</v>
      </c>
      <c r="K137" s="115">
        <f t="shared" si="137"/>
        <v>-5.7014253563390835E-2</v>
      </c>
      <c r="L137" s="178">
        <v>593824000</v>
      </c>
      <c r="M137" s="177">
        <v>12.32</v>
      </c>
      <c r="N137" s="115">
        <f t="shared" si="138"/>
        <v>-1.9888623707239459E-2</v>
      </c>
      <c r="O137" s="115">
        <f t="shared" si="139"/>
        <v>-1.9888623707239459E-2</v>
      </c>
      <c r="P137" s="178">
        <v>593824000</v>
      </c>
      <c r="Q137" s="177">
        <v>12.32</v>
      </c>
      <c r="R137" s="115">
        <f t="shared" si="140"/>
        <v>0</v>
      </c>
      <c r="S137" s="115">
        <f t="shared" si="141"/>
        <v>0</v>
      </c>
      <c r="T137" s="178">
        <v>593824000</v>
      </c>
      <c r="U137" s="177">
        <v>12.32</v>
      </c>
      <c r="V137" s="115">
        <f t="shared" si="142"/>
        <v>0</v>
      </c>
      <c r="W137" s="115">
        <f t="shared" si="143"/>
        <v>0</v>
      </c>
      <c r="X137" s="178">
        <v>593824000</v>
      </c>
      <c r="Y137" s="177">
        <v>12.32</v>
      </c>
      <c r="Z137" s="115">
        <f t="shared" si="144"/>
        <v>0</v>
      </c>
      <c r="AA137" s="115">
        <f t="shared" si="145"/>
        <v>0</v>
      </c>
      <c r="AB137" s="178">
        <v>593824000</v>
      </c>
      <c r="AC137" s="177">
        <v>12.32</v>
      </c>
      <c r="AD137" s="115">
        <f t="shared" si="146"/>
        <v>0</v>
      </c>
      <c r="AE137" s="115">
        <f t="shared" si="147"/>
        <v>0</v>
      </c>
      <c r="AF137" s="178">
        <v>593824000</v>
      </c>
      <c r="AG137" s="177">
        <v>12.32</v>
      </c>
      <c r="AH137" s="115">
        <f t="shared" si="148"/>
        <v>0</v>
      </c>
      <c r="AI137" s="115">
        <f t="shared" si="149"/>
        <v>0</v>
      </c>
      <c r="AJ137" s="116">
        <f t="shared" si="156"/>
        <v>-9.612859658828788E-3</v>
      </c>
      <c r="AK137" s="116">
        <f t="shared" si="157"/>
        <v>-9.6128596588287863E-3</v>
      </c>
      <c r="AL137" s="117">
        <f t="shared" si="158"/>
        <v>-7.5768942235558884E-2</v>
      </c>
      <c r="AM137" s="117">
        <f t="shared" si="159"/>
        <v>-7.576894223555887E-2</v>
      </c>
      <c r="AN137" s="118">
        <f t="shared" si="160"/>
        <v>2.037830041909457E-2</v>
      </c>
      <c r="AO137" s="202">
        <f t="shared" si="161"/>
        <v>2.0378300419094567E-2</v>
      </c>
      <c r="AP137" s="122"/>
      <c r="AQ137" s="155">
        <f>SUM(AQ130:AQ136)</f>
        <v>4180911788.79</v>
      </c>
      <c r="AR137" s="156"/>
      <c r="AS137" s="121" t="e">
        <f>(#REF!/AQ137)-1</f>
        <v>#REF!</v>
      </c>
      <c r="AT137" s="121" t="e">
        <f>(#REF!/AR137)-1</f>
        <v>#REF!</v>
      </c>
    </row>
    <row r="138" spans="1:46">
      <c r="A138" s="198" t="s">
        <v>54</v>
      </c>
      <c r="B138" s="178">
        <v>522664327.13</v>
      </c>
      <c r="C138" s="176">
        <v>81</v>
      </c>
      <c r="D138" s="178">
        <v>535977912.20999998</v>
      </c>
      <c r="E138" s="176">
        <v>81</v>
      </c>
      <c r="F138" s="115">
        <f>((D138-B138)/B138)</f>
        <v>2.5472534452668994E-2</v>
      </c>
      <c r="G138" s="115">
        <f>((E138-C138)/C138)</f>
        <v>0</v>
      </c>
      <c r="H138" s="178">
        <v>534368163.54000002</v>
      </c>
      <c r="I138" s="176">
        <v>81.5</v>
      </c>
      <c r="J138" s="115">
        <f t="shared" si="136"/>
        <v>-3.0033862092608884E-3</v>
      </c>
      <c r="K138" s="115">
        <f t="shared" si="137"/>
        <v>6.1728395061728392E-3</v>
      </c>
      <c r="L138" s="178">
        <v>535423566.19999999</v>
      </c>
      <c r="M138" s="176">
        <v>81.5</v>
      </c>
      <c r="N138" s="115">
        <f t="shared" si="138"/>
        <v>1.9750477891652403E-3</v>
      </c>
      <c r="O138" s="115">
        <f t="shared" si="139"/>
        <v>0</v>
      </c>
      <c r="P138" s="178">
        <v>534848315.08999997</v>
      </c>
      <c r="Q138" s="176">
        <v>77</v>
      </c>
      <c r="R138" s="115">
        <f t="shared" si="140"/>
        <v>-1.0743851154753567E-3</v>
      </c>
      <c r="S138" s="115">
        <f t="shared" si="141"/>
        <v>-5.5214723926380369E-2</v>
      </c>
      <c r="T138" s="178">
        <v>544172523.82000005</v>
      </c>
      <c r="U138" s="176">
        <v>77</v>
      </c>
      <c r="V138" s="115">
        <f t="shared" si="142"/>
        <v>1.7433370297578812E-2</v>
      </c>
      <c r="W138" s="115">
        <f t="shared" si="143"/>
        <v>0</v>
      </c>
      <c r="X138" s="178">
        <v>559898335.75999999</v>
      </c>
      <c r="Y138" s="176">
        <v>75</v>
      </c>
      <c r="Z138" s="115">
        <f t="shared" si="144"/>
        <v>2.8898577659907138E-2</v>
      </c>
      <c r="AA138" s="115">
        <f t="shared" si="145"/>
        <v>-2.5974025974025976E-2</v>
      </c>
      <c r="AB138" s="178">
        <v>553306972.77999997</v>
      </c>
      <c r="AC138" s="176">
        <v>75</v>
      </c>
      <c r="AD138" s="115">
        <f t="shared" si="146"/>
        <v>-1.177242824101803E-2</v>
      </c>
      <c r="AE138" s="115">
        <f t="shared" si="147"/>
        <v>0</v>
      </c>
      <c r="AF138" s="178">
        <v>558760854.82000005</v>
      </c>
      <c r="AG138" s="176">
        <v>75</v>
      </c>
      <c r="AH138" s="115">
        <f t="shared" si="148"/>
        <v>9.8568829028088095E-3</v>
      </c>
      <c r="AI138" s="115">
        <f t="shared" si="149"/>
        <v>0</v>
      </c>
      <c r="AJ138" s="116">
        <f t="shared" si="156"/>
        <v>8.47327669204684E-3</v>
      </c>
      <c r="AK138" s="116">
        <f t="shared" si="157"/>
        <v>-9.3769887992791873E-3</v>
      </c>
      <c r="AL138" s="117">
        <f t="shared" si="158"/>
        <v>4.2507241606392084E-2</v>
      </c>
      <c r="AM138" s="117">
        <f t="shared" si="159"/>
        <v>-7.407407407407407E-2</v>
      </c>
      <c r="AN138" s="118">
        <f t="shared" si="160"/>
        <v>1.445857388767818E-2</v>
      </c>
      <c r="AO138" s="202">
        <f t="shared" si="161"/>
        <v>2.0901115348230602E-2</v>
      </c>
      <c r="AP138" s="122"/>
      <c r="AQ138" s="203"/>
      <c r="AR138" s="204"/>
      <c r="AS138" s="121"/>
      <c r="AT138" s="121"/>
    </row>
    <row r="139" spans="1:46" s="278" customFormat="1">
      <c r="A139" s="198" t="s">
        <v>119</v>
      </c>
      <c r="B139" s="178">
        <v>736927905.41999996</v>
      </c>
      <c r="C139" s="166">
        <v>120.92</v>
      </c>
      <c r="D139" s="178">
        <v>754387969.15999997</v>
      </c>
      <c r="E139" s="166">
        <v>116.17</v>
      </c>
      <c r="F139" s="115">
        <f>((D139-B139)/B139)</f>
        <v>2.3693041899463602E-2</v>
      </c>
      <c r="G139" s="115">
        <f>((E139-C139)/C139)</f>
        <v>-3.9282170029771753E-2</v>
      </c>
      <c r="H139" s="178">
        <v>759271491.05999994</v>
      </c>
      <c r="I139" s="166">
        <v>116.17</v>
      </c>
      <c r="J139" s="115">
        <f t="shared" si="136"/>
        <v>6.4734885756962783E-3</v>
      </c>
      <c r="K139" s="115">
        <f t="shared" si="137"/>
        <v>0</v>
      </c>
      <c r="L139" s="178">
        <v>758968689.80999994</v>
      </c>
      <c r="M139" s="166">
        <v>116.17</v>
      </c>
      <c r="N139" s="115">
        <f t="shared" si="138"/>
        <v>-3.9880497762041181E-4</v>
      </c>
      <c r="O139" s="115">
        <f t="shared" si="139"/>
        <v>0</v>
      </c>
      <c r="P139" s="178">
        <v>757196165.82000005</v>
      </c>
      <c r="Q139" s="166">
        <v>118.21</v>
      </c>
      <c r="R139" s="115">
        <f t="shared" si="140"/>
        <v>-2.3354375665267874E-3</v>
      </c>
      <c r="S139" s="115">
        <f t="shared" si="141"/>
        <v>1.7560471722475615E-2</v>
      </c>
      <c r="T139" s="178">
        <v>774757541.84000003</v>
      </c>
      <c r="U139" s="166">
        <v>118.21</v>
      </c>
      <c r="V139" s="115">
        <f t="shared" si="142"/>
        <v>2.3192637275153152E-2</v>
      </c>
      <c r="W139" s="115">
        <f t="shared" si="143"/>
        <v>0</v>
      </c>
      <c r="X139" s="178">
        <v>780442233.23000002</v>
      </c>
      <c r="Y139" s="166">
        <v>118.21</v>
      </c>
      <c r="Z139" s="115">
        <f t="shared" si="144"/>
        <v>7.3373811586257094E-3</v>
      </c>
      <c r="AA139" s="115">
        <f t="shared" si="145"/>
        <v>0</v>
      </c>
      <c r="AB139" s="178">
        <v>781522234.29999995</v>
      </c>
      <c r="AC139" s="166">
        <v>118.21</v>
      </c>
      <c r="AD139" s="115">
        <f t="shared" si="146"/>
        <v>1.3838321710630079E-3</v>
      </c>
      <c r="AE139" s="115">
        <f t="shared" si="147"/>
        <v>0</v>
      </c>
      <c r="AF139" s="178">
        <v>792277755.13999999</v>
      </c>
      <c r="AG139" s="166">
        <v>118.21</v>
      </c>
      <c r="AH139" s="115">
        <f t="shared" si="148"/>
        <v>1.3762271075542239E-2</v>
      </c>
      <c r="AI139" s="115">
        <f t="shared" si="149"/>
        <v>0</v>
      </c>
      <c r="AJ139" s="116">
        <f t="shared" si="156"/>
        <v>9.1385512014245975E-3</v>
      </c>
      <c r="AK139" s="116">
        <f t="shared" si="157"/>
        <v>-2.7152122884120172E-3</v>
      </c>
      <c r="AL139" s="117">
        <f t="shared" si="158"/>
        <v>5.0225861929094319E-2</v>
      </c>
      <c r="AM139" s="117">
        <f t="shared" si="159"/>
        <v>1.7560471722475615E-2</v>
      </c>
      <c r="AN139" s="118">
        <f t="shared" si="160"/>
        <v>1.0168757059995162E-2</v>
      </c>
      <c r="AO139" s="202">
        <f t="shared" si="161"/>
        <v>1.6002142835055449E-2</v>
      </c>
      <c r="AP139" s="122"/>
      <c r="AQ139" s="203"/>
      <c r="AR139" s="204"/>
      <c r="AS139" s="121"/>
      <c r="AT139" s="121"/>
    </row>
    <row r="140" spans="1:46" ht="15.75" thickBot="1">
      <c r="A140" s="198" t="s">
        <v>179</v>
      </c>
      <c r="B140" s="178">
        <v>654350000</v>
      </c>
      <c r="C140" s="166">
        <v>100</v>
      </c>
      <c r="D140" s="178">
        <v>654350000</v>
      </c>
      <c r="E140" s="166">
        <v>100</v>
      </c>
      <c r="F140" s="115">
        <f>((D140-B140)/B140)</f>
        <v>0</v>
      </c>
      <c r="G140" s="115">
        <f>((E140-C140)/C140)</f>
        <v>0</v>
      </c>
      <c r="H140" s="178">
        <v>654350000</v>
      </c>
      <c r="I140" s="166">
        <v>100</v>
      </c>
      <c r="J140" s="115">
        <f t="shared" si="136"/>
        <v>0</v>
      </c>
      <c r="K140" s="115">
        <f t="shared" si="137"/>
        <v>0</v>
      </c>
      <c r="L140" s="178">
        <v>654350000</v>
      </c>
      <c r="M140" s="166">
        <v>100</v>
      </c>
      <c r="N140" s="115">
        <f t="shared" si="138"/>
        <v>0</v>
      </c>
      <c r="O140" s="115">
        <f t="shared" si="139"/>
        <v>0</v>
      </c>
      <c r="P140" s="178">
        <v>654350000</v>
      </c>
      <c r="Q140" s="166">
        <v>100</v>
      </c>
      <c r="R140" s="115">
        <f t="shared" si="140"/>
        <v>0</v>
      </c>
      <c r="S140" s="115">
        <f t="shared" si="141"/>
        <v>0</v>
      </c>
      <c r="T140" s="178">
        <v>654350000</v>
      </c>
      <c r="U140" s="166">
        <v>100</v>
      </c>
      <c r="V140" s="115">
        <f t="shared" si="142"/>
        <v>0</v>
      </c>
      <c r="W140" s="115">
        <f t="shared" si="143"/>
        <v>0</v>
      </c>
      <c r="X140" s="178">
        <v>654350000</v>
      </c>
      <c r="Y140" s="166">
        <v>100</v>
      </c>
      <c r="Z140" s="115">
        <f t="shared" si="144"/>
        <v>0</v>
      </c>
      <c r="AA140" s="115">
        <f t="shared" si="145"/>
        <v>0</v>
      </c>
      <c r="AB140" s="178">
        <v>654350000</v>
      </c>
      <c r="AC140" s="166">
        <v>100</v>
      </c>
      <c r="AD140" s="115">
        <f t="shared" si="146"/>
        <v>0</v>
      </c>
      <c r="AE140" s="115">
        <f t="shared" si="147"/>
        <v>0</v>
      </c>
      <c r="AF140" s="178">
        <v>654350000</v>
      </c>
      <c r="AG140" s="166">
        <v>100</v>
      </c>
      <c r="AH140" s="115">
        <f t="shared" si="148"/>
        <v>0</v>
      </c>
      <c r="AI140" s="115">
        <f t="shared" si="149"/>
        <v>0</v>
      </c>
      <c r="AJ140" s="116">
        <f t="shared" si="156"/>
        <v>0</v>
      </c>
      <c r="AK140" s="116">
        <f t="shared" si="157"/>
        <v>0</v>
      </c>
      <c r="AL140" s="117">
        <f t="shared" si="158"/>
        <v>0</v>
      </c>
      <c r="AM140" s="117">
        <f t="shared" si="159"/>
        <v>0</v>
      </c>
      <c r="AN140" s="118">
        <f t="shared" si="160"/>
        <v>0</v>
      </c>
      <c r="AO140" s="202">
        <f t="shared" si="161"/>
        <v>0</v>
      </c>
      <c r="AP140" s="122"/>
      <c r="AQ140" s="158">
        <f>SUM(AQ126,AQ137)</f>
        <v>248470364193.50519</v>
      </c>
      <c r="AR140" s="159"/>
      <c r="AS140" s="121" t="e">
        <f>(#REF!/AQ140)-1</f>
        <v>#REF!</v>
      </c>
      <c r="AT140" s="121" t="e">
        <f>(#REF!/AR140)-1</f>
        <v>#REF!</v>
      </c>
    </row>
    <row r="141" spans="1:46">
      <c r="A141" s="199" t="s">
        <v>47</v>
      </c>
      <c r="B141" s="181">
        <f>SUM(B131:B140)</f>
        <v>21732527044.329998</v>
      </c>
      <c r="C141" s="171"/>
      <c r="D141" s="181">
        <f>SUM(D131:D140)</f>
        <v>23534055651.779999</v>
      </c>
      <c r="E141" s="171"/>
      <c r="F141" s="115">
        <f>((D141-B141)/B141)</f>
        <v>8.2895495943718076E-2</v>
      </c>
      <c r="G141" s="115"/>
      <c r="H141" s="181">
        <f>SUM(H131:H140)</f>
        <v>18934549222.890003</v>
      </c>
      <c r="I141" s="171"/>
      <c r="J141" s="115">
        <f>((H141-D141)/D141)</f>
        <v>-0.19544045008417882</v>
      </c>
      <c r="K141" s="115"/>
      <c r="L141" s="181">
        <f>SUM(L131:L140)</f>
        <v>18514906721.330002</v>
      </c>
      <c r="M141" s="171"/>
      <c r="N141" s="115">
        <f>((L141-H141)/H141)</f>
        <v>-2.216279334776531E-2</v>
      </c>
      <c r="O141" s="115"/>
      <c r="P141" s="181">
        <f>SUM(P131:P140)</f>
        <v>18650139352.66</v>
      </c>
      <c r="Q141" s="171"/>
      <c r="R141" s="115">
        <f>((P141-L141)/L141)</f>
        <v>7.3039866398140673E-3</v>
      </c>
      <c r="S141" s="115"/>
      <c r="T141" s="181">
        <f>SUM(T131:T140)</f>
        <v>18484878549.209999</v>
      </c>
      <c r="U141" s="171"/>
      <c r="V141" s="115">
        <f>((T141-P141)/P141)</f>
        <v>-8.8611028756967556E-3</v>
      </c>
      <c r="W141" s="115"/>
      <c r="X141" s="181">
        <f>SUM(X131:X140)</f>
        <v>16240360196.42</v>
      </c>
      <c r="Y141" s="171"/>
      <c r="Z141" s="115">
        <f>((X141-T141)/T141)</f>
        <v>-0.12142456585877458</v>
      </c>
      <c r="AA141" s="115"/>
      <c r="AB141" s="181">
        <f>SUM(AB131:AB140)</f>
        <v>15586896470.699999</v>
      </c>
      <c r="AC141" s="171"/>
      <c r="AD141" s="115">
        <f>((AB141-X141)/X141)</f>
        <v>-4.0237021704977317E-2</v>
      </c>
      <c r="AE141" s="115"/>
      <c r="AF141" s="181">
        <f>SUM(AF131:AF140)</f>
        <v>16427032733.349998</v>
      </c>
      <c r="AG141" s="171"/>
      <c r="AH141" s="115">
        <f>((AF141-AB141)/AB141)</f>
        <v>5.3900163142115848E-2</v>
      </c>
      <c r="AI141" s="115"/>
      <c r="AJ141" s="116">
        <f t="shared" si="156"/>
        <v>-3.0503286018218102E-2</v>
      </c>
      <c r="AK141" s="116"/>
      <c r="AL141" s="117">
        <f t="shared" si="158"/>
        <v>-0.30198887193897073</v>
      </c>
      <c r="AM141" s="117"/>
      <c r="AN141" s="118">
        <f t="shared" si="160"/>
        <v>9.064550779508132E-2</v>
      </c>
      <c r="AO141" s="202"/>
    </row>
    <row r="142" spans="1:46" ht="15.75" thickBot="1">
      <c r="A142" s="157" t="s">
        <v>57</v>
      </c>
      <c r="B142" s="182">
        <f>SUM(B127,B141)</f>
        <v>1485168136705.3462</v>
      </c>
      <c r="C142" s="183"/>
      <c r="D142" s="182">
        <f>SUM(D127,D141)</f>
        <v>1468564819048.5872</v>
      </c>
      <c r="E142" s="183"/>
      <c r="F142" s="115">
        <f>((D142-B142)/B142)</f>
        <v>-1.117941951918747E-2</v>
      </c>
      <c r="G142" s="115"/>
      <c r="H142" s="182">
        <f>SUM(H127,H141)</f>
        <v>1460930376064.585</v>
      </c>
      <c r="I142" s="183"/>
      <c r="J142" s="115">
        <f>((H142-D142)/D142)</f>
        <v>-5.1985740669915998E-3</v>
      </c>
      <c r="K142" s="115"/>
      <c r="L142" s="182">
        <f>SUM(L127,L141)</f>
        <v>1445994225954.4929</v>
      </c>
      <c r="M142" s="183"/>
      <c r="N142" s="115">
        <f>((L142-H142)/H142)</f>
        <v>-1.0223724795377752E-2</v>
      </c>
      <c r="O142" s="115"/>
      <c r="P142" s="182">
        <f>SUM(P127,P141)</f>
        <v>1421183307355.7295</v>
      </c>
      <c r="Q142" s="183"/>
      <c r="R142" s="115">
        <f>((P142-L142)/L142)</f>
        <v>-1.7158380132801621E-2</v>
      </c>
      <c r="S142" s="115"/>
      <c r="T142" s="182">
        <f>SUM(T127,T141)</f>
        <v>1409351163056.9072</v>
      </c>
      <c r="U142" s="183"/>
      <c r="V142" s="115">
        <f>((T142-P142)/P142)</f>
        <v>-8.325558172251047E-3</v>
      </c>
      <c r="W142" s="115"/>
      <c r="X142" s="182">
        <f>SUM(X127,X141)</f>
        <v>1387420358423.833</v>
      </c>
      <c r="Y142" s="183"/>
      <c r="Z142" s="115">
        <f>((X142-T142)/T142)</f>
        <v>-1.556092279053144E-2</v>
      </c>
      <c r="AA142" s="115"/>
      <c r="AB142" s="182">
        <f>SUM(AB127,AB141)</f>
        <v>1370987653147.3469</v>
      </c>
      <c r="AC142" s="183"/>
      <c r="AD142" s="115">
        <f>((AB142-X142)/X142)</f>
        <v>-1.1844071032051396E-2</v>
      </c>
      <c r="AE142" s="115"/>
      <c r="AF142" s="182">
        <f>SUM(AF127,AF141)</f>
        <v>1357287461516.8059</v>
      </c>
      <c r="AG142" s="183"/>
      <c r="AH142" s="115">
        <f>((AF142-AB142)/AB142)</f>
        <v>-9.9929358219162517E-3</v>
      </c>
      <c r="AI142" s="115"/>
      <c r="AJ142" s="116">
        <f t="shared" si="156"/>
        <v>-1.1185448291388572E-2</v>
      </c>
      <c r="AK142" s="116"/>
      <c r="AL142" s="117">
        <f t="shared" si="158"/>
        <v>-7.5772860747047255E-2</v>
      </c>
      <c r="AM142" s="117"/>
      <c r="AN142" s="118">
        <f t="shared" si="160"/>
        <v>3.8101958082481717E-3</v>
      </c>
      <c r="AO142" s="202"/>
    </row>
  </sheetData>
  <protectedRanges>
    <protectedRange password="CADF" sqref="C78" name="BidOffer Prices_2_1_9"/>
    <protectedRange password="CADF" sqref="B44:B46" name="Yield_2_1_2_9"/>
    <protectedRange password="CADF" sqref="B18" name="Fund Name_1_1_1_2_4"/>
    <protectedRange password="CADF" sqref="C18" name="Fund Name_1_1_1_3"/>
    <protectedRange password="CADF" sqref="B81" name="Yield_2_1_2_2_2"/>
    <protectedRange password="CADF" sqref="C81" name="Fund Name_2_2_1"/>
    <protectedRange password="CADF" sqref="B43" name="Yield_2_1_2_2_1_1"/>
    <protectedRange password="CADF" sqref="E78" name="BidOffer Prices_2_1_4"/>
    <protectedRange password="CADF" sqref="D44:D46" name="Yield_2_1_2_1"/>
    <protectedRange password="CADF" sqref="D18" name="Fund Name_1_1_1_1_1"/>
    <protectedRange password="CADF" sqref="E18" name="Fund Name_1_1_1_1_2_2"/>
    <protectedRange password="CADF" sqref="D43" name="Yield_2_1_2_1_2_1"/>
    <protectedRange password="CADF" sqref="D81" name="Yield_2_1_2_1_3"/>
    <protectedRange password="CADF" sqref="E81" name="Fund Name_2_1_1_2"/>
    <protectedRange password="CADF" sqref="I78" name="BidOffer Prices_2_1"/>
    <protectedRange password="CADF" sqref="H44:H46" name="Yield_2_1_2_2"/>
    <protectedRange password="CADF" sqref="H18" name="Fund Name_1_1_1_4"/>
    <protectedRange password="CADF" sqref="I18" name="Fund Name_1_1_1_1_2"/>
    <protectedRange password="CADF" sqref="H43" name="Yield_2_1_2_2_3"/>
    <protectedRange password="CADF" sqref="H81" name="Yield_2_1_2_2_1_2"/>
    <protectedRange password="CADF" sqref="I81" name="Fund Name_2_2_2"/>
    <protectedRange password="CADF" sqref="M78" name="BidOffer Prices_2_1_5"/>
    <protectedRange password="CADF" sqref="L44:L46" name="Yield_2_1_2_3"/>
    <protectedRange password="CADF" sqref="L18" name="Fund Name_1_1_1_1_1_1"/>
    <protectedRange password="CADF" sqref="M18" name="Fund Name_1_1_1_1_2_3"/>
    <protectedRange password="CADF" sqref="L43" name="Yield_2_1_2_3_1"/>
    <protectedRange password="CADF" sqref="L81" name="Yield_2_1_2_3_1_1"/>
    <protectedRange password="CADF" sqref="M81" name="Fund Name_2_3"/>
    <protectedRange password="CADF" sqref="Q78" name="BidOffer Prices_2_1_6"/>
    <protectedRange password="CADF" sqref="P44:P46" name="Yield_2_1_2_5"/>
    <protectedRange password="CADF" sqref="P18" name="Fund Name_1_1_1_5"/>
    <protectedRange password="CADF" sqref="Q18" name="Fund Name_1_1_1_1_4"/>
    <protectedRange password="CADF" sqref="P43" name="Yield_2_1_2_2_4"/>
    <protectedRange password="CADF" sqref="P81" name="Yield_2_1_2_2_1_4"/>
    <protectedRange password="CADF" sqref="Q81" name="Fund Name_2_2_3"/>
    <protectedRange password="CADF" sqref="U78" name="BidOffer Prices_2_1_1"/>
    <protectedRange password="CADF" sqref="T44:T46" name="Yield_2_1_2_4"/>
    <protectedRange password="CADF" sqref="T18" name="Fund Name_1_1_1_1_1_2"/>
    <protectedRange password="CADF" sqref="U18" name="Fund Name_1_1_1_1_2_1"/>
    <protectedRange password="CADF" sqref="T43" name="Yield_2_1_2_3_2"/>
    <protectedRange password="CADF" sqref="T81" name="Yield_2_1_2_3_1_2"/>
    <protectedRange password="CADF" sqref="U81" name="Fund Name_2_3_1"/>
    <protectedRange password="CADF" sqref="Y78" name="BidOffer Prices_2_1_2"/>
    <protectedRange password="CADF" sqref="X44:X46" name="Yield_2_1_2_6"/>
    <protectedRange password="CADF" sqref="X18" name="Fund Name_1_1_1"/>
    <protectedRange password="CADF" sqref="Y18" name="Fund Name_1_1_1_1"/>
    <protectedRange password="CADF" sqref="X43" name="Yield_2_1_2_1_1"/>
    <protectedRange password="CADF" sqref="X81" name="Yield_2_1_2_1_1_1"/>
    <protectedRange password="CADF" sqref="Y81" name="Fund Name_2_1_1"/>
    <protectedRange password="CADF" sqref="AC78" name="BidOffer Prices_2_1_7"/>
    <protectedRange password="CADF" sqref="AB44:AB46" name="Yield_2_1_2_7"/>
    <protectedRange password="CADF" sqref="AB18" name="Fund Name_1_1_1_1_1_3"/>
    <protectedRange password="CADF" sqref="AC18" name="Fund Name_1_1_1_1_2_4"/>
    <protectedRange password="CADF" sqref="AB43" name="Yield_2_1_2_2_1"/>
    <protectedRange password="CADF" sqref="AB81" name="Yield_2_1_2_2_1_3"/>
    <protectedRange password="CADF" sqref="AC81" name="Fund Name_2_2"/>
    <protectedRange password="CADF" sqref="AF44:AF46" name="Yield_2_1_2_8"/>
    <protectedRange password="CADF" sqref="AG81" name="Fund Name_2_2_4"/>
    <protectedRange password="CADF" sqref="AG78" name="BidOffer Prices_2_1_1_1_1_1_1_1_1"/>
    <protectedRange password="CADF" sqref="AF18" name="Fund Name_1_1_1_6"/>
    <protectedRange password="CADF" sqref="AG18" name="Fund Name_1_1_1_1_5"/>
    <protectedRange password="CADF" sqref="AF43" name="Yield_2_1_2_1_2"/>
    <protectedRange password="CADF" sqref="AF81" name="Yield_2_1_2_1_1_2"/>
  </protectedRanges>
  <mergeCells count="43">
    <mergeCell ref="A1:AO1"/>
    <mergeCell ref="AN2:AO2"/>
    <mergeCell ref="AL2:AM2"/>
    <mergeCell ref="AJ2:AK2"/>
    <mergeCell ref="F2:G2"/>
    <mergeCell ref="N2:O2"/>
    <mergeCell ref="R2:S2"/>
    <mergeCell ref="D2:E2"/>
    <mergeCell ref="Z2:AA2"/>
    <mergeCell ref="X2:Y2"/>
    <mergeCell ref="B2:C2"/>
    <mergeCell ref="V2:W2"/>
    <mergeCell ref="L2:M2"/>
    <mergeCell ref="J2:K2"/>
    <mergeCell ref="AQ2:AR2"/>
    <mergeCell ref="H2:I2"/>
    <mergeCell ref="T2:U2"/>
    <mergeCell ref="P2:Q2"/>
    <mergeCell ref="AJ129:AK129"/>
    <mergeCell ref="AQ128:AR128"/>
    <mergeCell ref="AN129:AO129"/>
    <mergeCell ref="AL129:AM129"/>
    <mergeCell ref="P129:Q129"/>
    <mergeCell ref="T129:U129"/>
    <mergeCell ref="R129:S129"/>
    <mergeCell ref="Z129:AA129"/>
    <mergeCell ref="X129:Y129"/>
    <mergeCell ref="V129:W129"/>
    <mergeCell ref="AD2:AE2"/>
    <mergeCell ref="AD129:AE129"/>
    <mergeCell ref="N129:O129"/>
    <mergeCell ref="F129:G129"/>
    <mergeCell ref="D129:E129"/>
    <mergeCell ref="B129:C129"/>
    <mergeCell ref="L129:M129"/>
    <mergeCell ref="H129:I129"/>
    <mergeCell ref="J129:K129"/>
    <mergeCell ref="AH2:AI2"/>
    <mergeCell ref="AH129:AI129"/>
    <mergeCell ref="AF2:AG2"/>
    <mergeCell ref="AF129:AG129"/>
    <mergeCell ref="AB2:AC2"/>
    <mergeCell ref="AB129:AC129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Data</vt:lpstr>
      <vt:lpstr>Market Share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2021-04-21T10:13:38Z</cp:lastPrinted>
  <dcterms:created xsi:type="dcterms:W3CDTF">2014-07-02T14:15:07Z</dcterms:created>
  <dcterms:modified xsi:type="dcterms:W3CDTF">2021-05-19T13:48:46Z</dcterms:modified>
</cp:coreProperties>
</file>