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Data!$F$154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1" i="11" l="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O130" i="11"/>
  <c r="AN130" i="11"/>
  <c r="AM130" i="11"/>
  <c r="AL130" i="11"/>
  <c r="AK130" i="11"/>
  <c r="AJ130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K73" i="11"/>
  <c r="AL73" i="11"/>
  <c r="AM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L125" i="11"/>
  <c r="AN125" i="11"/>
  <c r="AO5" i="11"/>
  <c r="AN5" i="11"/>
  <c r="AM5" i="11"/>
  <c r="AL5" i="11"/>
  <c r="AK5" i="11"/>
  <c r="AJ5" i="1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N73" i="11" s="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5" i="11"/>
  <c r="AF116" i="11"/>
  <c r="AF94" i="11"/>
  <c r="AG85" i="11"/>
  <c r="AF85" i="11"/>
  <c r="AF88" i="11" s="1"/>
  <c r="AL88" i="11" s="1"/>
  <c r="AF59" i="11"/>
  <c r="AF47" i="11"/>
  <c r="AF19" i="11"/>
  <c r="AH88" i="11" l="1"/>
  <c r="AJ88" i="11" s="1"/>
  <c r="AJ73" i="11"/>
  <c r="AN88" i="11"/>
  <c r="AF126" i="11"/>
  <c r="AH126" i="11" l="1"/>
  <c r="AL126" i="11"/>
  <c r="AF140" i="11"/>
  <c r="AF141" i="11" s="1"/>
  <c r="AL141" i="11" l="1"/>
  <c r="AH141" i="11"/>
  <c r="AJ126" i="11"/>
  <c r="AN126" i="11"/>
  <c r="I9" i="1"/>
  <c r="H9" i="1"/>
  <c r="G9" i="1"/>
  <c r="F9" i="1"/>
  <c r="E9" i="1"/>
  <c r="D9" i="1"/>
  <c r="C9" i="1"/>
  <c r="AJ141" i="11" l="1"/>
  <c r="AN141" i="11"/>
  <c r="I85" i="9"/>
  <c r="G85" i="9"/>
  <c r="F85" i="9" l="1"/>
  <c r="D85" i="9"/>
  <c r="AE139" i="11" l="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7" i="11"/>
  <c r="AD87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0" i="11"/>
  <c r="AB125" i="11"/>
  <c r="AB116" i="11"/>
  <c r="AB94" i="11"/>
  <c r="AC85" i="11"/>
  <c r="AB85" i="11"/>
  <c r="AB88" i="11" s="1"/>
  <c r="AB59" i="11"/>
  <c r="AB47" i="11"/>
  <c r="AB19" i="11"/>
  <c r="AB126" i="11" l="1"/>
  <c r="AB141" i="11" l="1"/>
  <c r="AA139" i="1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7" i="11"/>
  <c r="Z87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0" i="11"/>
  <c r="AD140" i="11" s="1"/>
  <c r="X125" i="11"/>
  <c r="AD125" i="11" s="1"/>
  <c r="X116" i="11"/>
  <c r="AD116" i="11" s="1"/>
  <c r="X94" i="11"/>
  <c r="AD94" i="11" s="1"/>
  <c r="Y85" i="11"/>
  <c r="AE85" i="11" s="1"/>
  <c r="X85" i="11"/>
  <c r="X59" i="11"/>
  <c r="AD59" i="11" s="1"/>
  <c r="X47" i="11"/>
  <c r="AD47" i="11" s="1"/>
  <c r="X19" i="11"/>
  <c r="AD19" i="11" s="1"/>
  <c r="X88" i="11" l="1"/>
  <c r="AD88" i="11" s="1"/>
  <c r="AD85" i="11"/>
  <c r="AA85" i="11"/>
  <c r="X126" i="11" l="1"/>
  <c r="AD126" i="11" s="1"/>
  <c r="X141" i="11"/>
  <c r="AD141" i="11" s="1"/>
  <c r="W139" i="11" l="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7" i="11"/>
  <c r="V87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0" i="11"/>
  <c r="Z140" i="11" s="1"/>
  <c r="T125" i="11"/>
  <c r="Z125" i="11" s="1"/>
  <c r="T116" i="11"/>
  <c r="Z116" i="11" s="1"/>
  <c r="T94" i="11"/>
  <c r="Z94" i="11" s="1"/>
  <c r="T85" i="11"/>
  <c r="T59" i="11"/>
  <c r="Z59" i="11" s="1"/>
  <c r="T47" i="11"/>
  <c r="Z47" i="11" s="1"/>
  <c r="T19" i="11"/>
  <c r="Z19" i="11" s="1"/>
  <c r="T88" i="11" l="1"/>
  <c r="Z88" i="11" s="1"/>
  <c r="Z85" i="11"/>
  <c r="J77" i="9"/>
  <c r="K77" i="9"/>
  <c r="J78" i="9"/>
  <c r="K78" i="9"/>
  <c r="T126" i="11" l="1"/>
  <c r="Z126" i="11" s="1"/>
  <c r="T141" i="11" l="1"/>
  <c r="Z141" i="11" s="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7" i="11"/>
  <c r="R87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0" i="11"/>
  <c r="V140" i="11" s="1"/>
  <c r="P125" i="11"/>
  <c r="V125" i="11" s="1"/>
  <c r="P116" i="11"/>
  <c r="V116" i="11" s="1"/>
  <c r="P94" i="11"/>
  <c r="V94" i="11" s="1"/>
  <c r="Q85" i="11"/>
  <c r="W85" i="11" s="1"/>
  <c r="P85" i="11"/>
  <c r="V85" i="11" s="1"/>
  <c r="P59" i="11"/>
  <c r="V59" i="11" s="1"/>
  <c r="P47" i="11"/>
  <c r="V47" i="11" s="1"/>
  <c r="P19" i="11"/>
  <c r="V19" i="11" s="1"/>
  <c r="P88" i="11" l="1"/>
  <c r="V88" i="11" s="1"/>
  <c r="P126" i="11" l="1"/>
  <c r="V126" i="11" s="1"/>
  <c r="P141" i="11" l="1"/>
  <c r="V141" i="11" s="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7" i="11"/>
  <c r="N87" i="11"/>
  <c r="O86" i="11"/>
  <c r="N86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0" i="11"/>
  <c r="R140" i="11" s="1"/>
  <c r="L125" i="11" l="1"/>
  <c r="R125" i="11" s="1"/>
  <c r="L116" i="11"/>
  <c r="R116" i="11" s="1"/>
  <c r="L94" i="11"/>
  <c r="R94" i="11" s="1"/>
  <c r="M85" i="11"/>
  <c r="S85" i="11" s="1"/>
  <c r="L85" i="11"/>
  <c r="R85" i="11" s="1"/>
  <c r="L59" i="11"/>
  <c r="R59" i="11" s="1"/>
  <c r="L47" i="11"/>
  <c r="R47" i="11" s="1"/>
  <c r="L19" i="11"/>
  <c r="R19" i="11" s="1"/>
  <c r="L88" i="11" l="1"/>
  <c r="R88" i="11" s="1"/>
  <c r="L126" i="11" l="1"/>
  <c r="R126" i="11" s="1"/>
  <c r="L141" i="11" l="1"/>
  <c r="R141" i="11" s="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7" i="11"/>
  <c r="J87" i="11"/>
  <c r="K86" i="11"/>
  <c r="J86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0" i="11"/>
  <c r="N140" i="11" s="1"/>
  <c r="H125" i="11"/>
  <c r="N125" i="11" s="1"/>
  <c r="H116" i="11"/>
  <c r="N116" i="11" s="1"/>
  <c r="H94" i="11"/>
  <c r="N94" i="11" s="1"/>
  <c r="I85" i="11"/>
  <c r="O85" i="11" s="1"/>
  <c r="H85" i="11"/>
  <c r="N85" i="11" s="1"/>
  <c r="H59" i="11"/>
  <c r="N59" i="11" s="1"/>
  <c r="H47" i="11"/>
  <c r="N47" i="11" s="1"/>
  <c r="H19" i="11"/>
  <c r="N19" i="11" s="1"/>
  <c r="H88" i="11" l="1"/>
  <c r="N88" i="11" s="1"/>
  <c r="G86" i="11"/>
  <c r="F86" i="11"/>
  <c r="K86" i="9"/>
  <c r="J86" i="9"/>
  <c r="H126" i="11" l="1"/>
  <c r="N126" i="11" s="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7" i="11"/>
  <c r="F87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0" i="11"/>
  <c r="J140" i="11" s="1"/>
  <c r="D125" i="11"/>
  <c r="J125" i="11" s="1"/>
  <c r="D116" i="11"/>
  <c r="J116" i="11" s="1"/>
  <c r="D94" i="11"/>
  <c r="J94" i="11" s="1"/>
  <c r="E85" i="11"/>
  <c r="K85" i="11" s="1"/>
  <c r="D85" i="11"/>
  <c r="J85" i="11" s="1"/>
  <c r="D59" i="11"/>
  <c r="J59" i="11" s="1"/>
  <c r="D47" i="11"/>
  <c r="J47" i="11" s="1"/>
  <c r="D19" i="11"/>
  <c r="J19" i="11" s="1"/>
  <c r="H141" i="11" l="1"/>
  <c r="N141" i="11" s="1"/>
  <c r="D88" i="11"/>
  <c r="J88" i="11" s="1"/>
  <c r="D126" i="11" l="1"/>
  <c r="J126" i="11" s="1"/>
  <c r="D141" i="11" l="1"/>
  <c r="J141" i="11" s="1"/>
  <c r="B140" i="11"/>
  <c r="B125" i="11"/>
  <c r="B116" i="11"/>
  <c r="B94" i="11"/>
  <c r="C85" i="11"/>
  <c r="B85" i="11"/>
  <c r="B59" i="11"/>
  <c r="B47" i="11"/>
  <c r="B19" i="11"/>
  <c r="F140" i="11" l="1"/>
  <c r="F59" i="11"/>
  <c r="F94" i="11"/>
  <c r="G85" i="11"/>
  <c r="F116" i="11"/>
  <c r="F125" i="11"/>
  <c r="F19" i="11"/>
  <c r="F47" i="11"/>
  <c r="B88" i="11"/>
  <c r="F85" i="11"/>
  <c r="F88" i="11" l="1"/>
  <c r="B126" i="11"/>
  <c r="F126" i="11" l="1"/>
  <c r="B141" i="11"/>
  <c r="F141" i="11" l="1"/>
  <c r="K92" i="9" l="1"/>
  <c r="J92" i="9"/>
  <c r="K123" i="9"/>
  <c r="J123" i="9"/>
  <c r="K45" i="9" l="1"/>
  <c r="J45" i="9"/>
  <c r="K85" i="9"/>
  <c r="J85" i="9"/>
  <c r="K114" i="9"/>
  <c r="J114" i="9"/>
  <c r="K44" i="9" l="1"/>
  <c r="J44" i="9"/>
  <c r="K62" i="9"/>
  <c r="J62" i="9"/>
  <c r="K84" i="9" l="1"/>
  <c r="J84" i="9"/>
  <c r="AT139" i="11" l="1"/>
  <c r="AT136" i="11"/>
  <c r="AQ136" i="11"/>
  <c r="AS136" i="11" s="1"/>
  <c r="AT135" i="11"/>
  <c r="AS135" i="1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T124" i="11"/>
  <c r="AQ124" i="11"/>
  <c r="AS124" i="11" s="1"/>
  <c r="AT121" i="11"/>
  <c r="AS121" i="11"/>
  <c r="AT120" i="11"/>
  <c r="AS120" i="11"/>
  <c r="AT119" i="11"/>
  <c r="AS119" i="11"/>
  <c r="AT118" i="11"/>
  <c r="AS118" i="11"/>
  <c r="AT117" i="11"/>
  <c r="AS117" i="11"/>
  <c r="AT116" i="11"/>
  <c r="AS116" i="11"/>
  <c r="AT115" i="11"/>
  <c r="AQ115" i="11"/>
  <c r="AS115" i="11" s="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Q93" i="11"/>
  <c r="AS93" i="11" s="1"/>
  <c r="AT91" i="11"/>
  <c r="AS91" i="11"/>
  <c r="AT90" i="11"/>
  <c r="AS90" i="11"/>
  <c r="AT89" i="11"/>
  <c r="AS89" i="11"/>
  <c r="AT88" i="11"/>
  <c r="AS88" i="11"/>
  <c r="AT87" i="11"/>
  <c r="AQ87" i="11"/>
  <c r="AS87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8" i="9"/>
  <c r="J148" i="9"/>
  <c r="G141" i="9"/>
  <c r="H140" i="9" s="1"/>
  <c r="D141" i="9"/>
  <c r="K140" i="9"/>
  <c r="J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G125" i="9"/>
  <c r="H123" i="9" s="1"/>
  <c r="D125" i="9"/>
  <c r="E123" i="9" s="1"/>
  <c r="K124" i="9"/>
  <c r="J124" i="9"/>
  <c r="K122" i="9"/>
  <c r="J122" i="9"/>
  <c r="K121" i="9"/>
  <c r="J121" i="9"/>
  <c r="K120" i="9"/>
  <c r="J120" i="9"/>
  <c r="K119" i="9"/>
  <c r="J119" i="9"/>
  <c r="K118" i="9"/>
  <c r="J118" i="9"/>
  <c r="G116" i="9"/>
  <c r="D116" i="9"/>
  <c r="E114" i="9" s="1"/>
  <c r="K115" i="9"/>
  <c r="J115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G94" i="9"/>
  <c r="H92" i="9" s="1"/>
  <c r="D94" i="9"/>
  <c r="E92" i="9" s="1"/>
  <c r="K93" i="9"/>
  <c r="J93" i="9"/>
  <c r="K91" i="9"/>
  <c r="J91" i="9"/>
  <c r="K90" i="9"/>
  <c r="J90" i="9"/>
  <c r="D88" i="9"/>
  <c r="K87" i="9"/>
  <c r="K83" i="9"/>
  <c r="J83" i="9"/>
  <c r="K82" i="9"/>
  <c r="J82" i="9"/>
  <c r="K81" i="9"/>
  <c r="J81" i="9"/>
  <c r="K80" i="9"/>
  <c r="J80" i="9"/>
  <c r="K79" i="9"/>
  <c r="J79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2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M141" i="9" l="1"/>
  <c r="E85" i="9"/>
  <c r="E86" i="9"/>
  <c r="H114" i="9"/>
  <c r="H100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4" i="9"/>
  <c r="E118" i="9"/>
  <c r="E119" i="9"/>
  <c r="E120" i="9"/>
  <c r="E121" i="9"/>
  <c r="E122" i="9"/>
  <c r="E103" i="9"/>
  <c r="E111" i="9"/>
  <c r="E104" i="9"/>
  <c r="E112" i="9"/>
  <c r="E101" i="9"/>
  <c r="E97" i="9"/>
  <c r="E105" i="9"/>
  <c r="E113" i="9"/>
  <c r="E98" i="9"/>
  <c r="E106" i="9"/>
  <c r="E115" i="9"/>
  <c r="E109" i="9"/>
  <c r="E99" i="9"/>
  <c r="E107" i="9"/>
  <c r="E96" i="9"/>
  <c r="E100" i="9"/>
  <c r="E108" i="9"/>
  <c r="E102" i="9"/>
  <c r="E110" i="9"/>
  <c r="E93" i="9"/>
  <c r="E91" i="9"/>
  <c r="E90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7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7" i="9"/>
  <c r="E132" i="9"/>
  <c r="E138" i="9"/>
  <c r="E139" i="9"/>
  <c r="E140" i="9"/>
  <c r="E133" i="9"/>
  <c r="E131" i="9"/>
  <c r="E134" i="9"/>
  <c r="E136" i="9"/>
  <c r="E135" i="9"/>
  <c r="H44" i="9"/>
  <c r="H58" i="9"/>
  <c r="H132" i="9"/>
  <c r="H135" i="9"/>
  <c r="H131" i="9"/>
  <c r="H133" i="9"/>
  <c r="H139" i="9"/>
  <c r="H137" i="9"/>
  <c r="J141" i="9"/>
  <c r="D126" i="9"/>
  <c r="AQ125" i="11"/>
  <c r="AQ139" i="11" s="1"/>
  <c r="AS139" i="11" s="1"/>
  <c r="H134" i="9"/>
  <c r="H136" i="9"/>
  <c r="H138" i="9"/>
  <c r="J94" i="9"/>
  <c r="H90" i="9"/>
  <c r="H93" i="9"/>
  <c r="H91" i="9"/>
  <c r="H53" i="9"/>
  <c r="H57" i="9"/>
  <c r="H51" i="9"/>
  <c r="H55" i="9"/>
  <c r="J59" i="9"/>
  <c r="H49" i="9"/>
  <c r="H50" i="9"/>
  <c r="H52" i="9"/>
  <c r="H54" i="9"/>
  <c r="H56" i="9"/>
  <c r="H5" i="9"/>
  <c r="J19" i="9"/>
  <c r="H119" i="9"/>
  <c r="H122" i="9"/>
  <c r="H120" i="9"/>
  <c r="H118" i="9"/>
  <c r="H124" i="9"/>
  <c r="H121" i="9"/>
  <c r="J125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J116" i="9"/>
  <c r="H97" i="9"/>
  <c r="H99" i="9"/>
  <c r="H101" i="9"/>
  <c r="H103" i="9"/>
  <c r="H105" i="9"/>
  <c r="H107" i="9"/>
  <c r="H109" i="9"/>
  <c r="H111" i="9"/>
  <c r="H115" i="9"/>
  <c r="H96" i="9"/>
  <c r="H98" i="9"/>
  <c r="H102" i="9"/>
  <c r="H104" i="9"/>
  <c r="H106" i="9"/>
  <c r="H108" i="9"/>
  <c r="H110" i="9"/>
  <c r="H112" i="9"/>
  <c r="H113" i="9"/>
  <c r="D142" i="9" l="1"/>
  <c r="E47" i="9"/>
  <c r="E116" i="9"/>
  <c r="E88" i="9"/>
  <c r="E125" i="9"/>
  <c r="E59" i="9"/>
  <c r="E94" i="9"/>
  <c r="E19" i="9"/>
  <c r="AS125" i="11"/>
  <c r="J87" i="9" l="1"/>
  <c r="G88" i="9"/>
  <c r="H86" i="9" s="1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7" i="9"/>
  <c r="H62" i="9"/>
  <c r="H70" i="9"/>
  <c r="H78" i="9"/>
  <c r="H63" i="9"/>
  <c r="H71" i="9"/>
  <c r="H79" i="9"/>
  <c r="H73" i="9"/>
  <c r="H81" i="9"/>
  <c r="J88" i="9"/>
  <c r="G126" i="9"/>
  <c r="H61" i="9"/>
  <c r="H47" i="9" l="1"/>
  <c r="H116" i="9"/>
  <c r="H94" i="9"/>
  <c r="J126" i="9"/>
  <c r="M126" i="9"/>
  <c r="H19" i="9"/>
  <c r="H125" i="9"/>
  <c r="G142" i="9"/>
  <c r="J142" i="9" s="1"/>
  <c r="H59" i="9"/>
  <c r="H88" i="9"/>
</calcChain>
</file>

<file path=xl/sharedStrings.xml><?xml version="1.0" encoding="utf-8"?>
<sst xmlns="http://schemas.openxmlformats.org/spreadsheetml/2006/main" count="643" uniqueCount="230">
  <si>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</si>
  <si>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</si>
  <si>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</si>
  <si>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</si>
  <si>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</si>
  <si>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</si>
  <si>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</si>
  <si>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</si>
  <si>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</si>
  <si>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</si>
  <si>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</si>
  <si>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</si>
  <si>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</si>
  <si>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</si>
  <si>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</si>
  <si>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</si>
  <si>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</si>
  <si>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</si>
  <si>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</si>
  <si>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</si>
  <si>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</si>
  <si>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</si>
  <si>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</si>
  <si>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</si>
  <si>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</si>
  <si>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</si>
  <si>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</si>
  <si>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</si>
  <si>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</si>
  <si>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</si>
  <si>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</si>
  <si>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</si>
  <si>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</si>
  <si>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</si>
  <si>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</si>
  <si>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</si>
  <si>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</si>
  <si>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</si>
  <si>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</si>
  <si>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</si>
  <si>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</si>
  <si>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</si>
  <si>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</si>
  <si>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</si>
  <si>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</si>
  <si>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</si>
  <si>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</si>
  <si>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</si>
  <si>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</si>
  <si>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</si>
  <si>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</si>
  <si>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</si>
  <si>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</si>
  <si>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</si>
  <si>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</si>
  <si>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</si>
  <si>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</si>
  <si>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</si>
  <si>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</si>
  <si>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</si>
  <si>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</si>
  <si>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</si>
  <si>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</si>
  <si>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</si>
  <si>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</si>
  <si>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</si>
  <si>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</si>
  <si>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</si>
  <si>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</si>
  <si>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</si>
  <si>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</si>
  <si>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</si>
  <si>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</si>
  <si>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</si>
  <si>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</si>
  <si>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</si>
  <si>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</si>
  <si>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</si>
  <si>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</si>
  <si>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</si>
  <si>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</si>
  <si>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</si>
  <si>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</si>
  <si>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</si>
  <si>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</si>
  <si>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</si>
  <si>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</si>
  <si>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</si>
  <si>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</si>
  <si>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</si>
  <si>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</si>
  <si>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</si>
  <si>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</si>
  <si>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</si>
  <si>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</si>
  <si>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</si>
  <si>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</si>
  <si>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</si>
  <si>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</si>
  <si>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</si>
  <si>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</si>
  <si>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</si>
  <si>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</si>
  <si>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</si>
  <si>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</si>
  <si>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</si>
  <si>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</si>
  <si>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</si>
  <si>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</si>
  <si>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</si>
  <si>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</si>
  <si>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</si>
  <si>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</si>
  <si>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</si>
  <si>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</si>
  <si>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</si>
  <si>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</si>
  <si>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</si>
  <si>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</si>
  <si>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</si>
  <si>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</si>
  <si>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</si>
  <si>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</si>
  <si>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</si>
  <si>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</si>
  <si>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</si>
  <si>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</si>
  <si>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</si>
  <si>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</si>
  <si>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</si>
  <si>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</si>
  <si>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</si>
  <si>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</si>
  <si>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</si>
  <si>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</si>
  <si>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</si>
  <si>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</si>
  <si>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</si>
  <si>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</si>
  <si>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</si>
  <si>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</si>
  <si>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</si>
  <si>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</si>
  <si>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</si>
  <si>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</si>
  <si>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</si>
  <si>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</si>
  <si>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</si>
  <si>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</si>
  <si>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</si>
  <si>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</si>
  <si>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</si>
  <si>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</si>
  <si>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</si>
  <si>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</si>
  <si>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</si>
  <si>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</si>
  <si>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</si>
  <si>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</si>
  <si>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</si>
  <si>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</si>
  <si>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</si>
  <si>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</si>
  <si>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</si>
  <si>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</si>
  <si>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</si>
  <si>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</si>
  <si>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</si>
  <si>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</si>
  <si>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</si>
  <si>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</si>
  <si>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</si>
  <si>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</si>
  <si>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</si>
  <si>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</si>
  <si>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</si>
  <si>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</si>
  <si>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</si>
  <si>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</si>
  <si>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</si>
  <si>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</si>
  <si>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</si>
  <si>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</si>
  <si>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</si>
  <si>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</si>
  <si>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</si>
  <si>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</si>
  <si>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</si>
  <si>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</si>
  <si>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</si>
  <si>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</si>
  <si>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</si>
  <si>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</si>
  <si>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</si>
  <si>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</si>
  <si>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</si>
  <si>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</si>
  <si>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</si>
  <si>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</si>
  <si>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</si>
  <si>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</si>
  <si>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</si>
  <si>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</si>
  <si>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</si>
  <si>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</si>
  <si>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</si>
  <si>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</si>
  <si>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</si>
  <si>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</si>
  <si>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</si>
  <si>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Nigerian Real Estate Investment Trust</t>
  </si>
  <si>
    <t>United Capital Sukuk Fund</t>
  </si>
  <si>
    <t>NAV and Unit Price as at Week Ended February 26, 2021</t>
  </si>
  <si>
    <t>United Capital Eurobond Fund</t>
  </si>
  <si>
    <t>NAV and Unit Price as at Week Ended March 5, 2021</t>
  </si>
  <si>
    <t>NAV and Unit Price as at Week Ended March 12, 2021</t>
  </si>
  <si>
    <t>Stanbic IBTC Enhanced Short-Term Fixed Income Fund</t>
  </si>
  <si>
    <t>NAV and Unit Price as at Week Ended March 19, 2021</t>
  </si>
  <si>
    <t>NAV and Unit Price as at Week Ended March 26, 2021</t>
  </si>
  <si>
    <t>NAV and Unit Price as at Week Ended April 1, 2021</t>
  </si>
  <si>
    <t>NAV and Unit Price as at Week Ended April 9, 2021</t>
  </si>
  <si>
    <t>NAV and Unit Price as at Week Ended April 16, 2021</t>
  </si>
  <si>
    <t>Coral Money Market Fund (FSDH Treasury Bill Fund)</t>
  </si>
  <si>
    <t>% Change in ETFs Total Mkt. Cap.</t>
  </si>
  <si>
    <t>% Change in CIS Total NAV</t>
  </si>
  <si>
    <t>NET ASSET VALUES AND UNIT PRICES OF FUND MANAGEMENT AND COLLECTIVE INVESTMENT SCHEMES AS AT WEEK ENDED APRIL 23, 2021</t>
  </si>
  <si>
    <t>NAV and Unit Price as at Week Ended April 23, 2021</t>
  </si>
  <si>
    <t>MARKET CAPITALIZATION OF EXCHANGE TRADED FUNDS AS AT APRIL 23, 2021</t>
  </si>
  <si>
    <t>Coral Balanced Fund (Coral Growth Fund)</t>
  </si>
  <si>
    <t>The chart above shows that Money Market Funds category has 38.50% share of the Total NAV, followed by Fixed Income Funds with 34.99%, Bond Funds at 18.70%, Real Estate Funds at 3.60%.  Next is Mixed/Balanced Funds at 2.09%, Ethical Fund at 1.08% and Equity Based Fund at 1.05%.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</si>
</sst>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0.000%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7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0" fontId="84" fillId="0" borderId="0" xfId="0" applyFont="1" applyBorder="1"/>
    <xf numFmtId="0" fontId="85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7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4" fontId="88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9" fillId="0" borderId="0" xfId="6" applyNumberFormat="1" applyFont="1" applyBorder="1" applyAlignment="1">
      <alignment horizontal="center"/>
    </xf>
    <xf numFmtId="0" fontId="90" fillId="0" borderId="0" xfId="0" quotePrefix="1" applyFont="1" applyBorder="1" applyAlignment="1">
      <alignment horizontal="center"/>
    </xf>
    <xf numFmtId="0" fontId="1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vertical="top" wrapText="1"/>
    </xf>
    <xf numFmtId="0" fontId="17" fillId="10" borderId="1" xfId="0" applyFont="1" applyFill="1" applyBorder="1" applyAlignment="1">
      <alignment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6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1" fillId="10" borderId="1" xfId="1" applyFont="1" applyFill="1" applyBorder="1" applyAlignment="1">
      <alignment vertical="top" wrapText="1"/>
    </xf>
    <xf numFmtId="167" fontId="17" fillId="12" borderId="1" xfId="6" applyNumberFormat="1" applyFont="1" applyFill="1" applyBorder="1" applyAlignment="1">
      <alignment horizontal="center" vertical="top" wrapText="1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23RD APRIL,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14943058143.940001</c:v>
                </c:pt>
                <c:pt idx="1">
                  <c:v>29095842052.560001</c:v>
                </c:pt>
                <c:pt idx="2" formatCode="#,##0.00">
                  <c:v>486223115672.3429</c:v>
                </c:pt>
                <c:pt idx="3" formatCode="#,##0.00">
                  <c:v>14610319452.280001</c:v>
                </c:pt>
                <c:pt idx="4" formatCode="#,##0.00">
                  <c:v>50022974148.161079</c:v>
                </c:pt>
                <c:pt idx="5" formatCode="#,##0.00">
                  <c:v>534974149193.49335</c:v>
                </c:pt>
                <c:pt idx="6" formatCode="#,##0.00">
                  <c:v>259825348004.12997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23,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44260</c:v>
                </c:pt>
                <c:pt idx="1">
                  <c:v>44267</c:v>
                </c:pt>
                <c:pt idx="2">
                  <c:v>44274</c:v>
                </c:pt>
                <c:pt idx="3">
                  <c:v>44281</c:v>
                </c:pt>
                <c:pt idx="4">
                  <c:v>44287</c:v>
                </c:pt>
                <c:pt idx="5">
                  <c:v>44295</c:v>
                </c:pt>
                <c:pt idx="6">
                  <c:v>44302</c:v>
                </c:pt>
                <c:pt idx="7">
                  <c:v>44309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1477009053261.5085</c:v>
                </c:pt>
                <c:pt idx="1">
                  <c:v>1470970497857.4395</c:v>
                </c:pt>
                <c:pt idx="2">
                  <c:v>1461793755023.2163</c:v>
                </c:pt>
                <c:pt idx="3">
                  <c:v>1443628302998.377</c:v>
                </c:pt>
                <c:pt idx="4">
                  <c:v>1440831567754.855</c:v>
                </c:pt>
                <c:pt idx="5">
                  <c:v>1426304012638.563</c:v>
                </c:pt>
                <c:pt idx="6">
                  <c:v>1401353371723.2493</c:v>
                </c:pt>
                <c:pt idx="7">
                  <c:v>1389694806666.9072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23,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44260</c:v>
                </c:pt>
                <c:pt idx="1">
                  <c:v>44267</c:v>
                </c:pt>
                <c:pt idx="2">
                  <c:v>44274</c:v>
                </c:pt>
                <c:pt idx="3">
                  <c:v>44281</c:v>
                </c:pt>
                <c:pt idx="4">
                  <c:v>44287</c:v>
                </c:pt>
                <c:pt idx="5">
                  <c:v>44295</c:v>
                </c:pt>
                <c:pt idx="6">
                  <c:v>44302</c:v>
                </c:pt>
                <c:pt idx="7">
                  <c:v>44309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44260</c:v>
                </c:pt>
                <c:pt idx="1">
                  <c:v>44267</c:v>
                </c:pt>
                <c:pt idx="2">
                  <c:v>44274</c:v>
                </c:pt>
                <c:pt idx="3">
                  <c:v>44281</c:v>
                </c:pt>
                <c:pt idx="4">
                  <c:v>44287</c:v>
                </c:pt>
                <c:pt idx="5">
                  <c:v>44295</c:v>
                </c:pt>
                <c:pt idx="6">
                  <c:v>44302</c:v>
                </c:pt>
                <c:pt idx="7">
                  <c:v>44309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14938992201.469999</c:v>
                </c:pt>
                <c:pt idx="1">
                  <c:v>14881321133.329998</c:v>
                </c:pt>
                <c:pt idx="2">
                  <c:v>14883905622.610001</c:v>
                </c:pt>
                <c:pt idx="3">
                  <c:v>14992221203.59</c:v>
                </c:pt>
                <c:pt idx="4">
                  <c:v>14834615310.5</c:v>
                </c:pt>
                <c:pt idx="5">
                  <c:v>14729799044.210001</c:v>
                </c:pt>
                <c:pt idx="6">
                  <c:v>14875899238.33</c:v>
                </c:pt>
                <c:pt idx="7">
                  <c:v>14943058143.940001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44260</c:v>
                </c:pt>
                <c:pt idx="1">
                  <c:v>44267</c:v>
                </c:pt>
                <c:pt idx="2">
                  <c:v>44274</c:v>
                </c:pt>
                <c:pt idx="3">
                  <c:v>44281</c:v>
                </c:pt>
                <c:pt idx="4">
                  <c:v>44287</c:v>
                </c:pt>
                <c:pt idx="5">
                  <c:v>44295</c:v>
                </c:pt>
                <c:pt idx="6">
                  <c:v>44302</c:v>
                </c:pt>
                <c:pt idx="7">
                  <c:v>44309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29391005792.019001</c:v>
                </c:pt>
                <c:pt idx="1">
                  <c:v>29065801302.112152</c:v>
                </c:pt>
                <c:pt idx="2">
                  <c:v>29106690389.250004</c:v>
                </c:pt>
                <c:pt idx="3">
                  <c:v>29055441454.749996</c:v>
                </c:pt>
                <c:pt idx="4">
                  <c:v>28995805087.060005</c:v>
                </c:pt>
                <c:pt idx="5">
                  <c:v>29070858606.970005</c:v>
                </c:pt>
                <c:pt idx="6">
                  <c:v>28776493345.829994</c:v>
                </c:pt>
                <c:pt idx="7">
                  <c:v>29095842052.560001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44260</c:v>
                </c:pt>
                <c:pt idx="1">
                  <c:v>44267</c:v>
                </c:pt>
                <c:pt idx="2">
                  <c:v>44274</c:v>
                </c:pt>
                <c:pt idx="3">
                  <c:v>44281</c:v>
                </c:pt>
                <c:pt idx="4">
                  <c:v>44287</c:v>
                </c:pt>
                <c:pt idx="5">
                  <c:v>44295</c:v>
                </c:pt>
                <c:pt idx="6">
                  <c:v>44302</c:v>
                </c:pt>
                <c:pt idx="7">
                  <c:v>44309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14580937559.65</c:v>
                </c:pt>
                <c:pt idx="1">
                  <c:v>14154792731.32</c:v>
                </c:pt>
                <c:pt idx="2">
                  <c:v>14285168851.690001</c:v>
                </c:pt>
                <c:pt idx="3">
                  <c:v>14337562231.480001</c:v>
                </c:pt>
                <c:pt idx="4">
                  <c:v>14379261362.233032</c:v>
                </c:pt>
                <c:pt idx="5">
                  <c:v>14429392495.120001</c:v>
                </c:pt>
                <c:pt idx="6">
                  <c:v>14345654667.159998</c:v>
                </c:pt>
                <c:pt idx="7">
                  <c:v>14610319452.280001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44260</c:v>
                </c:pt>
                <c:pt idx="1">
                  <c:v>44267</c:v>
                </c:pt>
                <c:pt idx="2">
                  <c:v>44274</c:v>
                </c:pt>
                <c:pt idx="3">
                  <c:v>44281</c:v>
                </c:pt>
                <c:pt idx="4">
                  <c:v>44287</c:v>
                </c:pt>
                <c:pt idx="5">
                  <c:v>44295</c:v>
                </c:pt>
                <c:pt idx="6">
                  <c:v>44302</c:v>
                </c:pt>
                <c:pt idx="7">
                  <c:v>44309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49951177778.721077</c:v>
                </c:pt>
                <c:pt idx="1">
                  <c:v>49970359362.611076</c:v>
                </c:pt>
                <c:pt idx="2">
                  <c:v>49956801929.651077</c:v>
                </c:pt>
                <c:pt idx="3">
                  <c:v>49985369807.95108</c:v>
                </c:pt>
                <c:pt idx="4">
                  <c:v>49998344212.991074</c:v>
                </c:pt>
                <c:pt idx="5">
                  <c:v>50017163271.771072</c:v>
                </c:pt>
                <c:pt idx="6">
                  <c:v>50020910716.831078</c:v>
                </c:pt>
                <c:pt idx="7">
                  <c:v>50022974148.161079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44260</c:v>
                </c:pt>
                <c:pt idx="1">
                  <c:v>44267</c:v>
                </c:pt>
                <c:pt idx="2">
                  <c:v>44274</c:v>
                </c:pt>
                <c:pt idx="3">
                  <c:v>44281</c:v>
                </c:pt>
                <c:pt idx="4">
                  <c:v>44287</c:v>
                </c:pt>
                <c:pt idx="5">
                  <c:v>44295</c:v>
                </c:pt>
                <c:pt idx="6">
                  <c:v>44302</c:v>
                </c:pt>
                <c:pt idx="7">
                  <c:v>44309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641814373405.4718</c:v>
                </c:pt>
                <c:pt idx="1">
                  <c:v>620612328528.45581</c:v>
                </c:pt>
                <c:pt idx="2">
                  <c:v>609738449058.72424</c:v>
                </c:pt>
                <c:pt idx="3">
                  <c:v>588293220080.65259</c:v>
                </c:pt>
                <c:pt idx="4">
                  <c:v>583592770615.6687</c:v>
                </c:pt>
                <c:pt idx="5">
                  <c:v>566601011388.17749</c:v>
                </c:pt>
                <c:pt idx="6">
                  <c:v>543483754460.617</c:v>
                </c:pt>
                <c:pt idx="7">
                  <c:v>534974149193.49335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44260</c:v>
                </c:pt>
                <c:pt idx="1">
                  <c:v>44267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484059529067.43652</c:v>
                </c:pt>
                <c:pt idx="1">
                  <c:v>489967491168.17041</c:v>
                </c:pt>
                <c:pt idx="2">
                  <c:v>488253754760.54083</c:v>
                </c:pt>
                <c:pt idx="3">
                  <c:v>491300167905.05341</c:v>
                </c:pt>
                <c:pt idx="4">
                  <c:v>491915046087.46216</c:v>
                </c:pt>
                <c:pt idx="5">
                  <c:v>492164680304.93445</c:v>
                </c:pt>
                <c:pt idx="6">
                  <c:v>488805150444.31128</c:v>
                </c:pt>
                <c:pt idx="7">
                  <c:v>486223115672.3429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242273037456.74002</c:v>
                </c:pt>
                <c:pt idx="1">
                  <c:v>252318403631.43997</c:v>
                </c:pt>
                <c:pt idx="2">
                  <c:v>255568984410.75</c:v>
                </c:pt>
                <c:pt idx="3">
                  <c:v>255664320314.89996</c:v>
                </c:pt>
                <c:pt idx="4">
                  <c:v>257115725078.94</c:v>
                </c:pt>
                <c:pt idx="5">
                  <c:v>259291107527.38</c:v>
                </c:pt>
                <c:pt idx="6">
                  <c:v>261045508850.16998</c:v>
                </c:pt>
                <c:pt idx="7">
                  <c:v>259825348004.12997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92</xdr:row>
      <xdr:rowOff>0</xdr:rowOff>
    </xdr:from>
    <xdr:to>
      <xdr:col>13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747281</xdr:colOff>
      <xdr:row>0</xdr:row>
      <xdr:rowOff>84860</xdr:rowOff>
    </xdr:from>
    <xdr:to>
      <xdr:col>9</xdr:col>
      <xdr:colOff>415638</xdr:colOff>
      <xdr:row>23</xdr:row>
      <xdr:rowOff>84859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zoomScale="120" zoomScaleNormal="12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4" t="s">
        <v>225</v>
      </c>
      <c r="B1" s="435"/>
      <c r="C1" s="435"/>
      <c r="D1" s="435"/>
      <c r="E1" s="435"/>
      <c r="F1" s="435"/>
      <c r="G1" s="435"/>
      <c r="H1" s="435"/>
      <c r="I1" s="435"/>
      <c r="J1" s="435"/>
      <c r="K1" s="436"/>
      <c r="M1" s="4"/>
    </row>
    <row r="2" spans="1:19" ht="24.75" customHeight="1" thickBot="1">
      <c r="A2" s="186"/>
      <c r="B2" s="189"/>
      <c r="C2" s="187"/>
      <c r="D2" s="427" t="s">
        <v>221</v>
      </c>
      <c r="E2" s="428"/>
      <c r="F2" s="429"/>
      <c r="G2" s="427" t="s">
        <v>226</v>
      </c>
      <c r="H2" s="428"/>
      <c r="I2" s="429"/>
      <c r="J2" s="442" t="s">
        <v>84</v>
      </c>
      <c r="K2" s="443"/>
      <c r="M2" s="4"/>
    </row>
    <row r="3" spans="1:19" ht="14.25" customHeight="1">
      <c r="A3" s="408" t="s">
        <v>2</v>
      </c>
      <c r="B3" s="188" t="s">
        <v>3</v>
      </c>
      <c r="C3" s="188" t="s">
        <v>4</v>
      </c>
      <c r="D3" s="409" t="s">
        <v>79</v>
      </c>
      <c r="E3" s="410" t="s">
        <v>83</v>
      </c>
      <c r="F3" s="410" t="s">
        <v>5</v>
      </c>
      <c r="G3" s="409" t="s">
        <v>79</v>
      </c>
      <c r="H3" s="410" t="s">
        <v>83</v>
      </c>
      <c r="I3" s="410" t="s">
        <v>5</v>
      </c>
      <c r="J3" s="411" t="s">
        <v>79</v>
      </c>
      <c r="K3" s="412" t="s">
        <v>5</v>
      </c>
      <c r="L3" s="7"/>
      <c r="M3" s="4"/>
    </row>
    <row r="4" spans="1:19" ht="12.95" customHeight="1">
      <c r="A4" s="191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70" t="s">
        <v>102</v>
      </c>
      <c r="K4" s="270" t="s">
        <v>102</v>
      </c>
      <c r="L4" s="8"/>
      <c r="M4" s="193"/>
    </row>
    <row r="5" spans="1:19" ht="13.5" customHeight="1">
      <c r="A5" s="401">
        <v>1</v>
      </c>
      <c r="B5" s="402" t="s">
        <v>7</v>
      </c>
      <c r="C5" s="402" t="s">
        <v>8</v>
      </c>
      <c r="D5" s="72">
        <v>6107045587.71</v>
      </c>
      <c r="E5" s="54">
        <f>(D5/$D$19)</f>
        <v>0.42570699834913905</v>
      </c>
      <c r="F5" s="72">
        <v>9937.26</v>
      </c>
      <c r="G5" s="72">
        <v>6167793380.8199997</v>
      </c>
      <c r="H5" s="54">
        <f t="shared" ref="H5:H18" si="0">(G5/$G$19)</f>
        <v>0.42215321854974841</v>
      </c>
      <c r="I5" s="72">
        <v>10032.11</v>
      </c>
      <c r="J5" s="185">
        <f t="shared" ref="J5:J13" si="1">((G5-D5)/D5)</f>
        <v>9.9471654890296423E-3</v>
      </c>
      <c r="K5" s="185">
        <f t="shared" ref="K5:K13" si="2">((I5-F5)/F5)</f>
        <v>9.544884606018194E-3</v>
      </c>
      <c r="L5" s="9"/>
      <c r="M5" s="193"/>
      <c r="N5" s="275"/>
    </row>
    <row r="6" spans="1:19" ht="12.75" customHeight="1">
      <c r="A6" s="401">
        <v>2</v>
      </c>
      <c r="B6" s="53" t="s">
        <v>170</v>
      </c>
      <c r="C6" s="402" t="s">
        <v>61</v>
      </c>
      <c r="D6" s="73">
        <v>801498077.35000002</v>
      </c>
      <c r="E6" s="54">
        <f t="shared" ref="E6:E18" si="3">(D6/$D$19)</f>
        <v>5.5870442719131212E-2</v>
      </c>
      <c r="F6" s="72">
        <v>1.57</v>
      </c>
      <c r="G6" s="73">
        <v>812255000.33000004</v>
      </c>
      <c r="H6" s="54">
        <f t="shared" si="0"/>
        <v>5.5594609206388319E-2</v>
      </c>
      <c r="I6" s="72">
        <v>1.59</v>
      </c>
      <c r="J6" s="185">
        <f t="shared" si="1"/>
        <v>1.342102156447552E-2</v>
      </c>
      <c r="K6" s="185">
        <f t="shared" si="2"/>
        <v>1.2738853503184724E-2</v>
      </c>
      <c r="L6" s="9"/>
      <c r="M6" s="193"/>
      <c r="N6" s="275"/>
    </row>
    <row r="7" spans="1:19" ht="12.95" customHeight="1">
      <c r="A7" s="401">
        <v>3</v>
      </c>
      <c r="B7" s="53" t="s">
        <v>76</v>
      </c>
      <c r="C7" s="402" t="s">
        <v>13</v>
      </c>
      <c r="D7" s="73">
        <v>255729577.69999999</v>
      </c>
      <c r="E7" s="54">
        <f t="shared" si="3"/>
        <v>1.7826274480551584E-2</v>
      </c>
      <c r="F7" s="72">
        <v>130.28</v>
      </c>
      <c r="G7" s="73">
        <v>260550314.43000001</v>
      </c>
      <c r="H7" s="54">
        <f t="shared" si="0"/>
        <v>1.7833307155329863E-2</v>
      </c>
      <c r="I7" s="72">
        <v>132.87</v>
      </c>
      <c r="J7" s="185">
        <f t="shared" si="1"/>
        <v>1.8850915773439763E-2</v>
      </c>
      <c r="K7" s="185">
        <f t="shared" si="2"/>
        <v>1.9880257906048537E-2</v>
      </c>
      <c r="L7" s="9"/>
      <c r="M7" s="233"/>
      <c r="N7" s="10"/>
    </row>
    <row r="8" spans="1:19" ht="12.95" customHeight="1">
      <c r="A8" s="401">
        <v>4</v>
      </c>
      <c r="B8" s="402" t="s">
        <v>14</v>
      </c>
      <c r="C8" s="402" t="s">
        <v>15</v>
      </c>
      <c r="D8" s="73">
        <v>555766833</v>
      </c>
      <c r="E8" s="54">
        <f t="shared" si="3"/>
        <v>3.8741127253833781E-2</v>
      </c>
      <c r="F8" s="95">
        <v>15.85</v>
      </c>
      <c r="G8" s="73">
        <v>565140206</v>
      </c>
      <c r="H8" s="54">
        <f t="shared" si="0"/>
        <v>3.8680893175939937E-2</v>
      </c>
      <c r="I8" s="95">
        <v>15.96</v>
      </c>
      <c r="J8" s="185">
        <f t="shared" si="1"/>
        <v>1.6865657400609944E-2</v>
      </c>
      <c r="K8" s="185">
        <f t="shared" si="2"/>
        <v>6.9400630914827266E-3</v>
      </c>
      <c r="L8" s="47"/>
      <c r="M8" s="193"/>
      <c r="N8" s="10"/>
      <c r="O8" s="325"/>
      <c r="P8" s="326"/>
      <c r="Q8" s="326"/>
      <c r="R8" s="327"/>
    </row>
    <row r="9" spans="1:19" ht="12.95" customHeight="1">
      <c r="A9" s="401">
        <v>5</v>
      </c>
      <c r="B9" s="402" t="s">
        <v>77</v>
      </c>
      <c r="C9" s="402" t="s">
        <v>20</v>
      </c>
      <c r="D9" s="72">
        <v>328321359.24000001</v>
      </c>
      <c r="E9" s="54">
        <f t="shared" si="3"/>
        <v>2.2886467495386715E-2</v>
      </c>
      <c r="F9" s="72">
        <v>154.6053</v>
      </c>
      <c r="G9" s="72">
        <v>335681887.38999999</v>
      </c>
      <c r="H9" s="54">
        <f t="shared" si="0"/>
        <v>2.2975670620098278E-2</v>
      </c>
      <c r="I9" s="72">
        <v>158.11429999999999</v>
      </c>
      <c r="J9" s="229">
        <f>((G9-D9)/D9)</f>
        <v>2.2418669827141812E-2</v>
      </c>
      <c r="K9" s="229">
        <f>((I9-F9)/F9)</f>
        <v>2.2696505229768876E-2</v>
      </c>
      <c r="L9" s="47"/>
      <c r="M9" s="193"/>
      <c r="N9" s="10"/>
      <c r="O9" s="325"/>
      <c r="P9" s="326"/>
      <c r="Q9" s="326"/>
      <c r="R9" s="327"/>
    </row>
    <row r="10" spans="1:19" ht="12.95" customHeight="1">
      <c r="A10" s="401">
        <v>6</v>
      </c>
      <c r="B10" s="402" t="s">
        <v>55</v>
      </c>
      <c r="C10" s="402" t="s">
        <v>100</v>
      </c>
      <c r="D10" s="72">
        <v>1720249451.6500001</v>
      </c>
      <c r="E10" s="54">
        <f t="shared" si="3"/>
        <v>0.11991432190180812</v>
      </c>
      <c r="F10" s="72">
        <v>0.8921</v>
      </c>
      <c r="G10" s="72">
        <v>1758300727.51</v>
      </c>
      <c r="H10" s="54">
        <f t="shared" si="0"/>
        <v>0.12034649435646733</v>
      </c>
      <c r="I10" s="72">
        <v>0.91200000000000003</v>
      </c>
      <c r="J10" s="185">
        <f t="shared" si="1"/>
        <v>2.2119626792208833E-2</v>
      </c>
      <c r="K10" s="185">
        <f t="shared" si="2"/>
        <v>2.2306916264992746E-2</v>
      </c>
      <c r="L10" s="9"/>
      <c r="M10" s="226"/>
      <c r="N10" s="10"/>
      <c r="O10" s="328"/>
      <c r="P10" s="327"/>
      <c r="Q10" s="327"/>
      <c r="R10" s="329"/>
      <c r="S10" s="330"/>
    </row>
    <row r="11" spans="1:19" ht="12.95" customHeight="1">
      <c r="A11" s="401">
        <v>7</v>
      </c>
      <c r="B11" s="402" t="s">
        <v>9</v>
      </c>
      <c r="C11" s="402" t="s">
        <v>16</v>
      </c>
      <c r="D11" s="72">
        <v>2499159784.5</v>
      </c>
      <c r="E11" s="54">
        <f t="shared" si="3"/>
        <v>0.17421022898460425</v>
      </c>
      <c r="F11" s="72">
        <v>18.850000000000001</v>
      </c>
      <c r="G11" s="72">
        <v>2589431204.0100002</v>
      </c>
      <c r="H11" s="54">
        <f t="shared" si="0"/>
        <v>0.17723303124668563</v>
      </c>
      <c r="I11" s="72">
        <v>19.181999999999999</v>
      </c>
      <c r="J11" s="185">
        <f t="shared" si="1"/>
        <v>3.6120707475316781E-2</v>
      </c>
      <c r="K11" s="185">
        <f t="shared" si="2"/>
        <v>1.7612732095490566E-2</v>
      </c>
      <c r="L11" s="48"/>
      <c r="M11" s="226"/>
      <c r="N11" s="10"/>
    </row>
    <row r="12" spans="1:19" ht="12.95" customHeight="1">
      <c r="A12" s="401">
        <v>8</v>
      </c>
      <c r="B12" s="74" t="s">
        <v>17</v>
      </c>
      <c r="C12" s="74" t="s">
        <v>72</v>
      </c>
      <c r="D12" s="72">
        <v>328045909.14999998</v>
      </c>
      <c r="E12" s="54">
        <f t="shared" si="3"/>
        <v>2.2867266552913827E-2</v>
      </c>
      <c r="F12" s="72">
        <v>148.55000000000001</v>
      </c>
      <c r="G12" s="72">
        <v>321254217.02999997</v>
      </c>
      <c r="H12" s="54">
        <f t="shared" si="0"/>
        <v>2.1988171995778429E-2</v>
      </c>
      <c r="I12" s="72">
        <v>151.33000000000001</v>
      </c>
      <c r="J12" s="185">
        <f>((G12-D12)/D12)</f>
        <v>-2.0703480612204443E-2</v>
      </c>
      <c r="K12" s="185">
        <f>((I12-F12)/F12)</f>
        <v>1.8714237630427472E-2</v>
      </c>
      <c r="L12" s="9"/>
      <c r="M12" s="345"/>
      <c r="N12" s="10"/>
    </row>
    <row r="13" spans="1:19" ht="12.95" customHeight="1">
      <c r="A13" s="401">
        <v>9</v>
      </c>
      <c r="B13" s="402" t="s">
        <v>74</v>
      </c>
      <c r="C13" s="402" t="s">
        <v>73</v>
      </c>
      <c r="D13" s="72">
        <v>196612285.22</v>
      </c>
      <c r="E13" s="54">
        <f t="shared" si="3"/>
        <v>1.370535467231648E-2</v>
      </c>
      <c r="F13" s="72">
        <v>10.317500000000001</v>
      </c>
      <c r="G13" s="72">
        <v>200112836.86000001</v>
      </c>
      <c r="H13" s="54">
        <f t="shared" si="0"/>
        <v>1.3696677715610905E-2</v>
      </c>
      <c r="I13" s="72">
        <v>10.5015</v>
      </c>
      <c r="J13" s="185">
        <f t="shared" si="1"/>
        <v>1.7804338300035836E-2</v>
      </c>
      <c r="K13" s="185">
        <f t="shared" si="2"/>
        <v>1.7833777562393918E-2</v>
      </c>
      <c r="L13" s="47"/>
      <c r="M13"/>
      <c r="N13" s="49"/>
      <c r="O13" s="49"/>
    </row>
    <row r="14" spans="1:19" ht="12.95" customHeight="1">
      <c r="A14" s="401">
        <v>10</v>
      </c>
      <c r="B14" s="402" t="s">
        <v>7</v>
      </c>
      <c r="C14" s="53" t="s">
        <v>91</v>
      </c>
      <c r="D14" s="72">
        <v>291557790.57999998</v>
      </c>
      <c r="E14" s="54">
        <f t="shared" si="3"/>
        <v>2.0323770322412168E-2</v>
      </c>
      <c r="F14" s="72">
        <v>2499.12</v>
      </c>
      <c r="G14" s="72">
        <v>295112247.41000003</v>
      </c>
      <c r="H14" s="54">
        <f t="shared" si="0"/>
        <v>2.0198890816445943E-2</v>
      </c>
      <c r="I14" s="72">
        <v>2529.62</v>
      </c>
      <c r="J14" s="185">
        <f t="shared" ref="J14:J19" si="4">((G14-D14)/D14)</f>
        <v>1.2191260000047031E-2</v>
      </c>
      <c r="K14" s="185">
        <f>((I14-F14)/F14)</f>
        <v>1.2204295912161081E-2</v>
      </c>
      <c r="L14" s="47"/>
      <c r="M14" s="341"/>
      <c r="N14" s="281"/>
      <c r="O14" s="281"/>
    </row>
    <row r="15" spans="1:19" ht="12.95" customHeight="1">
      <c r="A15" s="401">
        <v>11</v>
      </c>
      <c r="B15" s="402" t="s">
        <v>105</v>
      </c>
      <c r="C15" s="72" t="s">
        <v>106</v>
      </c>
      <c r="D15" s="72">
        <v>290733843.44999999</v>
      </c>
      <c r="E15" s="54">
        <f t="shared" si="3"/>
        <v>2.0266335011921516E-2</v>
      </c>
      <c r="F15" s="72">
        <v>125.02</v>
      </c>
      <c r="G15" s="72">
        <v>311778884.93000001</v>
      </c>
      <c r="H15" s="54">
        <f t="shared" si="0"/>
        <v>2.1339635040036418E-2</v>
      </c>
      <c r="I15" s="72">
        <v>124.8</v>
      </c>
      <c r="J15" s="185">
        <f t="shared" si="4"/>
        <v>7.2385936326739744E-2</v>
      </c>
      <c r="K15" s="185">
        <f>((I15-F15)/F15)</f>
        <v>-1.7597184450487832E-3</v>
      </c>
      <c r="L15" s="47"/>
      <c r="M15" s="331"/>
      <c r="N15" s="281"/>
      <c r="O15" s="281"/>
    </row>
    <row r="16" spans="1:19" ht="12.95" customHeight="1">
      <c r="A16" s="401">
        <v>12</v>
      </c>
      <c r="B16" s="417" t="s">
        <v>65</v>
      </c>
      <c r="C16" s="417" t="s">
        <v>159</v>
      </c>
      <c r="D16" s="72">
        <v>304190560.88</v>
      </c>
      <c r="E16" s="54">
        <f t="shared" si="3"/>
        <v>2.1204369402279807E-2</v>
      </c>
      <c r="F16" s="72">
        <v>1.21</v>
      </c>
      <c r="G16" s="72">
        <v>310816321.50999999</v>
      </c>
      <c r="H16" s="54">
        <f t="shared" si="0"/>
        <v>2.1273752605148945E-2</v>
      </c>
      <c r="I16" s="72">
        <v>1.24</v>
      </c>
      <c r="J16" s="185">
        <f t="shared" si="4"/>
        <v>2.1781611535979871E-2</v>
      </c>
      <c r="K16" s="185">
        <f>((I16-F16)/F16)</f>
        <v>2.4793388429752088E-2</v>
      </c>
      <c r="L16" s="47"/>
      <c r="M16" s="49"/>
      <c r="N16" s="281"/>
      <c r="O16" s="281"/>
    </row>
    <row r="17" spans="1:18" ht="12.95" customHeight="1">
      <c r="A17" s="401">
        <v>13</v>
      </c>
      <c r="B17" s="402" t="s">
        <v>115</v>
      </c>
      <c r="C17" s="53" t="s">
        <v>162</v>
      </c>
      <c r="D17" s="72">
        <v>287541159.73000002</v>
      </c>
      <c r="E17" s="54">
        <f t="shared" si="3"/>
        <v>2.0043780949797838E-2</v>
      </c>
      <c r="F17" s="72">
        <v>1.5690280000000001</v>
      </c>
      <c r="G17" s="72">
        <v>295080863.48000002</v>
      </c>
      <c r="H17" s="54">
        <f t="shared" si="0"/>
        <v>2.0196742750477739E-2</v>
      </c>
      <c r="I17" s="72">
        <v>1.610109</v>
      </c>
      <c r="J17" s="185">
        <f t="shared" si="4"/>
        <v>2.6221302567881938E-2</v>
      </c>
      <c r="K17" s="185">
        <f>((I17-F17)/F17)</f>
        <v>2.6182451810930027E-2</v>
      </c>
      <c r="L17" s="47"/>
      <c r="M17" s="49"/>
      <c r="N17" s="281"/>
      <c r="O17" s="281"/>
    </row>
    <row r="18" spans="1:18" ht="12.95" customHeight="1">
      <c r="A18" s="401">
        <v>14</v>
      </c>
      <c r="B18" s="402" t="s">
        <v>173</v>
      </c>
      <c r="C18" s="53" t="s">
        <v>174</v>
      </c>
      <c r="D18" s="72">
        <v>379202447</v>
      </c>
      <c r="E18" s="54">
        <f t="shared" si="3"/>
        <v>2.6433261903903792E-2</v>
      </c>
      <c r="F18" s="72">
        <v>127.62569999999999</v>
      </c>
      <c r="G18" s="72">
        <v>387011360.56999999</v>
      </c>
      <c r="H18" s="54">
        <f t="shared" si="0"/>
        <v>2.6488904765843792E-2</v>
      </c>
      <c r="I18" s="72">
        <v>130.22</v>
      </c>
      <c r="J18" s="185">
        <f t="shared" si="4"/>
        <v>2.0592993615360274E-2</v>
      </c>
      <c r="K18" s="185">
        <f>((I18-F18)/F18)</f>
        <v>2.0327410545054828E-2</v>
      </c>
      <c r="L18" s="47"/>
      <c r="N18" s="49"/>
      <c r="O18" s="49"/>
    </row>
    <row r="19" spans="1:18" ht="12.95" customHeight="1">
      <c r="A19" s="236"/>
      <c r="B19" s="237"/>
      <c r="C19" s="238" t="s">
        <v>56</v>
      </c>
      <c r="D19" s="77">
        <f>SUM(D5:D18)</f>
        <v>14345654667.159998</v>
      </c>
      <c r="E19" s="65">
        <f>(D19/$D$126)</f>
        <v>1.0237000143310814E-2</v>
      </c>
      <c r="F19" s="78"/>
      <c r="G19" s="77">
        <f>SUM(G5:G18)</f>
        <v>14610319452.280001</v>
      </c>
      <c r="H19" s="65">
        <f>(G19/$G$126)</f>
        <v>1.0513329532634509E-2</v>
      </c>
      <c r="I19" s="78"/>
      <c r="J19" s="185">
        <f t="shared" si="4"/>
        <v>1.844912562449116E-2</v>
      </c>
      <c r="K19" s="185"/>
      <c r="L19" s="9"/>
      <c r="M19" s="48"/>
      <c r="Q19" s="49"/>
      <c r="R19" s="49"/>
    </row>
    <row r="20" spans="1:18" ht="12.95" customHeight="1">
      <c r="A20" s="239"/>
      <c r="B20" s="79"/>
      <c r="C20" s="79" t="s">
        <v>59</v>
      </c>
      <c r="D20" s="388"/>
      <c r="E20" s="81"/>
      <c r="F20" s="82"/>
      <c r="G20" s="80"/>
      <c r="H20" s="81"/>
      <c r="I20" s="82"/>
      <c r="J20" s="185"/>
      <c r="K20" s="185"/>
      <c r="L20" s="9"/>
      <c r="M20" s="4"/>
      <c r="O20" s="93"/>
    </row>
    <row r="21" spans="1:18" ht="12.95" customHeight="1">
      <c r="A21" s="401">
        <v>15</v>
      </c>
      <c r="B21" s="402" t="s">
        <v>7</v>
      </c>
      <c r="C21" s="402" t="s">
        <v>48</v>
      </c>
      <c r="D21" s="83">
        <v>229811245927.35001</v>
      </c>
      <c r="E21" s="54">
        <f>(D21/$D$47)</f>
        <v>0.42284841826675618</v>
      </c>
      <c r="F21" s="83">
        <v>100</v>
      </c>
      <c r="G21" s="83">
        <v>225525514793.10999</v>
      </c>
      <c r="H21" s="54">
        <f t="shared" ref="H21:H46" si="5">(G21/$G$47)</f>
        <v>0.42156338793772308</v>
      </c>
      <c r="I21" s="83">
        <v>100</v>
      </c>
      <c r="J21" s="185">
        <f>((G21-D21)/D21)</f>
        <v>-1.8648918232638905E-2</v>
      </c>
      <c r="K21" s="185">
        <f t="shared" ref="K21:K30" si="6">((I21-F21)/F21)</f>
        <v>0</v>
      </c>
      <c r="L21" s="9"/>
      <c r="M21" s="4"/>
      <c r="N21" s="193"/>
      <c r="O21" s="193"/>
    </row>
    <row r="22" spans="1:18" ht="12.95" customHeight="1">
      <c r="A22" s="401">
        <v>16</v>
      </c>
      <c r="B22" s="402" t="s">
        <v>21</v>
      </c>
      <c r="C22" s="402" t="s">
        <v>22</v>
      </c>
      <c r="D22" s="83">
        <v>153567061663.26999</v>
      </c>
      <c r="E22" s="54">
        <f t="shared" ref="E22:E44" si="7">(D22/$D$47)</f>
        <v>0.28256053727986469</v>
      </c>
      <c r="F22" s="83">
        <v>100</v>
      </c>
      <c r="G22" s="83">
        <v>151781511695.38</v>
      </c>
      <c r="H22" s="54">
        <f t="shared" si="5"/>
        <v>0.28371746919771734</v>
      </c>
      <c r="I22" s="83">
        <v>100</v>
      </c>
      <c r="J22" s="185">
        <f t="shared" ref="J22:J47" si="8">((G22-D22)/D22)</f>
        <v>-1.1627167626643795E-2</v>
      </c>
      <c r="K22" s="185">
        <f t="shared" si="6"/>
        <v>0</v>
      </c>
      <c r="L22" s="9"/>
      <c r="M22" s="232"/>
      <c r="N22" s="94"/>
      <c r="O22" s="93"/>
      <c r="P22" s="213"/>
    </row>
    <row r="23" spans="1:18" ht="12.95" customHeight="1">
      <c r="A23" s="401">
        <v>17</v>
      </c>
      <c r="B23" s="402" t="s">
        <v>55</v>
      </c>
      <c r="C23" s="402" t="s">
        <v>101</v>
      </c>
      <c r="D23" s="83">
        <v>11628025889.58</v>
      </c>
      <c r="E23" s="54">
        <f t="shared" si="7"/>
        <v>2.1395351368175278E-2</v>
      </c>
      <c r="F23" s="83">
        <v>1</v>
      </c>
      <c r="G23" s="83">
        <v>11945429425.290001</v>
      </c>
      <c r="H23" s="54">
        <f t="shared" si="5"/>
        <v>2.23289843879344E-2</v>
      </c>
      <c r="I23" s="83">
        <v>1</v>
      </c>
      <c r="J23" s="185">
        <f t="shared" si="8"/>
        <v>2.7296424924064689E-2</v>
      </c>
      <c r="K23" s="185">
        <f t="shared" si="6"/>
        <v>0</v>
      </c>
      <c r="L23" s="9"/>
      <c r="M23" s="4"/>
      <c r="N23" s="10"/>
    </row>
    <row r="24" spans="1:18" ht="12.95" customHeight="1">
      <c r="A24" s="401">
        <v>18</v>
      </c>
      <c r="B24" s="402" t="s">
        <v>50</v>
      </c>
      <c r="C24" s="402" t="s">
        <v>51</v>
      </c>
      <c r="D24" s="83">
        <v>710180364.77999997</v>
      </c>
      <c r="E24" s="54">
        <f t="shared" si="7"/>
        <v>1.3067186626117681E-3</v>
      </c>
      <c r="F24" s="83">
        <v>100</v>
      </c>
      <c r="G24" s="83">
        <v>703234504.94000006</v>
      </c>
      <c r="H24" s="54">
        <f t="shared" si="5"/>
        <v>1.3145205352448704E-3</v>
      </c>
      <c r="I24" s="83">
        <v>100</v>
      </c>
      <c r="J24" s="185">
        <f t="shared" si="8"/>
        <v>-9.78041661592771E-3</v>
      </c>
      <c r="K24" s="185">
        <f t="shared" si="6"/>
        <v>0</v>
      </c>
      <c r="L24" s="9"/>
      <c r="M24" s="232"/>
      <c r="N24" s="94"/>
    </row>
    <row r="25" spans="1:18" ht="12.95" customHeight="1">
      <c r="A25" s="401">
        <v>19</v>
      </c>
      <c r="B25" s="402" t="s">
        <v>9</v>
      </c>
      <c r="C25" s="402" t="s">
        <v>23</v>
      </c>
      <c r="D25" s="83">
        <v>60266487375.260002</v>
      </c>
      <c r="E25" s="54">
        <f t="shared" si="7"/>
        <v>0.11088921587927088</v>
      </c>
      <c r="F25" s="75">
        <v>1</v>
      </c>
      <c r="G25" s="83">
        <v>58897563818.150002</v>
      </c>
      <c r="H25" s="54">
        <f t="shared" si="5"/>
        <v>0.1100942240049201</v>
      </c>
      <c r="I25" s="75">
        <v>1</v>
      </c>
      <c r="J25" s="185">
        <f t="shared" si="8"/>
        <v>-2.271450712874893E-2</v>
      </c>
      <c r="K25" s="185">
        <f t="shared" si="6"/>
        <v>0</v>
      </c>
      <c r="L25" s="9"/>
      <c r="M25" s="214"/>
      <c r="N25" s="10"/>
    </row>
    <row r="26" spans="1:18" ht="12.95" customHeight="1">
      <c r="A26" s="401">
        <v>20</v>
      </c>
      <c r="B26" s="402" t="s">
        <v>74</v>
      </c>
      <c r="C26" s="402" t="s">
        <v>75</v>
      </c>
      <c r="D26" s="83">
        <v>1186966501.6500001</v>
      </c>
      <c r="E26" s="54">
        <f t="shared" si="7"/>
        <v>2.1839962867482776E-3</v>
      </c>
      <c r="F26" s="75">
        <v>10</v>
      </c>
      <c r="G26" s="83">
        <v>1143879244.25</v>
      </c>
      <c r="H26" s="54">
        <f t="shared" si="5"/>
        <v>2.1381953613543174E-3</v>
      </c>
      <c r="I26" s="75">
        <v>10</v>
      </c>
      <c r="J26" s="185">
        <f t="shared" si="8"/>
        <v>-3.6300314575099274E-2</v>
      </c>
      <c r="K26" s="185">
        <f t="shared" si="6"/>
        <v>0</v>
      </c>
      <c r="L26" s="9"/>
      <c r="M26" s="49"/>
      <c r="N26" s="49"/>
      <c r="O26" s="439"/>
      <c r="P26" s="439"/>
    </row>
    <row r="27" spans="1:18" ht="12.95" customHeight="1">
      <c r="A27" s="401">
        <v>21</v>
      </c>
      <c r="B27" s="402" t="s">
        <v>105</v>
      </c>
      <c r="C27" s="402" t="s">
        <v>107</v>
      </c>
      <c r="D27" s="83">
        <v>21656241414.27</v>
      </c>
      <c r="E27" s="54">
        <f t="shared" si="7"/>
        <v>3.9847081419688138E-2</v>
      </c>
      <c r="F27" s="75">
        <v>1</v>
      </c>
      <c r="G27" s="83">
        <v>21815972392.66</v>
      </c>
      <c r="H27" s="54">
        <f t="shared" si="5"/>
        <v>4.077948892586479E-2</v>
      </c>
      <c r="I27" s="75">
        <v>1</v>
      </c>
      <c r="J27" s="185">
        <f t="shared" si="8"/>
        <v>7.3757479580342815E-3</v>
      </c>
      <c r="K27" s="185">
        <f t="shared" si="6"/>
        <v>0</v>
      </c>
      <c r="L27" s="9"/>
      <c r="M27" s="232"/>
      <c r="N27" s="10"/>
      <c r="O27" s="438"/>
      <c r="P27" s="438"/>
    </row>
    <row r="28" spans="1:18" ht="12.95" customHeight="1">
      <c r="A28" s="401">
        <v>22</v>
      </c>
      <c r="B28" s="402" t="s">
        <v>112</v>
      </c>
      <c r="C28" s="402" t="s">
        <v>111</v>
      </c>
      <c r="D28" s="83">
        <v>4207821322.0900002</v>
      </c>
      <c r="E28" s="54">
        <f t="shared" si="7"/>
        <v>7.7423129717392788E-3</v>
      </c>
      <c r="F28" s="75">
        <v>100</v>
      </c>
      <c r="G28" s="83">
        <v>4035173762.5900002</v>
      </c>
      <c r="H28" s="54">
        <f t="shared" si="5"/>
        <v>7.5427453245605876E-3</v>
      </c>
      <c r="I28" s="75">
        <v>100</v>
      </c>
      <c r="J28" s="185">
        <f t="shared" si="8"/>
        <v>-4.1030154629818495E-2</v>
      </c>
      <c r="K28" s="185">
        <f t="shared" si="6"/>
        <v>0</v>
      </c>
      <c r="L28" s="9"/>
      <c r="M28" s="4"/>
      <c r="N28" s="10"/>
      <c r="O28" s="439"/>
      <c r="P28" s="439"/>
    </row>
    <row r="29" spans="1:18" ht="12.95" customHeight="1">
      <c r="A29" s="401">
        <v>23</v>
      </c>
      <c r="B29" s="402" t="s">
        <v>113</v>
      </c>
      <c r="C29" s="402" t="s">
        <v>114</v>
      </c>
      <c r="D29" s="83">
        <v>5869926828.1499996</v>
      </c>
      <c r="E29" s="54">
        <f t="shared" si="7"/>
        <v>1.0800556189532538E-2</v>
      </c>
      <c r="F29" s="75">
        <v>100</v>
      </c>
      <c r="G29" s="83">
        <v>5721361178.4899998</v>
      </c>
      <c r="H29" s="54">
        <f t="shared" si="5"/>
        <v>1.0694649801519018E-2</v>
      </c>
      <c r="I29" s="75">
        <v>100</v>
      </c>
      <c r="J29" s="185">
        <f t="shared" si="8"/>
        <v>-2.5309625487584256E-2</v>
      </c>
      <c r="K29" s="185">
        <f t="shared" si="6"/>
        <v>0</v>
      </c>
      <c r="L29" s="9"/>
      <c r="M29" s="336"/>
      <c r="N29" s="10"/>
    </row>
    <row r="30" spans="1:18" ht="12.95" customHeight="1">
      <c r="A30" s="401">
        <v>24</v>
      </c>
      <c r="B30" s="402" t="s">
        <v>115</v>
      </c>
      <c r="C30" s="53" t="s">
        <v>120</v>
      </c>
      <c r="D30" s="83">
        <v>1144973451.27</v>
      </c>
      <c r="E30" s="54">
        <f t="shared" si="7"/>
        <v>2.106729855074204E-3</v>
      </c>
      <c r="F30" s="75">
        <v>10</v>
      </c>
      <c r="G30" s="83">
        <v>1086292337.6099999</v>
      </c>
      <c r="H30" s="54">
        <f t="shared" si="5"/>
        <v>2.0305510822301465E-3</v>
      </c>
      <c r="I30" s="75">
        <v>10</v>
      </c>
      <c r="J30" s="185">
        <f t="shared" si="8"/>
        <v>-5.125106926707447E-2</v>
      </c>
      <c r="K30" s="185">
        <f t="shared" si="6"/>
        <v>0</v>
      </c>
      <c r="L30" s="9"/>
      <c r="M30" s="364"/>
      <c r="N30" s="365"/>
    </row>
    <row r="31" spans="1:18" ht="12.95" customHeight="1">
      <c r="A31" s="401">
        <v>25</v>
      </c>
      <c r="B31" s="402" t="s">
        <v>14</v>
      </c>
      <c r="C31" s="402" t="s">
        <v>122</v>
      </c>
      <c r="D31" s="74">
        <v>2056495041</v>
      </c>
      <c r="E31" s="54">
        <f t="shared" si="7"/>
        <v>3.7839126268658721E-3</v>
      </c>
      <c r="F31" s="75">
        <v>100</v>
      </c>
      <c r="G31" s="74">
        <v>2067218459</v>
      </c>
      <c r="H31" s="54">
        <f t="shared" si="5"/>
        <v>3.8641464491629357E-3</v>
      </c>
      <c r="I31" s="75">
        <v>100</v>
      </c>
      <c r="J31" s="185">
        <f t="shared" si="8"/>
        <v>5.2144147134853217E-3</v>
      </c>
      <c r="K31" s="185">
        <f t="shared" ref="K31:K46" si="9">((I31-F31)/F31)</f>
        <v>0</v>
      </c>
      <c r="L31" s="9"/>
      <c r="M31" s="277"/>
      <c r="N31" s="10"/>
      <c r="O31" s="439"/>
      <c r="P31" s="439"/>
    </row>
    <row r="32" spans="1:18" ht="12.95" customHeight="1">
      <c r="A32" s="401">
        <v>26</v>
      </c>
      <c r="B32" s="402" t="s">
        <v>65</v>
      </c>
      <c r="C32" s="402" t="s">
        <v>123</v>
      </c>
      <c r="D32" s="74">
        <v>7234423055.4300003</v>
      </c>
      <c r="E32" s="54">
        <f t="shared" si="7"/>
        <v>1.3311203869579942E-2</v>
      </c>
      <c r="F32" s="75">
        <v>100</v>
      </c>
      <c r="G32" s="74">
        <v>7238819460.4099998</v>
      </c>
      <c r="H32" s="54">
        <f t="shared" si="5"/>
        <v>1.3531157479894997E-2</v>
      </c>
      <c r="I32" s="75">
        <v>100</v>
      </c>
      <c r="J32" s="185">
        <f t="shared" si="8"/>
        <v>6.0770637082105622E-4</v>
      </c>
      <c r="K32" s="185">
        <f t="shared" si="9"/>
        <v>0</v>
      </c>
      <c r="L32" s="9"/>
      <c r="M32" s="332"/>
      <c r="N32" s="212"/>
    </row>
    <row r="33" spans="1:16" ht="12.95" customHeight="1">
      <c r="A33" s="401">
        <v>27</v>
      </c>
      <c r="B33" s="402" t="s">
        <v>126</v>
      </c>
      <c r="C33" s="402" t="s">
        <v>128</v>
      </c>
      <c r="D33" s="74">
        <v>8136244350.6700001</v>
      </c>
      <c r="E33" s="54">
        <f t="shared" si="7"/>
        <v>1.4970538279924952E-2</v>
      </c>
      <c r="F33" s="75">
        <v>100</v>
      </c>
      <c r="G33" s="74">
        <v>7758541511.8599997</v>
      </c>
      <c r="H33" s="54">
        <f t="shared" si="5"/>
        <v>1.4502647508401072E-2</v>
      </c>
      <c r="I33" s="75">
        <v>100</v>
      </c>
      <c r="J33" s="185">
        <f t="shared" si="8"/>
        <v>-4.642225854228401E-2</v>
      </c>
      <c r="K33" s="185">
        <f t="shared" si="9"/>
        <v>0</v>
      </c>
      <c r="L33" s="9"/>
      <c r="M33" s="346"/>
      <c r="N33" s="346"/>
    </row>
    <row r="34" spans="1:16" ht="12.95" customHeight="1">
      <c r="A34" s="401">
        <v>28</v>
      </c>
      <c r="B34" s="402" t="s">
        <v>126</v>
      </c>
      <c r="C34" s="402" t="s">
        <v>127</v>
      </c>
      <c r="D34" s="74">
        <v>246560547.81999999</v>
      </c>
      <c r="E34" s="54">
        <f t="shared" si="7"/>
        <v>4.5366682223040901E-4</v>
      </c>
      <c r="F34" s="75">
        <v>1000000</v>
      </c>
      <c r="G34" s="74">
        <v>166350959.15000001</v>
      </c>
      <c r="H34" s="54">
        <f t="shared" si="5"/>
        <v>3.1095139718579745E-4</v>
      </c>
      <c r="I34" s="75">
        <v>1000000</v>
      </c>
      <c r="J34" s="185">
        <f t="shared" si="8"/>
        <v>-0.32531396194234813</v>
      </c>
      <c r="K34" s="185">
        <f t="shared" si="9"/>
        <v>0</v>
      </c>
      <c r="L34" s="9"/>
      <c r="M34" s="366"/>
      <c r="N34" s="212"/>
    </row>
    <row r="35" spans="1:16" ht="12.95" customHeight="1">
      <c r="A35" s="401">
        <v>29</v>
      </c>
      <c r="B35" s="402" t="s">
        <v>138</v>
      </c>
      <c r="C35" s="402" t="s">
        <v>139</v>
      </c>
      <c r="D35" s="74">
        <v>5791343261.5799999</v>
      </c>
      <c r="E35" s="54">
        <f t="shared" si="7"/>
        <v>1.0655963888612726E-2</v>
      </c>
      <c r="F35" s="75">
        <v>1</v>
      </c>
      <c r="G35" s="74">
        <v>5596153692.5299997</v>
      </c>
      <c r="H35" s="54">
        <f t="shared" si="5"/>
        <v>1.046060580864804E-2</v>
      </c>
      <c r="I35" s="75">
        <v>1</v>
      </c>
      <c r="J35" s="185">
        <f t="shared" si="8"/>
        <v>-3.370367809915456E-2</v>
      </c>
      <c r="K35" s="185">
        <f t="shared" si="9"/>
        <v>0</v>
      </c>
      <c r="L35" s="9"/>
      <c r="M35" s="367"/>
      <c r="N35" s="212"/>
      <c r="O35" s="58"/>
    </row>
    <row r="36" spans="1:16" ht="12.95" customHeight="1">
      <c r="A36" s="401">
        <v>30</v>
      </c>
      <c r="B36" s="402" t="s">
        <v>18</v>
      </c>
      <c r="C36" s="74" t="s">
        <v>144</v>
      </c>
      <c r="D36" s="74">
        <v>11141617694.809999</v>
      </c>
      <c r="E36" s="54">
        <f t="shared" si="7"/>
        <v>2.0500369336462595E-2</v>
      </c>
      <c r="F36" s="75">
        <v>1</v>
      </c>
      <c r="G36" s="74">
        <v>11073434337.040001</v>
      </c>
      <c r="H36" s="54">
        <f t="shared" si="5"/>
        <v>2.0699008267472153E-2</v>
      </c>
      <c r="I36" s="75">
        <v>1</v>
      </c>
      <c r="J36" s="185">
        <f t="shared" si="8"/>
        <v>-6.1196999966853819E-3</v>
      </c>
      <c r="K36" s="185">
        <f t="shared" si="9"/>
        <v>0</v>
      </c>
      <c r="L36" s="9"/>
      <c r="M36" s="311"/>
      <c r="N36" s="440"/>
      <c r="O36" s="343"/>
    </row>
    <row r="37" spans="1:16" ht="12.95" customHeight="1" thickBot="1">
      <c r="A37" s="401">
        <v>31</v>
      </c>
      <c r="B37" s="402" t="s">
        <v>78</v>
      </c>
      <c r="C37" s="402" t="s">
        <v>147</v>
      </c>
      <c r="D37" s="74">
        <v>531112714.77999997</v>
      </c>
      <c r="E37" s="54">
        <f t="shared" si="7"/>
        <v>9.7723751707556612E-4</v>
      </c>
      <c r="F37" s="75">
        <v>100</v>
      </c>
      <c r="G37" s="74">
        <v>532226823.82999998</v>
      </c>
      <c r="H37" s="54">
        <f t="shared" si="5"/>
        <v>9.9486456426420766E-4</v>
      </c>
      <c r="I37" s="75">
        <v>100</v>
      </c>
      <c r="J37" s="229">
        <f t="shared" ref="J37:J45" si="10">((G37-D37)/D37)</f>
        <v>2.0976885301296233E-3</v>
      </c>
      <c r="K37" s="229">
        <f t="shared" ref="K37:K45" si="11">((I37-F37)/F37)</f>
        <v>0</v>
      </c>
      <c r="L37" s="9"/>
      <c r="M37" s="302"/>
      <c r="N37" s="441"/>
      <c r="O37" s="344"/>
    </row>
    <row r="38" spans="1:16" ht="12.95" customHeight="1">
      <c r="A38" s="401">
        <v>32</v>
      </c>
      <c r="B38" s="53" t="s">
        <v>170</v>
      </c>
      <c r="C38" s="402" t="s">
        <v>157</v>
      </c>
      <c r="D38" s="73">
        <v>8393088725.9399996</v>
      </c>
      <c r="E38" s="54">
        <f t="shared" si="7"/>
        <v>1.5443127153395339E-2</v>
      </c>
      <c r="F38" s="75">
        <v>1</v>
      </c>
      <c r="G38" s="73">
        <v>8170292133.4399996</v>
      </c>
      <c r="H38" s="54">
        <f t="shared" si="5"/>
        <v>1.5272312028080649E-2</v>
      </c>
      <c r="I38" s="75">
        <v>1</v>
      </c>
      <c r="J38" s="229">
        <f t="shared" si="10"/>
        <v>-2.6545244519031043E-2</v>
      </c>
      <c r="K38" s="229">
        <f t="shared" si="11"/>
        <v>0</v>
      </c>
      <c r="L38" s="9"/>
      <c r="M38" s="4"/>
      <c r="N38" s="212"/>
    </row>
    <row r="39" spans="1:16" ht="12.95" customHeight="1">
      <c r="A39" s="401">
        <v>33</v>
      </c>
      <c r="B39" s="53" t="s">
        <v>181</v>
      </c>
      <c r="C39" s="402" t="s">
        <v>158</v>
      </c>
      <c r="D39" s="73">
        <v>783710263.78999996</v>
      </c>
      <c r="E39" s="54">
        <f t="shared" si="7"/>
        <v>1.44201230921391E-3</v>
      </c>
      <c r="F39" s="75">
        <v>10</v>
      </c>
      <c r="G39" s="73">
        <v>772652412.78999996</v>
      </c>
      <c r="H39" s="54">
        <f t="shared" si="5"/>
        <v>1.4442799039071726E-3</v>
      </c>
      <c r="I39" s="75">
        <v>10</v>
      </c>
      <c r="J39" s="185">
        <f t="shared" si="10"/>
        <v>-1.4109616156517532E-2</v>
      </c>
      <c r="K39" s="185">
        <f t="shared" si="11"/>
        <v>0</v>
      </c>
      <c r="L39" s="9"/>
      <c r="M39" s="4"/>
      <c r="N39" s="357"/>
      <c r="O39" s="355"/>
    </row>
    <row r="40" spans="1:16" ht="12.95" customHeight="1" thickBot="1">
      <c r="A40" s="401">
        <v>34</v>
      </c>
      <c r="B40" s="53" t="s">
        <v>52</v>
      </c>
      <c r="C40" s="402" t="s">
        <v>169</v>
      </c>
      <c r="D40" s="73">
        <v>951540586.88999999</v>
      </c>
      <c r="E40" s="54">
        <f t="shared" si="7"/>
        <v>1.7508169822561871E-3</v>
      </c>
      <c r="F40" s="75">
        <v>1</v>
      </c>
      <c r="G40" s="73">
        <v>950889968.5</v>
      </c>
      <c r="H40" s="54">
        <f t="shared" si="5"/>
        <v>1.7774503121945715E-3</v>
      </c>
      <c r="I40" s="75">
        <v>1</v>
      </c>
      <c r="J40" s="185">
        <f t="shared" si="10"/>
        <v>-6.8375264173066582E-4</v>
      </c>
      <c r="K40" s="185">
        <f t="shared" si="11"/>
        <v>0</v>
      </c>
      <c r="L40" s="9"/>
      <c r="M40" s="4"/>
      <c r="N40" s="360"/>
      <c r="O40" s="356"/>
    </row>
    <row r="41" spans="1:16" ht="12.95" customHeight="1">
      <c r="A41" s="401">
        <v>35</v>
      </c>
      <c r="B41" s="402" t="s">
        <v>11</v>
      </c>
      <c r="C41" s="53" t="s">
        <v>222</v>
      </c>
      <c r="D41" s="73">
        <v>5026458326.1499996</v>
      </c>
      <c r="E41" s="54">
        <f t="shared" si="7"/>
        <v>9.2485898334505549E-3</v>
      </c>
      <c r="F41" s="75">
        <v>100</v>
      </c>
      <c r="G41" s="73">
        <v>4966609185.4200001</v>
      </c>
      <c r="H41" s="54">
        <f>(G41/$G$47)</f>
        <v>9.2838302428397169E-3</v>
      </c>
      <c r="I41" s="75">
        <v>100</v>
      </c>
      <c r="J41" s="185">
        <f t="shared" si="10"/>
        <v>-1.1906821234075726E-2</v>
      </c>
      <c r="K41" s="185">
        <f t="shared" si="11"/>
        <v>0</v>
      </c>
      <c r="L41" s="9"/>
      <c r="M41" s="335"/>
      <c r="N41" s="212"/>
    </row>
    <row r="42" spans="1:16" ht="12.95" customHeight="1">
      <c r="A42" s="401">
        <v>36</v>
      </c>
      <c r="B42" s="402" t="s">
        <v>171</v>
      </c>
      <c r="C42" s="53" t="s">
        <v>172</v>
      </c>
      <c r="D42" s="73">
        <v>525973701.51999998</v>
      </c>
      <c r="E42" s="54">
        <f t="shared" si="7"/>
        <v>9.6778182825723105E-4</v>
      </c>
      <c r="F42" s="75">
        <v>1</v>
      </c>
      <c r="G42" s="73">
        <v>526566860.10000002</v>
      </c>
      <c r="H42" s="54">
        <f>(G42/$G$47)</f>
        <v>9.8428468159411468E-4</v>
      </c>
      <c r="I42" s="75">
        <v>1</v>
      </c>
      <c r="J42" s="185">
        <f t="shared" si="10"/>
        <v>1.1277342922010869E-3</v>
      </c>
      <c r="K42" s="185">
        <f t="shared" si="11"/>
        <v>0</v>
      </c>
      <c r="L42" s="9"/>
      <c r="M42" s="4"/>
      <c r="N42" s="212"/>
    </row>
    <row r="43" spans="1:16" ht="12.95" customHeight="1">
      <c r="A43" s="401">
        <v>37</v>
      </c>
      <c r="B43" s="402" t="s">
        <v>173</v>
      </c>
      <c r="C43" s="53" t="s">
        <v>175</v>
      </c>
      <c r="D43" s="73">
        <v>220448800.87</v>
      </c>
      <c r="E43" s="54">
        <f t="shared" si="7"/>
        <v>4.0562169349254139E-4</v>
      </c>
      <c r="F43" s="75">
        <v>100</v>
      </c>
      <c r="G43" s="73">
        <v>217935149.50999999</v>
      </c>
      <c r="H43" s="54">
        <f>(G43/$G$47)</f>
        <v>4.0737510371024603E-4</v>
      </c>
      <c r="I43" s="75">
        <v>100</v>
      </c>
      <c r="J43" s="185">
        <f t="shared" si="10"/>
        <v>-1.1402427003820855E-2</v>
      </c>
      <c r="K43" s="185">
        <f t="shared" si="11"/>
        <v>0</v>
      </c>
      <c r="L43" s="9"/>
      <c r="M43" s="4"/>
      <c r="N43" s="212"/>
    </row>
    <row r="44" spans="1:16" ht="12.95" customHeight="1">
      <c r="A44" s="401">
        <v>38</v>
      </c>
      <c r="B44" s="402" t="s">
        <v>190</v>
      </c>
      <c r="C44" s="53" t="s">
        <v>191</v>
      </c>
      <c r="D44" s="73">
        <v>100512236.49684256</v>
      </c>
      <c r="E44" s="54">
        <f t="shared" si="7"/>
        <v>1.8494064573576152E-4</v>
      </c>
      <c r="F44" s="75">
        <v>1</v>
      </c>
      <c r="G44" s="73">
        <v>104205805.38339768</v>
      </c>
      <c r="H44" s="54">
        <f t="shared" ref="H44:H45" si="12">(G44/$G$47)</f>
        <v>1.9478661827023678E-4</v>
      </c>
      <c r="I44" s="75">
        <v>1</v>
      </c>
      <c r="J44" s="185">
        <f t="shared" si="10"/>
        <v>3.6747454989434526E-2</v>
      </c>
      <c r="K44" s="185">
        <f t="shared" si="11"/>
        <v>0</v>
      </c>
      <c r="L44" s="9"/>
      <c r="M44" s="4"/>
      <c r="N44" s="212"/>
    </row>
    <row r="45" spans="1:16" ht="12.95" customHeight="1">
      <c r="A45" s="401">
        <v>39</v>
      </c>
      <c r="B45" s="416" t="s">
        <v>137</v>
      </c>
      <c r="C45" s="416" t="s">
        <v>201</v>
      </c>
      <c r="D45" s="73">
        <v>2161003510.23</v>
      </c>
      <c r="E45" s="54">
        <f t="shared" ref="E45" si="13">(D45/$D$47)</f>
        <v>3.9762062665050554E-3</v>
      </c>
      <c r="F45" s="75">
        <v>1</v>
      </c>
      <c r="G45" s="73">
        <v>2042028377.0799999</v>
      </c>
      <c r="H45" s="54">
        <f t="shared" si="12"/>
        <v>3.817059908704905E-3</v>
      </c>
      <c r="I45" s="75">
        <v>1</v>
      </c>
      <c r="J45" s="185">
        <f t="shared" si="10"/>
        <v>-5.5055502032635442E-2</v>
      </c>
      <c r="K45" s="185">
        <f t="shared" si="11"/>
        <v>0</v>
      </c>
      <c r="L45" s="9"/>
      <c r="M45" s="4"/>
      <c r="N45" s="212"/>
    </row>
    <row r="46" spans="1:16" ht="12.95" customHeight="1">
      <c r="A46" s="401">
        <v>40</v>
      </c>
      <c r="B46" s="402" t="s">
        <v>204</v>
      </c>
      <c r="C46" s="402" t="s">
        <v>207</v>
      </c>
      <c r="D46" s="73">
        <v>134290904.97</v>
      </c>
      <c r="E46" s="54" t="s">
        <v>102</v>
      </c>
      <c r="F46" s="75">
        <v>1</v>
      </c>
      <c r="G46" s="73">
        <v>134290904.97999999</v>
      </c>
      <c r="H46" s="54">
        <f t="shared" si="5"/>
        <v>2.5102316660057655E-4</v>
      </c>
      <c r="I46" s="75">
        <v>1</v>
      </c>
      <c r="J46" s="185">
        <f t="shared" si="8"/>
        <v>7.4465135710350533E-11</v>
      </c>
      <c r="K46" s="185">
        <f t="shared" si="9"/>
        <v>0</v>
      </c>
      <c r="L46" s="9"/>
      <c r="M46" s="250"/>
      <c r="N46" s="212"/>
    </row>
    <row r="47" spans="1:16" ht="12.95" customHeight="1">
      <c r="A47" s="236"/>
      <c r="B47" s="240"/>
      <c r="C47" s="238" t="s">
        <v>56</v>
      </c>
      <c r="D47" s="84">
        <f>SUM(D21:D46)</f>
        <v>543483754460.617</v>
      </c>
      <c r="E47" s="65">
        <f>(D47/$D$126)</f>
        <v>0.38782777094423587</v>
      </c>
      <c r="F47" s="85"/>
      <c r="G47" s="84">
        <f>SUM(G21:G46)</f>
        <v>534974149193.49335</v>
      </c>
      <c r="H47" s="65">
        <f>(G47/$G$126)</f>
        <v>0.38495801137560132</v>
      </c>
      <c r="I47" s="85"/>
      <c r="J47" s="185">
        <f t="shared" si="8"/>
        <v>-1.5657515422092157E-2</v>
      </c>
      <c r="K47" s="185"/>
      <c r="L47" s="9"/>
      <c r="M47" s="4"/>
    </row>
    <row r="48" spans="1:16" ht="12.95" customHeight="1">
      <c r="A48" s="239"/>
      <c r="B48" s="79"/>
      <c r="C48" s="79" t="s">
        <v>81</v>
      </c>
      <c r="D48" s="388"/>
      <c r="E48" s="81"/>
      <c r="F48" s="82"/>
      <c r="G48" s="80"/>
      <c r="H48" s="81"/>
      <c r="I48" s="82"/>
      <c r="J48" s="185"/>
      <c r="K48" s="185"/>
      <c r="L48" s="9"/>
      <c r="M48" s="4"/>
      <c r="O48" s="58"/>
      <c r="P48" s="59"/>
    </row>
    <row r="49" spans="1:15" ht="12.95" customHeight="1">
      <c r="A49" s="401">
        <v>41</v>
      </c>
      <c r="B49" s="402" t="s">
        <v>7</v>
      </c>
      <c r="C49" s="402" t="s">
        <v>24</v>
      </c>
      <c r="D49" s="72">
        <v>175298104012.95001</v>
      </c>
      <c r="E49" s="54">
        <f>(D49/$D$59)</f>
        <v>0.67152315619252556</v>
      </c>
      <c r="F49" s="95">
        <v>228.19</v>
      </c>
      <c r="G49" s="72">
        <v>169026222813.59</v>
      </c>
      <c r="H49" s="54">
        <f t="shared" ref="H49:H58" si="14">(G49/$G$59)</f>
        <v>0.65053784825837424</v>
      </c>
      <c r="I49" s="95">
        <v>228.42</v>
      </c>
      <c r="J49" s="185">
        <f>((G49-D49)/D49)</f>
        <v>-3.5778374413545769E-2</v>
      </c>
      <c r="K49" s="185">
        <f t="shared" ref="K49:K58" si="15">((I49-F49)/F49)</f>
        <v>1.0079319865024313E-3</v>
      </c>
      <c r="L49" s="9"/>
      <c r="M49" s="4"/>
    </row>
    <row r="50" spans="1:15" ht="12.95" customHeight="1">
      <c r="A50" s="401">
        <v>42</v>
      </c>
      <c r="B50" s="402" t="s">
        <v>78</v>
      </c>
      <c r="C50" s="402" t="s">
        <v>25</v>
      </c>
      <c r="D50" s="72">
        <v>1342608443.9100001</v>
      </c>
      <c r="E50" s="54">
        <f t="shared" ref="E50:E58" si="16">(D50/$D$59)</f>
        <v>5.1431968694799698E-3</v>
      </c>
      <c r="F50" s="95">
        <v>306.60770000000002</v>
      </c>
      <c r="G50" s="72">
        <v>1334691337.97</v>
      </c>
      <c r="H50" s="54">
        <f t="shared" si="14"/>
        <v>5.1368788619838004E-3</v>
      </c>
      <c r="I50" s="95">
        <v>305.4067</v>
      </c>
      <c r="J50" s="229">
        <f t="shared" ref="J50:J59" si="17">((G50-D50)/D50)</f>
        <v>-5.8968092863646328E-3</v>
      </c>
      <c r="K50" s="229">
        <f t="shared" si="15"/>
        <v>-3.9170575298664119E-3</v>
      </c>
      <c r="L50" s="9"/>
      <c r="M50" s="214"/>
      <c r="N50" s="215"/>
    </row>
    <row r="51" spans="1:15" ht="12.95" customHeight="1">
      <c r="A51" s="401">
        <v>43</v>
      </c>
      <c r="B51" s="424" t="s">
        <v>21</v>
      </c>
      <c r="C51" s="424" t="s">
        <v>28</v>
      </c>
      <c r="D51" s="72">
        <v>37268404657.209999</v>
      </c>
      <c r="E51" s="54">
        <f t="shared" si="16"/>
        <v>0.1427659292870678</v>
      </c>
      <c r="F51" s="342">
        <v>1356.39</v>
      </c>
      <c r="G51" s="72">
        <v>37806433273.349998</v>
      </c>
      <c r="H51" s="54">
        <f t="shared" si="14"/>
        <v>0.14550710145781873</v>
      </c>
      <c r="I51" s="342">
        <v>1357.59</v>
      </c>
      <c r="J51" s="185">
        <f t="shared" si="17"/>
        <v>1.4436588340411068E-2</v>
      </c>
      <c r="K51" s="185">
        <f t="shared" si="15"/>
        <v>8.847013027225341E-4</v>
      </c>
      <c r="L51" s="9"/>
      <c r="M51" s="308" t="s">
        <v>182</v>
      </c>
      <c r="N51" s="216"/>
      <c r="O51" s="94"/>
    </row>
    <row r="52" spans="1:15" ht="12.95" customHeight="1">
      <c r="A52" s="401" t="s">
        <v>208</v>
      </c>
      <c r="B52" s="402" t="s">
        <v>21</v>
      </c>
      <c r="C52" s="402" t="s">
        <v>86</v>
      </c>
      <c r="D52" s="72">
        <v>5567986574.4899998</v>
      </c>
      <c r="E52" s="54">
        <f t="shared" si="16"/>
        <v>2.1329562799281134E-2</v>
      </c>
      <c r="F52" s="342">
        <v>52061.37</v>
      </c>
      <c r="G52" s="72">
        <v>5230442611</v>
      </c>
      <c r="H52" s="54">
        <f t="shared" si="14"/>
        <v>2.013060946969986E-2</v>
      </c>
      <c r="I52" s="342">
        <v>51971.6</v>
      </c>
      <c r="J52" s="185">
        <f t="shared" si="17"/>
        <v>-6.0622266051515605E-2</v>
      </c>
      <c r="K52" s="185">
        <f t="shared" si="15"/>
        <v>-1.7243111351085089E-3</v>
      </c>
      <c r="L52" s="9"/>
      <c r="M52" s="315"/>
      <c r="N52" s="217"/>
    </row>
    <row r="53" spans="1:15" ht="12.95" customHeight="1">
      <c r="A53" s="401" t="s">
        <v>209</v>
      </c>
      <c r="B53" s="402" t="s">
        <v>21</v>
      </c>
      <c r="C53" s="402" t="s">
        <v>85</v>
      </c>
      <c r="D53" s="72">
        <v>607069605</v>
      </c>
      <c r="E53" s="54">
        <f t="shared" si="16"/>
        <v>2.3255316962699957E-3</v>
      </c>
      <c r="F53" s="342">
        <v>51925.74</v>
      </c>
      <c r="G53" s="72">
        <v>606414001.39999998</v>
      </c>
      <c r="H53" s="54">
        <f t="shared" si="14"/>
        <v>2.33392933390918E-3</v>
      </c>
      <c r="I53" s="342">
        <v>51926.5</v>
      </c>
      <c r="J53" s="185">
        <f t="shared" si="17"/>
        <v>-1.079947990478001E-3</v>
      </c>
      <c r="K53" s="185">
        <f>((I53-F53)/F53)</f>
        <v>1.4636286358211501E-5</v>
      </c>
      <c r="L53" s="9"/>
      <c r="M53" s="308"/>
      <c r="N53" s="217"/>
    </row>
    <row r="54" spans="1:15" ht="12.95" customHeight="1">
      <c r="A54" s="401">
        <v>45</v>
      </c>
      <c r="B54" s="415" t="s">
        <v>55</v>
      </c>
      <c r="C54" s="424" t="s">
        <v>213</v>
      </c>
      <c r="D54" s="72">
        <v>30248636591.34</v>
      </c>
      <c r="E54" s="54">
        <f t="shared" si="16"/>
        <v>0.11587495500143442</v>
      </c>
      <c r="F54" s="342">
        <v>49107.06</v>
      </c>
      <c r="G54" s="72">
        <v>35048335163</v>
      </c>
      <c r="H54" s="54">
        <f t="shared" si="14"/>
        <v>0.13489190116448108</v>
      </c>
      <c r="I54" s="342">
        <v>49041.45</v>
      </c>
      <c r="J54" s="185">
        <f t="shared" si="17"/>
        <v>0.15867487306962205</v>
      </c>
      <c r="K54" s="185">
        <f>((I54-F54)/F54)</f>
        <v>-1.3360604361165296E-3</v>
      </c>
      <c r="L54" s="9"/>
      <c r="M54" s="280"/>
      <c r="N54" s="217"/>
    </row>
    <row r="55" spans="1:15" ht="12.95" customHeight="1">
      <c r="A55" s="401">
        <v>46</v>
      </c>
      <c r="B55" s="53" t="s">
        <v>170</v>
      </c>
      <c r="C55" s="402" t="s">
        <v>156</v>
      </c>
      <c r="D55" s="72">
        <v>4355126007.8699999</v>
      </c>
      <c r="E55" s="54">
        <f t="shared" si="16"/>
        <v>1.6683397569462393E-2</v>
      </c>
      <c r="F55" s="342">
        <v>379.5</v>
      </c>
      <c r="G55" s="72">
        <v>4361474466.0299997</v>
      </c>
      <c r="H55" s="54">
        <f t="shared" si="14"/>
        <v>1.6786177713348713E-2</v>
      </c>
      <c r="I55" s="342">
        <v>379.5</v>
      </c>
      <c r="J55" s="185">
        <f>((G55-D55)/D55)</f>
        <v>1.4576979284934041E-3</v>
      </c>
      <c r="K55" s="185">
        <f>((I55-F55)/F55)</f>
        <v>0</v>
      </c>
      <c r="L55" s="9"/>
      <c r="M55" s="316"/>
      <c r="N55" s="217"/>
    </row>
    <row r="56" spans="1:15" ht="12.95" customHeight="1">
      <c r="A56" s="401">
        <v>47</v>
      </c>
      <c r="B56" s="402" t="s">
        <v>115</v>
      </c>
      <c r="C56" s="402" t="s">
        <v>164</v>
      </c>
      <c r="D56" s="72">
        <v>577006364</v>
      </c>
      <c r="E56" s="54">
        <f t="shared" si="16"/>
        <v>2.2103669453711204E-3</v>
      </c>
      <c r="F56" s="342">
        <v>43106.68</v>
      </c>
      <c r="G56" s="72">
        <v>578621964.39999998</v>
      </c>
      <c r="H56" s="54">
        <f t="shared" si="14"/>
        <v>2.2269650318751913E-3</v>
      </c>
      <c r="I56" s="342">
        <v>43179.839999999997</v>
      </c>
      <c r="J56" s="185">
        <f>((G56-D56)/D56)</f>
        <v>2.7999698110781602E-3</v>
      </c>
      <c r="K56" s="185">
        <f>((I56-F56)/F56)</f>
        <v>1.6971847518759556E-3</v>
      </c>
      <c r="L56" s="9"/>
      <c r="M56" s="316"/>
      <c r="N56" s="217"/>
    </row>
    <row r="57" spans="1:15" ht="12.95" customHeight="1">
      <c r="A57" s="401">
        <v>48</v>
      </c>
      <c r="B57" s="402" t="s">
        <v>78</v>
      </c>
      <c r="C57" s="402" t="s">
        <v>186</v>
      </c>
      <c r="D57" s="72">
        <v>652069083.10000002</v>
      </c>
      <c r="E57" s="54">
        <f t="shared" si="16"/>
        <v>2.4979134326890964E-3</v>
      </c>
      <c r="F57" s="342">
        <v>41930.134400000003</v>
      </c>
      <c r="G57" s="72">
        <v>649544628.52999997</v>
      </c>
      <c r="H57" s="54">
        <f t="shared" si="14"/>
        <v>2.499927868930153E-3</v>
      </c>
      <c r="I57" s="342">
        <v>41914.936500000003</v>
      </c>
      <c r="J57" s="185">
        <f>((G57-D57)/D57)</f>
        <v>-3.8714526350468099E-3</v>
      </c>
      <c r="K57" s="185">
        <f>((I57-F57)/F57)</f>
        <v>-3.6245769820378174E-4</v>
      </c>
      <c r="L57" s="9"/>
      <c r="M57" s="316"/>
      <c r="N57" s="217"/>
    </row>
    <row r="58" spans="1:15" ht="12.95" customHeight="1">
      <c r="A58" s="401">
        <v>49</v>
      </c>
      <c r="B58" s="402" t="s">
        <v>9</v>
      </c>
      <c r="C58" s="402" t="s">
        <v>187</v>
      </c>
      <c r="D58" s="72">
        <v>5128497510.3000002</v>
      </c>
      <c r="E58" s="54">
        <f t="shared" si="16"/>
        <v>1.9645990206418603E-2</v>
      </c>
      <c r="F58" s="342">
        <v>455.4443</v>
      </c>
      <c r="G58" s="72">
        <v>5183167744.8599997</v>
      </c>
      <c r="H58" s="54">
        <f t="shared" si="14"/>
        <v>1.9948660839579101E-2</v>
      </c>
      <c r="I58" s="342">
        <v>456.42970000000003</v>
      </c>
      <c r="J58" s="185">
        <f t="shared" si="17"/>
        <v>1.0660087959524316E-2</v>
      </c>
      <c r="K58" s="185">
        <f t="shared" si="15"/>
        <v>2.1636015644504211E-3</v>
      </c>
      <c r="L58" s="9"/>
      <c r="M58" s="218"/>
      <c r="N58" s="231"/>
      <c r="O58"/>
    </row>
    <row r="59" spans="1:15" ht="12.95" customHeight="1">
      <c r="A59" s="236"/>
      <c r="B59" s="240"/>
      <c r="C59" s="238" t="s">
        <v>56</v>
      </c>
      <c r="D59" s="207">
        <f>SUM(D49:D58)</f>
        <v>261045508850.16998</v>
      </c>
      <c r="E59" s="65">
        <f>(D59/$D$126)</f>
        <v>0.18628100100773393</v>
      </c>
      <c r="F59" s="85"/>
      <c r="G59" s="207">
        <f>SUM(G49:G58)</f>
        <v>259825348004.12997</v>
      </c>
      <c r="H59" s="65">
        <f>(G59/$G$126)</f>
        <v>0.18696576166050746</v>
      </c>
      <c r="I59" s="85"/>
      <c r="J59" s="185">
        <f t="shared" si="17"/>
        <v>-4.674130772885021E-3</v>
      </c>
      <c r="K59" s="185"/>
      <c r="L59" s="9"/>
      <c r="M59" s="317"/>
      <c r="N59"/>
      <c r="O59"/>
    </row>
    <row r="60" spans="1:15" ht="15">
      <c r="A60" s="239"/>
      <c r="B60" s="79"/>
      <c r="C60" s="79" t="s">
        <v>62</v>
      </c>
      <c r="D60" s="388"/>
      <c r="E60" s="81"/>
      <c r="F60" s="86"/>
      <c r="G60" s="86"/>
      <c r="H60" s="81"/>
      <c r="I60" s="86"/>
      <c r="J60" s="185"/>
      <c r="K60" s="185"/>
      <c r="L60" s="9"/>
      <c r="M60" s="4"/>
      <c r="N60" s="219"/>
      <c r="O60"/>
    </row>
    <row r="61" spans="1:15" ht="12.95" customHeight="1">
      <c r="A61" s="401">
        <v>50</v>
      </c>
      <c r="B61" s="402" t="s">
        <v>11</v>
      </c>
      <c r="C61" s="53" t="s">
        <v>26</v>
      </c>
      <c r="D61" s="72">
        <v>23720622755.759998</v>
      </c>
      <c r="E61" s="54">
        <f>(D61/$D$88)</f>
        <v>4.8527767627240759E-2</v>
      </c>
      <c r="F61" s="342">
        <v>3354.73</v>
      </c>
      <c r="G61" s="72">
        <v>23224804443.869999</v>
      </c>
      <c r="H61" s="54">
        <f>(G61/$G$88)</f>
        <v>4.7765734896735725E-2</v>
      </c>
      <c r="I61" s="342">
        <v>3356.46</v>
      </c>
      <c r="J61" s="185">
        <f t="shared" ref="J61:J69" si="18">((G61-D61)/D61)</f>
        <v>-2.0902415463337761E-2</v>
      </c>
      <c r="K61" s="185">
        <f t="shared" ref="K61:K87" si="19">((I61-F61)/F61)</f>
        <v>5.1568978725561167E-4</v>
      </c>
      <c r="L61" s="9"/>
      <c r="M61" s="234"/>
      <c r="N61"/>
      <c r="O61"/>
    </row>
    <row r="62" spans="1:15" ht="12.95" customHeight="1">
      <c r="A62" s="401">
        <v>51</v>
      </c>
      <c r="B62" s="402" t="s">
        <v>55</v>
      </c>
      <c r="C62" s="402" t="s">
        <v>199</v>
      </c>
      <c r="D62" s="72">
        <v>146560339739.62</v>
      </c>
      <c r="E62" s="54">
        <f t="shared" ref="E62:E87" si="20">(D62/$D$88)</f>
        <v>0.29983386960305231</v>
      </c>
      <c r="F62" s="342">
        <v>1.9252</v>
      </c>
      <c r="G62" s="72">
        <v>144934107452.17999</v>
      </c>
      <c r="H62" s="54">
        <f t="shared" ref="H62:H87" si="21">(G62/$G$88)</f>
        <v>0.29808148313098409</v>
      </c>
      <c r="I62" s="342">
        <v>1.9278999999999999</v>
      </c>
      <c r="J62" s="229">
        <f t="shared" si="18"/>
        <v>-1.1095991523553894E-2</v>
      </c>
      <c r="K62" s="229">
        <f t="shared" si="19"/>
        <v>1.4024516933305239E-3</v>
      </c>
      <c r="L62" s="9"/>
      <c r="M62" s="234"/>
      <c r="N62" s="374"/>
      <c r="O62" s="374"/>
    </row>
    <row r="63" spans="1:15" ht="12.95" customHeight="1">
      <c r="A63" s="401">
        <v>52</v>
      </c>
      <c r="B63" s="402" t="s">
        <v>65</v>
      </c>
      <c r="C63" s="402" t="s">
        <v>68</v>
      </c>
      <c r="D63" s="72">
        <v>13361222758.42</v>
      </c>
      <c r="E63" s="54">
        <f t="shared" si="20"/>
        <v>2.7334455756603614E-2</v>
      </c>
      <c r="F63" s="75">
        <v>1</v>
      </c>
      <c r="G63" s="72">
        <v>11821940477.74</v>
      </c>
      <c r="H63" s="54">
        <f t="shared" si="21"/>
        <v>2.4313818279480145E-2</v>
      </c>
      <c r="I63" s="75">
        <v>1</v>
      </c>
      <c r="J63" s="185">
        <f t="shared" si="18"/>
        <v>-0.11520519555068211</v>
      </c>
      <c r="K63" s="185">
        <f t="shared" si="19"/>
        <v>0</v>
      </c>
      <c r="L63" s="9"/>
      <c r="M63" s="337"/>
      <c r="N63" s="219"/>
      <c r="O63"/>
    </row>
    <row r="64" spans="1:15" ht="12" customHeight="1" thickBot="1">
      <c r="A64" s="401">
        <v>53</v>
      </c>
      <c r="B64" s="402" t="s">
        <v>18</v>
      </c>
      <c r="C64" s="402" t="s">
        <v>27</v>
      </c>
      <c r="D64" s="72">
        <v>29422170436.32</v>
      </c>
      <c r="E64" s="54">
        <f t="shared" si="20"/>
        <v>6.0192022137197217E-2</v>
      </c>
      <c r="F64" s="75">
        <v>24.2803</v>
      </c>
      <c r="G64" s="72">
        <v>29039612786.259998</v>
      </c>
      <c r="H64" s="54">
        <f t="shared" si="21"/>
        <v>5.9724870846801281E-2</v>
      </c>
      <c r="I64" s="75">
        <v>24.297499999999999</v>
      </c>
      <c r="J64" s="185">
        <f t="shared" si="18"/>
        <v>-1.3002359934254058E-2</v>
      </c>
      <c r="K64" s="185">
        <f t="shared" si="19"/>
        <v>7.0839322413639833E-4</v>
      </c>
      <c r="L64" s="9"/>
      <c r="M64" s="312"/>
      <c r="N64" s="312"/>
      <c r="O64" s="297"/>
    </row>
    <row r="65" spans="1:16" ht="12.95" customHeight="1" thickBot="1">
      <c r="A65" s="401">
        <v>54</v>
      </c>
      <c r="B65" s="402" t="s">
        <v>133</v>
      </c>
      <c r="C65" s="472" t="s">
        <v>136</v>
      </c>
      <c r="D65" s="72">
        <v>524699962.12</v>
      </c>
      <c r="E65" s="54">
        <f t="shared" si="20"/>
        <v>1.0734337836724127E-3</v>
      </c>
      <c r="F65" s="75">
        <v>1.9836</v>
      </c>
      <c r="G65" s="72">
        <v>525161824.41000003</v>
      </c>
      <c r="H65" s="54">
        <f t="shared" si="21"/>
        <v>1.0800840344330671E-3</v>
      </c>
      <c r="I65" s="75">
        <v>1.9854000000000001</v>
      </c>
      <c r="J65" s="229">
        <f t="shared" si="18"/>
        <v>8.8024075346586849E-4</v>
      </c>
      <c r="K65" s="229">
        <f t="shared" si="19"/>
        <v>9.0744101633395029E-4</v>
      </c>
      <c r="L65" s="9"/>
      <c r="N65" s="310"/>
      <c r="O65" s="309"/>
      <c r="P65" s="294"/>
    </row>
    <row r="66" spans="1:16" ht="12.95" customHeight="1" thickBot="1">
      <c r="A66" s="401">
        <v>55</v>
      </c>
      <c r="B66" s="402" t="s">
        <v>7</v>
      </c>
      <c r="C66" s="402" t="s">
        <v>87</v>
      </c>
      <c r="D66" s="72">
        <v>41585983383.410004</v>
      </c>
      <c r="E66" s="54">
        <f t="shared" si="20"/>
        <v>8.5076810965697511E-2</v>
      </c>
      <c r="F66" s="95">
        <v>298.99</v>
      </c>
      <c r="G66" s="72">
        <v>41393449298.470001</v>
      </c>
      <c r="H66" s="54">
        <f t="shared" si="21"/>
        <v>8.5132623201658542E-2</v>
      </c>
      <c r="I66" s="95">
        <v>299.33999999999997</v>
      </c>
      <c r="J66" s="185">
        <f t="shared" si="18"/>
        <v>-4.6297831450779281E-3</v>
      </c>
      <c r="K66" s="185">
        <f t="shared" si="19"/>
        <v>1.1706077126324155E-3</v>
      </c>
      <c r="L66" s="9"/>
      <c r="M66" s="4"/>
      <c r="N66"/>
      <c r="O66" s="303"/>
      <c r="P66" s="296"/>
    </row>
    <row r="67" spans="1:16" ht="12.95" customHeight="1">
      <c r="A67" s="401">
        <v>56</v>
      </c>
      <c r="B67" s="402" t="s">
        <v>29</v>
      </c>
      <c r="C67" s="402" t="s">
        <v>49</v>
      </c>
      <c r="D67" s="72">
        <v>6537188727.2600002</v>
      </c>
      <c r="E67" s="54">
        <f t="shared" si="20"/>
        <v>1.3373813105933651E-2</v>
      </c>
      <c r="F67" s="95">
        <v>1</v>
      </c>
      <c r="G67" s="72">
        <v>6484039184.1700001</v>
      </c>
      <c r="H67" s="54">
        <f t="shared" si="21"/>
        <v>1.3335522263691548E-2</v>
      </c>
      <c r="I67" s="95">
        <v>1</v>
      </c>
      <c r="J67" s="185">
        <f t="shared" si="18"/>
        <v>-8.1303363429553726E-3</v>
      </c>
      <c r="K67" s="185">
        <f t="shared" si="19"/>
        <v>0</v>
      </c>
      <c r="L67" s="9"/>
      <c r="M67" s="4"/>
      <c r="N67" s="221"/>
      <c r="O67" s="220"/>
    </row>
    <row r="68" spans="1:16" ht="12.95" customHeight="1">
      <c r="A68" s="401">
        <v>57</v>
      </c>
      <c r="B68" s="53" t="s">
        <v>170</v>
      </c>
      <c r="C68" s="402" t="s">
        <v>143</v>
      </c>
      <c r="D68" s="73">
        <v>25546283317.740002</v>
      </c>
      <c r="E68" s="54">
        <f t="shared" si="20"/>
        <v>5.226271305553775E-2</v>
      </c>
      <c r="F68" s="95">
        <v>3.92</v>
      </c>
      <c r="G68" s="73">
        <v>25400572707.23</v>
      </c>
      <c r="H68" s="54">
        <f t="shared" si="21"/>
        <v>5.2240569994510488E-2</v>
      </c>
      <c r="I68" s="95">
        <v>3.92</v>
      </c>
      <c r="J68" s="185">
        <f t="shared" si="18"/>
        <v>-5.7037890286301225E-3</v>
      </c>
      <c r="K68" s="185">
        <f t="shared" si="19"/>
        <v>0</v>
      </c>
      <c r="L68" s="9"/>
      <c r="M68" s="4"/>
      <c r="N68" s="309"/>
      <c r="O68" s="313"/>
    </row>
    <row r="69" spans="1:16" ht="12" customHeight="1" thickBot="1">
      <c r="A69" s="401">
        <v>58</v>
      </c>
      <c r="B69" s="402" t="s">
        <v>7</v>
      </c>
      <c r="C69" s="53" t="s">
        <v>92</v>
      </c>
      <c r="D69" s="72">
        <v>35671088195.949997</v>
      </c>
      <c r="E69" s="54">
        <f t="shared" si="20"/>
        <v>7.2976089068468072E-2</v>
      </c>
      <c r="F69" s="72">
        <v>3994.31</v>
      </c>
      <c r="G69" s="72">
        <v>35359737260.120003</v>
      </c>
      <c r="H69" s="54">
        <f t="shared" si="21"/>
        <v>7.2723274810217578E-2</v>
      </c>
      <c r="I69" s="72">
        <v>3998.84</v>
      </c>
      <c r="J69" s="185">
        <f t="shared" si="18"/>
        <v>-8.7283834493544887E-3</v>
      </c>
      <c r="K69" s="185">
        <f t="shared" si="19"/>
        <v>1.1341132761353526E-3</v>
      </c>
      <c r="L69" s="9"/>
      <c r="M69" s="4"/>
      <c r="N69" s="303"/>
      <c r="O69" s="314"/>
    </row>
    <row r="70" spans="1:16" ht="12.95" customHeight="1">
      <c r="A70" s="401">
        <v>59</v>
      </c>
      <c r="B70" s="402" t="s">
        <v>7</v>
      </c>
      <c r="C70" s="53" t="s">
        <v>93</v>
      </c>
      <c r="D70" s="72">
        <v>246486329.24000001</v>
      </c>
      <c r="E70" s="54">
        <f t="shared" si="20"/>
        <v>5.0426295429978655E-4</v>
      </c>
      <c r="F70" s="72">
        <v>3531.35</v>
      </c>
      <c r="G70" s="72">
        <v>247515959.59</v>
      </c>
      <c r="H70" s="54">
        <f t="shared" si="21"/>
        <v>5.090583964683337E-4</v>
      </c>
      <c r="I70" s="72">
        <v>3546.16</v>
      </c>
      <c r="J70" s="185">
        <f t="shared" ref="J70:J87" si="22">((G70-D70)/D70)</f>
        <v>4.177231058512209E-3</v>
      </c>
      <c r="K70" s="185">
        <f t="shared" si="19"/>
        <v>4.1938635366077972E-3</v>
      </c>
      <c r="L70" s="9"/>
      <c r="M70" s="4"/>
      <c r="N70" s="437"/>
      <c r="O70" s="437"/>
    </row>
    <row r="71" spans="1:16" ht="12.95" customHeight="1">
      <c r="A71" s="401">
        <v>60</v>
      </c>
      <c r="B71" s="402" t="s">
        <v>115</v>
      </c>
      <c r="C71" s="53" t="s">
        <v>116</v>
      </c>
      <c r="D71" s="72">
        <v>64419600</v>
      </c>
      <c r="E71" s="54">
        <f t="shared" si="20"/>
        <v>1.317899370361467E-4</v>
      </c>
      <c r="F71" s="72">
        <v>12.300329</v>
      </c>
      <c r="G71" s="72">
        <v>62571120.039999999</v>
      </c>
      <c r="H71" s="54">
        <f t="shared" si="21"/>
        <v>1.2868808171219396E-4</v>
      </c>
      <c r="I71" s="72">
        <v>12.307181999999999</v>
      </c>
      <c r="J71" s="185">
        <f t="shared" si="22"/>
        <v>-2.8694371899235651E-2</v>
      </c>
      <c r="K71" s="185">
        <f t="shared" si="19"/>
        <v>5.5713956919360079E-4</v>
      </c>
      <c r="L71" s="9"/>
      <c r="M71" s="253"/>
      <c r="N71" s="254"/>
      <c r="O71" s="444"/>
      <c r="P71" s="58"/>
    </row>
    <row r="72" spans="1:16" ht="12.95" customHeight="1">
      <c r="A72" s="401">
        <v>61</v>
      </c>
      <c r="B72" s="402" t="s">
        <v>37</v>
      </c>
      <c r="C72" s="402" t="s">
        <v>110</v>
      </c>
      <c r="D72" s="72">
        <v>15163839779.91</v>
      </c>
      <c r="E72" s="54">
        <f t="shared" si="20"/>
        <v>3.1022258595529241E-2</v>
      </c>
      <c r="F72" s="72">
        <v>1128.7</v>
      </c>
      <c r="G72" s="72">
        <v>15227664282.879999</v>
      </c>
      <c r="H72" s="54">
        <f t="shared" si="21"/>
        <v>3.1318264788426163E-2</v>
      </c>
      <c r="I72" s="72">
        <v>1129.1300000000001</v>
      </c>
      <c r="J72" s="185">
        <f t="shared" si="22"/>
        <v>4.2089934934921953E-3</v>
      </c>
      <c r="K72" s="185">
        <f t="shared" si="19"/>
        <v>3.8096925666701836E-4</v>
      </c>
      <c r="L72" s="9"/>
      <c r="M72" s="4"/>
      <c r="N72" s="222"/>
      <c r="O72" s="444"/>
    </row>
    <row r="73" spans="1:16" ht="12.95" customHeight="1">
      <c r="A73" s="401">
        <v>62</v>
      </c>
      <c r="B73" s="402" t="s">
        <v>7</v>
      </c>
      <c r="C73" s="415" t="s">
        <v>118</v>
      </c>
      <c r="D73" s="72">
        <v>127250697423.39</v>
      </c>
      <c r="E73" s="54">
        <f t="shared" si="20"/>
        <v>0.26033010762616227</v>
      </c>
      <c r="F73" s="72">
        <v>512.19000000000005</v>
      </c>
      <c r="G73" s="72">
        <v>129739741646.60001</v>
      </c>
      <c r="H73" s="54">
        <f t="shared" si="21"/>
        <v>0.26683170228794573</v>
      </c>
      <c r="I73" s="72">
        <v>511.43</v>
      </c>
      <c r="J73" s="185">
        <f t="shared" si="22"/>
        <v>1.9560161740634158E-2</v>
      </c>
      <c r="K73" s="185">
        <f t="shared" si="19"/>
        <v>-1.4838243620532373E-3</v>
      </c>
      <c r="L73" s="9"/>
      <c r="M73" s="255"/>
      <c r="N73" s="256"/>
      <c r="O73" s="444"/>
    </row>
    <row r="74" spans="1:16" ht="12.95" customHeight="1" thickBot="1">
      <c r="A74" s="401">
        <v>63</v>
      </c>
      <c r="B74" s="53" t="s">
        <v>124</v>
      </c>
      <c r="C74" s="402" t="s">
        <v>125</v>
      </c>
      <c r="D74" s="72">
        <v>31174292.460000001</v>
      </c>
      <c r="E74" s="54">
        <f t="shared" si="20"/>
        <v>6.3776522059277353E-5</v>
      </c>
      <c r="F74" s="72">
        <v>0.65439999999999998</v>
      </c>
      <c r="G74" s="72">
        <v>31189174.010000002</v>
      </c>
      <c r="H74" s="54">
        <f t="shared" si="21"/>
        <v>6.4145806739097593E-5</v>
      </c>
      <c r="I74" s="72">
        <v>0.65469999999999995</v>
      </c>
      <c r="J74" s="229">
        <f t="shared" si="22"/>
        <v>4.7736608678754743E-4</v>
      </c>
      <c r="K74" s="229">
        <f t="shared" si="19"/>
        <v>4.5843520782391041E-4</v>
      </c>
      <c r="L74" s="9"/>
      <c r="M74" s="354"/>
      <c r="N74" s="256"/>
      <c r="O74" s="444"/>
    </row>
    <row r="75" spans="1:16" ht="12.95" customHeight="1">
      <c r="A75" s="401">
        <v>64</v>
      </c>
      <c r="B75" s="402" t="s">
        <v>126</v>
      </c>
      <c r="C75" s="402" t="s">
        <v>129</v>
      </c>
      <c r="D75" s="72">
        <v>1339703776.5</v>
      </c>
      <c r="E75" s="54">
        <f t="shared" si="20"/>
        <v>2.7407726274615639E-3</v>
      </c>
      <c r="F75" s="72">
        <v>1174.8399999999999</v>
      </c>
      <c r="G75" s="72">
        <v>1319458458.0699999</v>
      </c>
      <c r="H75" s="54">
        <f t="shared" si="21"/>
        <v>2.713689282841829E-3</v>
      </c>
      <c r="I75" s="72">
        <v>1175.06</v>
      </c>
      <c r="J75" s="185">
        <f t="shared" si="22"/>
        <v>-1.5111787236198828E-2</v>
      </c>
      <c r="K75" s="185">
        <f t="shared" si="19"/>
        <v>1.8725954172485386E-4</v>
      </c>
      <c r="L75" s="9"/>
      <c r="M75" s="346"/>
      <c r="N75" s="256"/>
      <c r="O75" s="444"/>
    </row>
    <row r="76" spans="1:16" ht="12.95" customHeight="1">
      <c r="A76" s="401">
        <v>65</v>
      </c>
      <c r="B76" s="402" t="s">
        <v>65</v>
      </c>
      <c r="C76" s="402" t="s">
        <v>130</v>
      </c>
      <c r="D76" s="72">
        <v>271557691.23000002</v>
      </c>
      <c r="E76" s="54">
        <f t="shared" si="20"/>
        <v>5.5555407094864094E-4</v>
      </c>
      <c r="F76" s="72">
        <v>148.46</v>
      </c>
      <c r="G76" s="72">
        <v>271584148.48000002</v>
      </c>
      <c r="H76" s="54">
        <f t="shared" si="21"/>
        <v>5.5855869399474569E-4</v>
      </c>
      <c r="I76" s="72">
        <v>148.47999999999999</v>
      </c>
      <c r="J76" s="185">
        <f t="shared" si="22"/>
        <v>9.7427732133690954E-5</v>
      </c>
      <c r="K76" s="185">
        <f t="shared" si="19"/>
        <v>1.3471642193171095E-4</v>
      </c>
      <c r="L76" s="9"/>
      <c r="M76" s="346"/>
      <c r="N76"/>
      <c r="O76" s="444"/>
    </row>
    <row r="77" spans="1:16" ht="12.95" customHeight="1">
      <c r="A77" s="401">
        <v>66</v>
      </c>
      <c r="B77" s="402" t="s">
        <v>134</v>
      </c>
      <c r="C77" s="72" t="s">
        <v>135</v>
      </c>
      <c r="D77" s="72">
        <v>644419793.63</v>
      </c>
      <c r="E77" s="54">
        <f t="shared" si="20"/>
        <v>1.3183572084791639E-3</v>
      </c>
      <c r="F77" s="72">
        <v>171.34641099999999</v>
      </c>
      <c r="G77" s="72">
        <v>631804952.25</v>
      </c>
      <c r="H77" s="54">
        <f t="shared" si="21"/>
        <v>1.299413647531645E-3</v>
      </c>
      <c r="I77" s="72">
        <v>171.62971899999999</v>
      </c>
      <c r="J77" s="185">
        <f t="shared" si="22"/>
        <v>-1.9575502653233105E-2</v>
      </c>
      <c r="K77" s="185">
        <f t="shared" si="19"/>
        <v>1.6534224343923098E-3</v>
      </c>
      <c r="L77" s="9"/>
      <c r="M77" s="346"/>
      <c r="N77" s="223"/>
      <c r="O77" s="444"/>
    </row>
    <row r="78" spans="1:16" ht="12.95" customHeight="1">
      <c r="A78" s="401">
        <v>67</v>
      </c>
      <c r="B78" s="402" t="s">
        <v>138</v>
      </c>
      <c r="C78" s="402" t="s">
        <v>141</v>
      </c>
      <c r="D78" s="72">
        <v>1226908744.8</v>
      </c>
      <c r="E78" s="54">
        <f t="shared" si="20"/>
        <v>2.5100159924353735E-3</v>
      </c>
      <c r="F78" s="72">
        <v>1.3451</v>
      </c>
      <c r="G78" s="72">
        <v>1226425921.9000001</v>
      </c>
      <c r="H78" s="54">
        <f t="shared" si="21"/>
        <v>2.5223521514482392E-3</v>
      </c>
      <c r="I78" s="72">
        <v>1.3381000000000001</v>
      </c>
      <c r="J78" s="185">
        <f t="shared" ref="J78:J86" si="23">((G78-D78)/D78)</f>
        <v>-3.9352796371058758E-4</v>
      </c>
      <c r="K78" s="185">
        <f t="shared" ref="K78:K86" si="24">((I78-F78)/F78)</f>
        <v>-5.204074046539213E-3</v>
      </c>
      <c r="L78" s="9"/>
      <c r="M78" s="347"/>
      <c r="N78" s="223"/>
      <c r="O78" s="444"/>
    </row>
    <row r="79" spans="1:16" ht="12.95" customHeight="1">
      <c r="A79" s="401">
        <v>68</v>
      </c>
      <c r="B79" s="402" t="s">
        <v>65</v>
      </c>
      <c r="C79" s="402" t="s">
        <v>160</v>
      </c>
      <c r="D79" s="72">
        <v>1819767895.8099999</v>
      </c>
      <c r="E79" s="54">
        <f t="shared" si="20"/>
        <v>3.7228901826338733E-3</v>
      </c>
      <c r="F79" s="72">
        <v>520.55999999999995</v>
      </c>
      <c r="G79" s="72">
        <v>1835240542.8099999</v>
      </c>
      <c r="H79" s="54">
        <f t="shared" si="21"/>
        <v>3.7744822976428292E-3</v>
      </c>
      <c r="I79" s="72">
        <v>523.79999999999995</v>
      </c>
      <c r="J79" s="185">
        <f t="shared" si="23"/>
        <v>8.5025387224522634E-3</v>
      </c>
      <c r="K79" s="185">
        <f t="shared" si="24"/>
        <v>6.2240663900415116E-3</v>
      </c>
      <c r="L79" s="9"/>
      <c r="M79" s="263"/>
      <c r="N79" s="223"/>
      <c r="O79" s="444"/>
    </row>
    <row r="80" spans="1:16" ht="12.95" customHeight="1">
      <c r="A80" s="401">
        <v>69</v>
      </c>
      <c r="B80" s="402" t="s">
        <v>7</v>
      </c>
      <c r="C80" s="53" t="s">
        <v>168</v>
      </c>
      <c r="D80" s="72">
        <v>10624566339.879999</v>
      </c>
      <c r="E80" s="54">
        <f t="shared" si="20"/>
        <v>2.1735790488751076E-2</v>
      </c>
      <c r="F80" s="95">
        <v>113.12</v>
      </c>
      <c r="G80" s="72">
        <v>10301056610.639999</v>
      </c>
      <c r="H80" s="54">
        <f t="shared" si="21"/>
        <v>2.1185863605838309E-2</v>
      </c>
      <c r="I80" s="95">
        <v>113.22</v>
      </c>
      <c r="J80" s="185">
        <f t="shared" si="23"/>
        <v>-3.0449217303645137E-2</v>
      </c>
      <c r="K80" s="185">
        <f t="shared" si="24"/>
        <v>8.8401697312583377E-4</v>
      </c>
      <c r="L80" s="9"/>
      <c r="M80" s="263"/>
      <c r="N80" s="223"/>
      <c r="O80" s="444"/>
    </row>
    <row r="81" spans="1:15" ht="12.95" customHeight="1">
      <c r="A81" s="401">
        <v>70</v>
      </c>
      <c r="B81" s="402" t="s">
        <v>173</v>
      </c>
      <c r="C81" s="53" t="s">
        <v>176</v>
      </c>
      <c r="D81" s="72">
        <v>365239395.79000002</v>
      </c>
      <c r="E81" s="54">
        <f t="shared" si="20"/>
        <v>7.4720856655869283E-4</v>
      </c>
      <c r="F81" s="95">
        <v>1.0720000000000001</v>
      </c>
      <c r="G81" s="72">
        <v>366594723.94767123</v>
      </c>
      <c r="H81" s="54">
        <f t="shared" si="21"/>
        <v>7.5396399745567195E-4</v>
      </c>
      <c r="I81" s="95">
        <v>1.0760000000000001</v>
      </c>
      <c r="J81" s="185">
        <f t="shared" si="23"/>
        <v>3.7107939978371879E-3</v>
      </c>
      <c r="K81" s="185">
        <f t="shared" si="24"/>
        <v>3.7313432835820925E-3</v>
      </c>
      <c r="L81" s="9"/>
      <c r="M81" s="263"/>
      <c r="N81" s="223"/>
      <c r="O81" s="444"/>
    </row>
    <row r="82" spans="1:15" ht="12.95" customHeight="1">
      <c r="A82" s="401">
        <v>71</v>
      </c>
      <c r="B82" s="418" t="s">
        <v>113</v>
      </c>
      <c r="C82" s="419" t="s">
        <v>180</v>
      </c>
      <c r="D82" s="72">
        <v>1677241224.6199999</v>
      </c>
      <c r="E82" s="54">
        <f t="shared" si="20"/>
        <v>3.4313084121462938E-3</v>
      </c>
      <c r="F82" s="342">
        <v>42059.99</v>
      </c>
      <c r="G82" s="72">
        <v>1685416314.95</v>
      </c>
      <c r="H82" s="54">
        <f t="shared" si="21"/>
        <v>3.4663434555542031E-3</v>
      </c>
      <c r="I82" s="342">
        <v>42105.53</v>
      </c>
      <c r="J82" s="185">
        <f t="shared" si="23"/>
        <v>4.8741291413537322E-3</v>
      </c>
      <c r="K82" s="185">
        <f t="shared" si="24"/>
        <v>1.0827392017925081E-3</v>
      </c>
      <c r="L82" s="9"/>
      <c r="M82" s="263"/>
      <c r="N82" s="223"/>
      <c r="O82" s="444"/>
    </row>
    <row r="83" spans="1:15" ht="12.95" customHeight="1">
      <c r="A83" s="401">
        <v>72</v>
      </c>
      <c r="B83" s="402" t="s">
        <v>9</v>
      </c>
      <c r="C83" s="402" t="s">
        <v>185</v>
      </c>
      <c r="D83" s="72">
        <v>2086879966.77</v>
      </c>
      <c r="E83" s="54">
        <f t="shared" si="20"/>
        <v>4.2693493815952636E-3</v>
      </c>
      <c r="F83" s="342">
        <v>1.03</v>
      </c>
      <c r="G83" s="72">
        <v>2021325333.53</v>
      </c>
      <c r="H83" s="54">
        <f t="shared" si="21"/>
        <v>4.1571971146105178E-3</v>
      </c>
      <c r="I83" s="342">
        <v>1.0296000000000001</v>
      </c>
      <c r="J83" s="185">
        <f t="shared" si="23"/>
        <v>-3.1412747395080508E-2</v>
      </c>
      <c r="K83" s="185">
        <f t="shared" si="24"/>
        <v>-3.88349514563064E-4</v>
      </c>
      <c r="L83" s="9"/>
      <c r="M83" s="263"/>
      <c r="N83" s="223"/>
      <c r="O83" s="444"/>
    </row>
    <row r="84" spans="1:15" ht="12.95" customHeight="1">
      <c r="A84" s="401">
        <v>73</v>
      </c>
      <c r="B84" s="402" t="s">
        <v>188</v>
      </c>
      <c r="C84" s="402" t="s">
        <v>189</v>
      </c>
      <c r="D84" s="72">
        <v>535074872.25</v>
      </c>
      <c r="E84" s="54">
        <f t="shared" si="20"/>
        <v>1.0946588262493362E-3</v>
      </c>
      <c r="F84" s="342">
        <v>48183.3</v>
      </c>
      <c r="G84" s="72">
        <v>535658489.10000002</v>
      </c>
      <c r="H84" s="54">
        <f t="shared" si="21"/>
        <v>1.1016721991082192E-3</v>
      </c>
      <c r="I84" s="342">
        <v>48234.45</v>
      </c>
      <c r="J84" s="185">
        <f t="shared" si="23"/>
        <v>1.0907199726010379E-3</v>
      </c>
      <c r="K84" s="185">
        <f t="shared" si="24"/>
        <v>1.061571125265272E-3</v>
      </c>
      <c r="L84" s="9"/>
      <c r="M84" s="263"/>
      <c r="N84" s="223"/>
      <c r="O84" s="444"/>
    </row>
    <row r="85" spans="1:15" ht="12.95" customHeight="1">
      <c r="A85" s="401">
        <v>74</v>
      </c>
      <c r="B85" s="53" t="s">
        <v>11</v>
      </c>
      <c r="C85" s="402" t="s">
        <v>195</v>
      </c>
      <c r="D85" s="72">
        <f>3027206.11*409.83</f>
        <v>1240639880.0612998</v>
      </c>
      <c r="E85" s="54">
        <f t="shared" ref="E85:E86" si="25">(D85/$D$88)</f>
        <v>2.5381072170241868E-3</v>
      </c>
      <c r="F85" s="342">
        <f>1.0562*409.83</f>
        <v>432.86244599999998</v>
      </c>
      <c r="G85" s="72">
        <f>3065959.27*410.13</f>
        <v>1257441875.4051001</v>
      </c>
      <c r="H85" s="54">
        <f t="shared" ref="H85:H86" si="26">(G85/$G$88)</f>
        <v>2.5861417009479816E-3</v>
      </c>
      <c r="I85" s="342">
        <f>1.0569*410.13</f>
        <v>433.46639699999997</v>
      </c>
      <c r="J85" s="185">
        <f t="shared" si="23"/>
        <v>1.3543007615529918E-2</v>
      </c>
      <c r="K85" s="185">
        <f t="shared" si="24"/>
        <v>1.3952492427582758E-3</v>
      </c>
      <c r="L85" s="9"/>
      <c r="M85" s="263"/>
      <c r="N85" s="223"/>
      <c r="O85" s="444"/>
    </row>
    <row r="86" spans="1:15" ht="12.95" customHeight="1">
      <c r="A86" s="401">
        <v>75</v>
      </c>
      <c r="B86" s="402" t="s">
        <v>204</v>
      </c>
      <c r="C86" s="402" t="s">
        <v>206</v>
      </c>
      <c r="D86" s="72">
        <v>107137881.55</v>
      </c>
      <c r="E86" s="54">
        <f t="shared" si="25"/>
        <v>2.1918320920435151E-4</v>
      </c>
      <c r="F86" s="342">
        <v>409.75</v>
      </c>
      <c r="G86" s="72">
        <v>107522842.90000001</v>
      </c>
      <c r="H86" s="54">
        <f t="shared" si="26"/>
        <v>2.211388957748725E-4</v>
      </c>
      <c r="I86" s="342">
        <v>411.2</v>
      </c>
      <c r="J86" s="185">
        <f t="shared" si="23"/>
        <v>3.5931394613244426E-3</v>
      </c>
      <c r="K86" s="185">
        <f t="shared" si="24"/>
        <v>3.5387431360585446E-3</v>
      </c>
      <c r="L86" s="9"/>
      <c r="M86" s="263"/>
      <c r="N86" s="223"/>
      <c r="O86" s="444"/>
    </row>
    <row r="87" spans="1:15" ht="12.95" customHeight="1">
      <c r="A87" s="401">
        <v>76</v>
      </c>
      <c r="B87" s="402" t="s">
        <v>7</v>
      </c>
      <c r="C87" s="53" t="s">
        <v>216</v>
      </c>
      <c r="D87" s="72">
        <v>1179796279.8199999</v>
      </c>
      <c r="E87" s="54">
        <f t="shared" si="20"/>
        <v>2.4136330780221843E-3</v>
      </c>
      <c r="F87" s="342">
        <v>100.51</v>
      </c>
      <c r="G87" s="72">
        <v>1171477840.79</v>
      </c>
      <c r="H87" s="54">
        <f t="shared" si="21"/>
        <v>2.4093421374467069E-3</v>
      </c>
      <c r="I87" s="342">
        <v>100.6</v>
      </c>
      <c r="J87" s="185">
        <f t="shared" si="22"/>
        <v>-7.0507418715281128E-3</v>
      </c>
      <c r="K87" s="185">
        <f t="shared" si="19"/>
        <v>8.9543329021977112E-4</v>
      </c>
      <c r="L87" s="9"/>
      <c r="M87" s="336"/>
      <c r="N87" s="336"/>
      <c r="O87" s="444"/>
    </row>
    <row r="88" spans="1:15" ht="12.95" customHeight="1">
      <c r="A88" s="236"/>
      <c r="B88" s="237"/>
      <c r="C88" s="238" t="s">
        <v>56</v>
      </c>
      <c r="D88" s="77">
        <f>SUM(D61:D87)</f>
        <v>488805150444.31128</v>
      </c>
      <c r="E88" s="65">
        <f>(D88/$D$126)</f>
        <v>0.34880934410085712</v>
      </c>
      <c r="F88" s="87"/>
      <c r="G88" s="77">
        <f>SUM(G61:G87)</f>
        <v>486223115672.3429</v>
      </c>
      <c r="H88" s="65">
        <f>(G88/$G$126)</f>
        <v>0.34987762301459374</v>
      </c>
      <c r="I88" s="87"/>
      <c r="J88" s="185">
        <f>((G88-D88)/D88)</f>
        <v>-5.2823395367691617E-3</v>
      </c>
      <c r="K88" s="185"/>
      <c r="L88" s="9"/>
      <c r="M88" s="4"/>
      <c r="N88"/>
      <c r="O88"/>
    </row>
    <row r="89" spans="1:15" ht="12.95" customHeight="1">
      <c r="A89" s="239"/>
      <c r="B89" s="79"/>
      <c r="C89" s="334" t="s">
        <v>58</v>
      </c>
      <c r="D89" s="388"/>
      <c r="E89" s="81"/>
      <c r="F89" s="82"/>
      <c r="G89" s="80"/>
      <c r="H89" s="81"/>
      <c r="I89" s="82"/>
      <c r="J89" s="185"/>
      <c r="K89" s="185"/>
      <c r="L89" s="9"/>
      <c r="M89" s="4"/>
      <c r="N89" s="219"/>
      <c r="O89"/>
    </row>
    <row r="90" spans="1:15" ht="12.95" customHeight="1">
      <c r="A90" s="401">
        <v>77</v>
      </c>
      <c r="B90" s="402" t="s">
        <v>29</v>
      </c>
      <c r="C90" s="402" t="s">
        <v>178</v>
      </c>
      <c r="D90" s="72">
        <v>2288548886.4000001</v>
      </c>
      <c r="E90" s="54">
        <f>(D90/$D$94)</f>
        <v>4.5751843651058263E-2</v>
      </c>
      <c r="F90" s="95">
        <v>68.599999999999994</v>
      </c>
      <c r="G90" s="72">
        <v>2290412786.9299998</v>
      </c>
      <c r="H90" s="54">
        <f>(G90/$G$94)</f>
        <v>4.5787217292320853E-2</v>
      </c>
      <c r="I90" s="95">
        <v>68.599999999999994</v>
      </c>
      <c r="J90" s="185">
        <f>((G90-D90)/D90)</f>
        <v>8.1444645603867354E-4</v>
      </c>
      <c r="K90" s="185">
        <f>((I90-F90)/F90)</f>
        <v>0</v>
      </c>
      <c r="L90" s="9"/>
      <c r="M90" s="4"/>
      <c r="N90" s="224"/>
      <c r="O90"/>
    </row>
    <row r="91" spans="1:15" ht="12.95" customHeight="1">
      <c r="A91" s="401">
        <v>78</v>
      </c>
      <c r="B91" s="402" t="s">
        <v>29</v>
      </c>
      <c r="C91" s="402" t="s">
        <v>31</v>
      </c>
      <c r="D91" s="72">
        <v>9981996133.9799995</v>
      </c>
      <c r="E91" s="54">
        <f t="shared" ref="E91:E93" si="27">(D91/$D$94)</f>
        <v>0.19955646530484397</v>
      </c>
      <c r="F91" s="95">
        <v>36.6</v>
      </c>
      <c r="G91" s="72">
        <v>9982195664.7800007</v>
      </c>
      <c r="H91" s="54">
        <f>(G91/$G$94)</f>
        <v>0.19955222244911164</v>
      </c>
      <c r="I91" s="95">
        <v>36.6</v>
      </c>
      <c r="J91" s="185">
        <f>((G91-D91)/D91)</f>
        <v>1.9989068050418881E-5</v>
      </c>
      <c r="K91" s="185">
        <f>((I91-F91)/F91)</f>
        <v>0</v>
      </c>
      <c r="L91" s="9"/>
      <c r="M91" s="4"/>
      <c r="N91" s="224"/>
      <c r="O91"/>
    </row>
    <row r="92" spans="1:15" ht="12.95" customHeight="1">
      <c r="A92" s="401">
        <v>79</v>
      </c>
      <c r="B92" s="53" t="s">
        <v>11</v>
      </c>
      <c r="C92" s="402" t="s">
        <v>32</v>
      </c>
      <c r="D92" s="72">
        <v>30350365696.451077</v>
      </c>
      <c r="E92" s="54">
        <f t="shared" ref="E92" si="28">(D92/$D$94)</f>
        <v>0.60675356089106069</v>
      </c>
      <c r="F92" s="95">
        <v>11.37</v>
      </c>
      <c r="G92" s="72">
        <v>30350365696.451077</v>
      </c>
      <c r="H92" s="54">
        <f>(G92/$G$94)</f>
        <v>0.606728532505035</v>
      </c>
      <c r="I92" s="95">
        <v>11.37</v>
      </c>
      <c r="J92" s="185">
        <f>((G92-D92)/D92)</f>
        <v>0</v>
      </c>
      <c r="K92" s="185">
        <f>((I92-F92)/F92)</f>
        <v>0</v>
      </c>
      <c r="L92" s="9"/>
      <c r="M92" s="4"/>
      <c r="N92" s="224"/>
      <c r="O92" s="374"/>
    </row>
    <row r="93" spans="1:15" ht="12.95" customHeight="1">
      <c r="A93" s="401">
        <v>80</v>
      </c>
      <c r="B93" s="402" t="s">
        <v>14</v>
      </c>
      <c r="C93" s="402" t="s">
        <v>210</v>
      </c>
      <c r="D93" s="72">
        <v>7400000000</v>
      </c>
      <c r="E93" s="54">
        <f t="shared" si="27"/>
        <v>0.14793813015303703</v>
      </c>
      <c r="F93" s="95">
        <v>100</v>
      </c>
      <c r="G93" s="72">
        <v>7400000000</v>
      </c>
      <c r="H93" s="54">
        <f>(G93/$G$94)</f>
        <v>0.14793202775353242</v>
      </c>
      <c r="I93" s="95">
        <v>100</v>
      </c>
      <c r="J93" s="185">
        <f>((G93-D93)/D93)</f>
        <v>0</v>
      </c>
      <c r="K93" s="185">
        <f>((I93-F93)/F93)</f>
        <v>0</v>
      </c>
      <c r="L93" s="9"/>
      <c r="M93" s="4"/>
      <c r="N93" s="224"/>
      <c r="O93"/>
    </row>
    <row r="94" spans="1:15" ht="12.95" customHeight="1">
      <c r="A94" s="236"/>
      <c r="B94" s="240"/>
      <c r="C94" s="238" t="s">
        <v>56</v>
      </c>
      <c r="D94" s="77">
        <f>SUM(D90:D93)</f>
        <v>50020910716.831078</v>
      </c>
      <c r="E94" s="65">
        <f>(D94/$D$126)</f>
        <v>3.5694716069595046E-2</v>
      </c>
      <c r="F94" s="87"/>
      <c r="G94" s="77">
        <f>SUM(G90:G93)</f>
        <v>50022974148.161079</v>
      </c>
      <c r="H94" s="65">
        <f>(G94/$G$126)</f>
        <v>3.5995654519381803E-2</v>
      </c>
      <c r="I94" s="87"/>
      <c r="J94" s="473">
        <f>((G94-D94)/D94)</f>
        <v>4.1251374683738532E-5</v>
      </c>
      <c r="K94" s="185"/>
      <c r="L94" s="9"/>
      <c r="M94" s="4"/>
      <c r="N94"/>
      <c r="O94"/>
    </row>
    <row r="95" spans="1:15" ht="12.95" customHeight="1">
      <c r="A95" s="239"/>
      <c r="B95" s="79"/>
      <c r="C95" s="79" t="s">
        <v>82</v>
      </c>
      <c r="D95" s="388"/>
      <c r="E95" s="81"/>
      <c r="F95" s="82"/>
      <c r="G95" s="80"/>
      <c r="H95" s="81"/>
      <c r="I95" s="82"/>
      <c r="J95" s="185"/>
      <c r="K95" s="185"/>
      <c r="L95" s="9"/>
      <c r="M95" s="4"/>
      <c r="N95"/>
      <c r="O95"/>
    </row>
    <row r="96" spans="1:15" ht="12.95" customHeight="1">
      <c r="A96" s="401">
        <v>81</v>
      </c>
      <c r="B96" s="402" t="s">
        <v>7</v>
      </c>
      <c r="C96" s="402" t="s">
        <v>35</v>
      </c>
      <c r="D96" s="72">
        <v>1726398880.98</v>
      </c>
      <c r="E96" s="54">
        <f>(D96/$D$116)</f>
        <v>5.9993372376282696E-2</v>
      </c>
      <c r="F96" s="72">
        <v>3105.06</v>
      </c>
      <c r="G96" s="72">
        <v>1712857631.05</v>
      </c>
      <c r="H96" s="54">
        <f t="shared" ref="H96:H115" si="29">(G96/$G$116)</f>
        <v>5.886949853370179E-2</v>
      </c>
      <c r="I96" s="72">
        <v>3142.66</v>
      </c>
      <c r="J96" s="185">
        <f>((G96-D96)/D96)</f>
        <v>-7.8436391955451802E-3</v>
      </c>
      <c r="K96" s="185">
        <f t="shared" ref="K96:K106" si="30">((I96-F96)/F96)</f>
        <v>1.2109266809659043E-2</v>
      </c>
      <c r="L96" s="9"/>
      <c r="M96" s="4"/>
      <c r="N96" s="225"/>
      <c r="O96"/>
    </row>
    <row r="97" spans="1:18" ht="12.95" customHeight="1">
      <c r="A97" s="401">
        <v>82</v>
      </c>
      <c r="B97" s="402" t="s">
        <v>14</v>
      </c>
      <c r="C97" s="402" t="s">
        <v>33</v>
      </c>
      <c r="D97" s="72">
        <v>175844498</v>
      </c>
      <c r="E97" s="54">
        <f t="shared" ref="E97:E115" si="31">(D97/$D$116)</f>
        <v>6.1106993088677238E-3</v>
      </c>
      <c r="F97" s="72">
        <v>131</v>
      </c>
      <c r="G97" s="72">
        <v>177919623</v>
      </c>
      <c r="H97" s="64">
        <f t="shared" si="29"/>
        <v>6.1149501251277832E-3</v>
      </c>
      <c r="I97" s="72">
        <v>132.76</v>
      </c>
      <c r="J97" s="185">
        <f>((G97-D97)/D97)</f>
        <v>1.1800909460357412E-2</v>
      </c>
      <c r="K97" s="185">
        <f t="shared" si="30"/>
        <v>1.3435114503816724E-2</v>
      </c>
      <c r="L97" s="9"/>
      <c r="M97" s="4"/>
      <c r="N97" s="395"/>
      <c r="O97" s="278"/>
    </row>
    <row r="98" spans="1:18" ht="12.95" customHeight="1">
      <c r="A98" s="401">
        <v>83</v>
      </c>
      <c r="B98" s="402" t="s">
        <v>55</v>
      </c>
      <c r="C98" s="402" t="s">
        <v>99</v>
      </c>
      <c r="D98" s="72">
        <v>896114630.75999999</v>
      </c>
      <c r="E98" s="54">
        <f t="shared" si="31"/>
        <v>3.1140508330555712E-2</v>
      </c>
      <c r="F98" s="72">
        <v>1.3253999999999999</v>
      </c>
      <c r="G98" s="72">
        <v>919845511.25999999</v>
      </c>
      <c r="H98" s="64">
        <f t="shared" si="29"/>
        <v>3.161432859026217E-2</v>
      </c>
      <c r="I98" s="72">
        <v>1.3603000000000001</v>
      </c>
      <c r="J98" s="185">
        <f t="shared" ref="J98:J103" si="32">((G98-D98)/D98)</f>
        <v>2.6481969700543447E-2</v>
      </c>
      <c r="K98" s="185">
        <f t="shared" si="30"/>
        <v>2.6331673457069681E-2</v>
      </c>
      <c r="L98" s="9"/>
      <c r="M98" s="4"/>
      <c r="N98" s="459"/>
      <c r="O98" s="60"/>
    </row>
    <row r="99" spans="1:18" ht="12.95" customHeight="1">
      <c r="A99" s="401">
        <v>84</v>
      </c>
      <c r="B99" s="402" t="s">
        <v>9</v>
      </c>
      <c r="C99" s="402" t="s">
        <v>197</v>
      </c>
      <c r="D99" s="72">
        <v>4119827836.0599999</v>
      </c>
      <c r="E99" s="54">
        <f t="shared" si="31"/>
        <v>0.14316643054971132</v>
      </c>
      <c r="F99" s="72">
        <v>416.36</v>
      </c>
      <c r="G99" s="72">
        <v>4245539882.9000001</v>
      </c>
      <c r="H99" s="64">
        <f t="shared" si="29"/>
        <v>0.14591569046981598</v>
      </c>
      <c r="I99" s="72">
        <v>420.96159999999998</v>
      </c>
      <c r="J99" s="185">
        <f>((G99-D99)/D99)</f>
        <v>3.0513907823931048E-2</v>
      </c>
      <c r="K99" s="185">
        <f t="shared" si="30"/>
        <v>1.1051974253050153E-2</v>
      </c>
      <c r="L99" s="9"/>
      <c r="M99" s="4"/>
      <c r="N99" s="459"/>
      <c r="O99" s="276"/>
    </row>
    <row r="100" spans="1:18" ht="12.75" customHeight="1">
      <c r="A100" s="401">
        <v>85</v>
      </c>
      <c r="B100" s="402" t="s">
        <v>18</v>
      </c>
      <c r="C100" s="402" t="s">
        <v>19</v>
      </c>
      <c r="D100" s="72">
        <v>2266014218.3600001</v>
      </c>
      <c r="E100" s="54">
        <f t="shared" si="31"/>
        <v>7.8745321437449167E-2</v>
      </c>
      <c r="F100" s="72">
        <v>12.08</v>
      </c>
      <c r="G100" s="72">
        <v>2291466434.25</v>
      </c>
      <c r="H100" s="64">
        <f t="shared" si="29"/>
        <v>7.8755804011810177E-2</v>
      </c>
      <c r="I100" s="72">
        <v>12.2189</v>
      </c>
      <c r="J100" s="185">
        <f>((G100-D100)/D100)</f>
        <v>1.1232151891977356E-2</v>
      </c>
      <c r="K100" s="185">
        <f t="shared" si="30"/>
        <v>1.1498344370860893E-2</v>
      </c>
      <c r="L100" s="9"/>
      <c r="M100" s="311"/>
      <c r="N100" s="361"/>
      <c r="O100" s="359"/>
      <c r="P100" s="352"/>
      <c r="Q100" s="294"/>
      <c r="R100" s="375"/>
    </row>
    <row r="101" spans="1:18" ht="12.95" customHeight="1" thickBot="1">
      <c r="A101" s="401">
        <v>86</v>
      </c>
      <c r="B101" s="53" t="s">
        <v>34</v>
      </c>
      <c r="C101" s="53" t="s">
        <v>163</v>
      </c>
      <c r="D101" s="72">
        <v>4163303280.0900002</v>
      </c>
      <c r="E101" s="54">
        <f t="shared" si="31"/>
        <v>0.14467722769610164</v>
      </c>
      <c r="F101" s="72">
        <v>184.11</v>
      </c>
      <c r="G101" s="72">
        <v>4227976389.1799998</v>
      </c>
      <c r="H101" s="64">
        <f t="shared" si="29"/>
        <v>0.14531204773322587</v>
      </c>
      <c r="I101" s="72">
        <v>186.99</v>
      </c>
      <c r="J101" s="185">
        <f t="shared" si="32"/>
        <v>1.5534085493911364E-2</v>
      </c>
      <c r="K101" s="185">
        <f t="shared" si="30"/>
        <v>1.564282222584322E-2</v>
      </c>
      <c r="L101" s="9"/>
      <c r="M101" s="303"/>
      <c r="N101" s="360"/>
      <c r="O101" s="358"/>
      <c r="P101" s="353"/>
      <c r="Q101" s="296"/>
      <c r="R101" s="376"/>
    </row>
    <row r="102" spans="1:18" ht="12.75" customHeight="1">
      <c r="A102" s="401">
        <v>87</v>
      </c>
      <c r="B102" s="416" t="s">
        <v>137</v>
      </c>
      <c r="C102" s="416" t="s">
        <v>200</v>
      </c>
      <c r="D102" s="72">
        <v>5172927740.8400002</v>
      </c>
      <c r="E102" s="54">
        <f t="shared" si="31"/>
        <v>0.17976226910877624</v>
      </c>
      <c r="F102" s="72">
        <v>115.05</v>
      </c>
      <c r="G102" s="72">
        <v>5288541254.3699999</v>
      </c>
      <c r="H102" s="64">
        <f t="shared" si="29"/>
        <v>0.18176278400248899</v>
      </c>
      <c r="I102" s="72">
        <v>115.05</v>
      </c>
      <c r="J102" s="185">
        <f>((G102-D102)/D102)</f>
        <v>2.2349725208267834E-2</v>
      </c>
      <c r="K102" s="185">
        <f t="shared" si="30"/>
        <v>0</v>
      </c>
      <c r="L102" s="9"/>
      <c r="M102" s="4"/>
      <c r="N102" s="306"/>
      <c r="O102" s="306"/>
      <c r="P102" s="306"/>
      <c r="Q102" s="304"/>
    </row>
    <row r="103" spans="1:18" ht="12.95" customHeight="1" thickBot="1">
      <c r="A103" s="401">
        <v>88</v>
      </c>
      <c r="B103" s="402" t="s">
        <v>11</v>
      </c>
      <c r="C103" s="72" t="s">
        <v>228</v>
      </c>
      <c r="D103" s="72">
        <v>2106111673.0899999</v>
      </c>
      <c r="E103" s="54">
        <f t="shared" si="31"/>
        <v>7.3188614324170148E-2</v>
      </c>
      <c r="F103" s="72">
        <v>3844.19</v>
      </c>
      <c r="G103" s="72">
        <v>2124892614.76</v>
      </c>
      <c r="H103" s="64">
        <f t="shared" si="29"/>
        <v>7.3030799758999967E-2</v>
      </c>
      <c r="I103" s="72">
        <v>3878.47</v>
      </c>
      <c r="J103" s="185">
        <f t="shared" si="32"/>
        <v>8.9173532011460038E-3</v>
      </c>
      <c r="K103" s="185">
        <f t="shared" si="30"/>
        <v>8.917353200544131E-3</v>
      </c>
      <c r="L103" s="9"/>
      <c r="M103" s="4"/>
      <c r="N103" s="296"/>
      <c r="O103" s="296"/>
      <c r="P103" s="296"/>
      <c r="Q103" s="305"/>
    </row>
    <row r="104" spans="1:18" ht="13.5" customHeight="1">
      <c r="A104" s="401">
        <v>89</v>
      </c>
      <c r="B104" s="53" t="s">
        <v>60</v>
      </c>
      <c r="C104" s="72" t="s">
        <v>202</v>
      </c>
      <c r="D104" s="72">
        <v>1821332725.48</v>
      </c>
      <c r="E104" s="54">
        <f t="shared" si="31"/>
        <v>6.3292379081481429E-2</v>
      </c>
      <c r="F104" s="72">
        <v>1.0757000000000001</v>
      </c>
      <c r="G104" s="72">
        <v>1827795123.0799999</v>
      </c>
      <c r="H104" s="64">
        <f t="shared" si="29"/>
        <v>6.2819804966571885E-2</v>
      </c>
      <c r="I104" s="72">
        <v>1.0799000000000001</v>
      </c>
      <c r="J104" s="185">
        <f>((G104-D104)/D104)</f>
        <v>3.5481697053989865E-3</v>
      </c>
      <c r="K104" s="185">
        <f t="shared" si="30"/>
        <v>3.9044343218369261E-3</v>
      </c>
      <c r="L104" s="9"/>
      <c r="M104" s="4"/>
      <c r="N104" s="306"/>
      <c r="O104" s="306"/>
      <c r="P104" s="306"/>
      <c r="Q104" s="306"/>
    </row>
    <row r="105" spans="1:18" ht="12.95" customHeight="1">
      <c r="A105" s="401">
        <v>90</v>
      </c>
      <c r="B105" s="53" t="s">
        <v>76</v>
      </c>
      <c r="C105" s="402" t="s">
        <v>41</v>
      </c>
      <c r="D105" s="72">
        <v>1097133382.72</v>
      </c>
      <c r="E105" s="54">
        <f t="shared" si="31"/>
        <v>3.8126027710703878E-2</v>
      </c>
      <c r="F105" s="73">
        <v>552.20000000000005</v>
      </c>
      <c r="G105" s="72">
        <v>1095212290.99</v>
      </c>
      <c r="H105" s="64">
        <f t="shared" si="29"/>
        <v>3.7641539605953338E-2</v>
      </c>
      <c r="I105" s="73">
        <v>552.20000000000005</v>
      </c>
      <c r="J105" s="185">
        <f>((G105-D105)/D105)</f>
        <v>-1.7510101873276988E-3</v>
      </c>
      <c r="K105" s="185">
        <f t="shared" si="30"/>
        <v>0</v>
      </c>
      <c r="L105" s="9"/>
      <c r="M105" s="292"/>
      <c r="N105" s="254"/>
    </row>
    <row r="106" spans="1:18" ht="12.95" customHeight="1">
      <c r="A106" s="401">
        <v>91</v>
      </c>
      <c r="B106" s="53" t="s">
        <v>65</v>
      </c>
      <c r="C106" s="402" t="s">
        <v>71</v>
      </c>
      <c r="D106" s="72">
        <v>1979211085.51</v>
      </c>
      <c r="E106" s="54">
        <f t="shared" si="31"/>
        <v>6.877874457197572E-2</v>
      </c>
      <c r="F106" s="73">
        <v>2.76</v>
      </c>
      <c r="G106" s="72">
        <v>2001910388.6900001</v>
      </c>
      <c r="H106" s="64">
        <f t="shared" si="29"/>
        <v>6.880400247821189E-2</v>
      </c>
      <c r="I106" s="73">
        <v>2.79</v>
      </c>
      <c r="J106" s="185">
        <f>((G106-D106)/D106)</f>
        <v>1.1468864208665721E-2</v>
      </c>
      <c r="K106" s="185">
        <f t="shared" si="30"/>
        <v>1.0869565217391396E-2</v>
      </c>
      <c r="L106" s="9"/>
      <c r="M106" s="208"/>
    </row>
    <row r="107" spans="1:18" ht="12.95" customHeight="1" thickBot="1">
      <c r="A107" s="401">
        <v>92</v>
      </c>
      <c r="B107" s="53" t="s">
        <v>115</v>
      </c>
      <c r="C107" s="420" t="s">
        <v>67</v>
      </c>
      <c r="D107" s="72">
        <v>157322790.59</v>
      </c>
      <c r="E107" s="54">
        <f t="shared" si="31"/>
        <v>5.4670591270217315E-3</v>
      </c>
      <c r="F107" s="73">
        <v>1.603351</v>
      </c>
      <c r="G107" s="72">
        <v>159398572.56</v>
      </c>
      <c r="H107" s="64">
        <f t="shared" si="29"/>
        <v>5.4783969569279162E-3</v>
      </c>
      <c r="I107" s="73">
        <v>1.624455</v>
      </c>
      <c r="J107" s="185">
        <f>((G107-D107)/D107)</f>
        <v>1.3194413614297679E-2</v>
      </c>
      <c r="K107" s="185">
        <f t="shared" ref="K107:K115" si="33">((I107-F107)/F107)</f>
        <v>1.3162432929533216E-2</v>
      </c>
      <c r="L107" s="9"/>
      <c r="M107" s="292"/>
      <c r="N107" s="398"/>
      <c r="O107" s="254"/>
    </row>
    <row r="108" spans="1:18" ht="12.95" customHeight="1">
      <c r="A108" s="401">
        <v>93</v>
      </c>
      <c r="B108" s="402" t="s">
        <v>55</v>
      </c>
      <c r="C108" s="402" t="s">
        <v>131</v>
      </c>
      <c r="D108" s="72">
        <v>535099855.12</v>
      </c>
      <c r="E108" s="54">
        <f t="shared" si="31"/>
        <v>1.8595033407624747E-2</v>
      </c>
      <c r="F108" s="73">
        <v>1.0749</v>
      </c>
      <c r="G108" s="72">
        <v>545057164.96000004</v>
      </c>
      <c r="H108" s="64">
        <f t="shared" si="29"/>
        <v>1.8733163452543663E-2</v>
      </c>
      <c r="I108" s="73">
        <v>1.0949</v>
      </c>
      <c r="J108" s="185">
        <f t="shared" ref="J108:J115" si="34">((G108-D108)/D108)</f>
        <v>1.8608320941830632E-2</v>
      </c>
      <c r="K108" s="185">
        <f t="shared" si="33"/>
        <v>1.8606381989022251E-2</v>
      </c>
      <c r="L108" s="9"/>
      <c r="M108" s="4"/>
      <c r="N108" s="399"/>
      <c r="Q108" s="306"/>
    </row>
    <row r="109" spans="1:18" ht="12.95" customHeight="1">
      <c r="A109" s="401">
        <v>94</v>
      </c>
      <c r="B109" s="402" t="s">
        <v>138</v>
      </c>
      <c r="C109" s="402" t="s">
        <v>140</v>
      </c>
      <c r="D109" s="72">
        <v>321993968.26999998</v>
      </c>
      <c r="E109" s="54">
        <f t="shared" si="31"/>
        <v>1.118947900984121E-2</v>
      </c>
      <c r="F109" s="73">
        <v>1.1484000000000001</v>
      </c>
      <c r="G109" s="72">
        <v>311366910.26999998</v>
      </c>
      <c r="H109" s="64">
        <f t="shared" si="29"/>
        <v>1.0701422894293046E-2</v>
      </c>
      <c r="I109" s="73">
        <v>1.1621999999999999</v>
      </c>
      <c r="J109" s="185">
        <f t="shared" si="34"/>
        <v>-3.3003903946079348E-2</v>
      </c>
      <c r="K109" s="185">
        <f t="shared" si="33"/>
        <v>1.2016718913270472E-2</v>
      </c>
      <c r="L109" s="9"/>
      <c r="M109" s="4"/>
    </row>
    <row r="110" spans="1:18" ht="12.95" customHeight="1">
      <c r="A110" s="401">
        <v>95</v>
      </c>
      <c r="B110" s="402" t="s">
        <v>112</v>
      </c>
      <c r="C110" s="402" t="s">
        <v>142</v>
      </c>
      <c r="D110" s="72">
        <v>257562083.71000001</v>
      </c>
      <c r="E110" s="54">
        <f t="shared" si="31"/>
        <v>8.9504332795060093E-3</v>
      </c>
      <c r="F110" s="73">
        <v>128.31</v>
      </c>
      <c r="G110" s="72">
        <v>235852893.88999999</v>
      </c>
      <c r="H110" s="64">
        <f t="shared" si="29"/>
        <v>8.1060686768901543E-3</v>
      </c>
      <c r="I110" s="73">
        <v>130.49</v>
      </c>
      <c r="J110" s="185">
        <f t="shared" si="34"/>
        <v>-8.4287211484293287E-2</v>
      </c>
      <c r="K110" s="185">
        <f t="shared" si="33"/>
        <v>1.6990102096485129E-2</v>
      </c>
      <c r="L110" s="9"/>
      <c r="N110" s="371"/>
    </row>
    <row r="111" spans="1:18" ht="12.95" customHeight="1">
      <c r="A111" s="401">
        <v>96</v>
      </c>
      <c r="B111" s="402" t="s">
        <v>50</v>
      </c>
      <c r="C111" s="402" t="s">
        <v>148</v>
      </c>
      <c r="D111" s="72">
        <v>156990559.84999999</v>
      </c>
      <c r="E111" s="54">
        <f t="shared" si="31"/>
        <v>5.4555139141979408E-3</v>
      </c>
      <c r="F111" s="73">
        <v>3.4796</v>
      </c>
      <c r="G111" s="72">
        <v>159383019.28</v>
      </c>
      <c r="H111" s="64">
        <f t="shared" si="29"/>
        <v>5.4778624035724264E-3</v>
      </c>
      <c r="I111" s="73">
        <v>3.5326</v>
      </c>
      <c r="J111" s="185">
        <f t="shared" si="34"/>
        <v>1.5239511422125852E-2</v>
      </c>
      <c r="K111" s="185">
        <f t="shared" si="33"/>
        <v>1.5231635820209201E-2</v>
      </c>
      <c r="L111" s="9"/>
      <c r="M111" s="4"/>
    </row>
    <row r="112" spans="1:18" ht="12.95" customHeight="1">
      <c r="A112" s="401">
        <v>97</v>
      </c>
      <c r="B112" s="402" t="s">
        <v>113</v>
      </c>
      <c r="C112" s="402" t="s">
        <v>198</v>
      </c>
      <c r="D112" s="72">
        <v>404155668.19999999</v>
      </c>
      <c r="E112" s="54">
        <f t="shared" si="31"/>
        <v>1.4044646209770596E-2</v>
      </c>
      <c r="F112" s="73">
        <v>128.03</v>
      </c>
      <c r="G112" s="72">
        <v>343223527.63</v>
      </c>
      <c r="H112" s="64">
        <f t="shared" si="29"/>
        <v>1.1796308455688824E-2</v>
      </c>
      <c r="I112" s="73">
        <v>129.77000000000001</v>
      </c>
      <c r="J112" s="185">
        <f>((G112-D112)/D112)</f>
        <v>-0.1507640381276236</v>
      </c>
      <c r="K112" s="185">
        <f t="shared" si="33"/>
        <v>1.3590564711395837E-2</v>
      </c>
      <c r="L112" s="9"/>
      <c r="M112" s="4"/>
    </row>
    <row r="113" spans="1:16" ht="12.95" customHeight="1">
      <c r="A113" s="401">
        <v>98</v>
      </c>
      <c r="B113" s="402" t="s">
        <v>134</v>
      </c>
      <c r="C113" s="402" t="s">
        <v>166</v>
      </c>
      <c r="D113" s="72">
        <v>148721001.91999999</v>
      </c>
      <c r="E113" s="54">
        <f t="shared" si="31"/>
        <v>5.1681419321215234E-3</v>
      </c>
      <c r="F113" s="73">
        <v>136.300252</v>
      </c>
      <c r="G113" s="72">
        <v>147513658.31999999</v>
      </c>
      <c r="H113" s="64">
        <f t="shared" si="29"/>
        <v>5.0699222952037227E-3</v>
      </c>
      <c r="I113" s="73">
        <v>135.47019299999999</v>
      </c>
      <c r="J113" s="185">
        <f>((G113-D113)/D113)</f>
        <v>-8.1181782291209169E-3</v>
      </c>
      <c r="K113" s="185">
        <f>((I113-F113)/F113)</f>
        <v>-6.089930046497681E-3</v>
      </c>
      <c r="L113" s="9"/>
      <c r="M113" s="4"/>
    </row>
    <row r="114" spans="1:16" ht="12.95" customHeight="1">
      <c r="A114" s="401">
        <v>99</v>
      </c>
      <c r="B114" s="402" t="s">
        <v>133</v>
      </c>
      <c r="C114" s="402" t="s">
        <v>184</v>
      </c>
      <c r="D114" s="72">
        <v>1255311872.48</v>
      </c>
      <c r="E114" s="54">
        <f t="shared" ref="E114" si="35">(D114/$D$116)</f>
        <v>4.3622822885120829E-2</v>
      </c>
      <c r="F114" s="73">
        <v>2.2054999999999998</v>
      </c>
      <c r="G114" s="72">
        <v>1264892637.6500001</v>
      </c>
      <c r="H114" s="64">
        <f t="shared" ref="H114" si="36">(G114/$G$116)</f>
        <v>4.3473312625393098E-2</v>
      </c>
      <c r="I114" s="73">
        <v>2.2313000000000001</v>
      </c>
      <c r="J114" s="185">
        <f t="shared" ref="J114" si="37">((G114-D114)/D114)</f>
        <v>7.6321792058512694E-3</v>
      </c>
      <c r="K114" s="185">
        <f t="shared" ref="K114" si="38">((I114-F114)/F114)</f>
        <v>1.1698027658127531E-2</v>
      </c>
      <c r="L114" s="9"/>
      <c r="M114" s="4"/>
    </row>
    <row r="115" spans="1:16" ht="12.95" customHeight="1">
      <c r="A115" s="401">
        <v>100</v>
      </c>
      <c r="B115" s="402" t="s">
        <v>204</v>
      </c>
      <c r="C115" s="402" t="s">
        <v>205</v>
      </c>
      <c r="D115" s="72">
        <v>15115593.800000001</v>
      </c>
      <c r="E115" s="54">
        <f t="shared" si="31"/>
        <v>5.2527573871993002E-4</v>
      </c>
      <c r="F115" s="73">
        <v>0.99939999999999996</v>
      </c>
      <c r="G115" s="72">
        <v>15196524.470000001</v>
      </c>
      <c r="H115" s="64">
        <f t="shared" si="29"/>
        <v>5.2229196331724426E-4</v>
      </c>
      <c r="I115" s="73">
        <v>1.0046999999999999</v>
      </c>
      <c r="J115" s="185">
        <f t="shared" si="34"/>
        <v>5.3541178117660132E-3</v>
      </c>
      <c r="K115" s="185">
        <f t="shared" si="33"/>
        <v>5.3031819091454591E-3</v>
      </c>
      <c r="L115" s="9"/>
      <c r="M115" s="272"/>
      <c r="N115" s="297"/>
    </row>
    <row r="116" spans="1:16" ht="12.95" customHeight="1">
      <c r="A116" s="241"/>
      <c r="B116" s="67"/>
      <c r="C116" s="42" t="s">
        <v>56</v>
      </c>
      <c r="D116" s="68">
        <f>SUM(D96:D115)</f>
        <v>28776493345.829994</v>
      </c>
      <c r="E116" s="65">
        <f>(D116/$D$126)</f>
        <v>2.0534787246733799E-2</v>
      </c>
      <c r="F116" s="67"/>
      <c r="G116" s="68">
        <f>SUM(G96:G115)</f>
        <v>29095842052.560001</v>
      </c>
      <c r="H116" s="65">
        <f>(G116/$G$126)</f>
        <v>2.0936857440191844E-2</v>
      </c>
      <c r="I116" s="67"/>
      <c r="J116" s="185">
        <f>((G116-D116)/D116)</f>
        <v>1.1097554621827613E-2</v>
      </c>
      <c r="K116" s="209"/>
      <c r="L116" s="9"/>
      <c r="M116" s="273"/>
      <c r="N116" s="10"/>
    </row>
    <row r="117" spans="1:16" s="13" customFormat="1" ht="12.95" customHeight="1">
      <c r="A117" s="235"/>
      <c r="B117" s="235"/>
      <c r="C117" s="79" t="s">
        <v>90</v>
      </c>
      <c r="D117" s="388"/>
      <c r="E117" s="81"/>
      <c r="F117" s="82"/>
      <c r="G117" s="80"/>
      <c r="H117" s="81"/>
      <c r="I117" s="82"/>
      <c r="J117" s="185"/>
      <c r="K117" s="185"/>
      <c r="L117" s="9"/>
      <c r="M117" s="273"/>
      <c r="N117" s="10"/>
    </row>
    <row r="118" spans="1:16" ht="16.5" customHeight="1" thickBot="1">
      <c r="A118" s="401">
        <v>101</v>
      </c>
      <c r="B118" s="402" t="s">
        <v>18</v>
      </c>
      <c r="C118" s="53" t="s">
        <v>36</v>
      </c>
      <c r="D118" s="83">
        <v>576914285.75</v>
      </c>
      <c r="E118" s="54">
        <f>(D118/$D$125)</f>
        <v>3.8781809187272073E-2</v>
      </c>
      <c r="F118" s="363">
        <v>13.3453</v>
      </c>
      <c r="G118" s="83">
        <v>578710894.28999996</v>
      </c>
      <c r="H118" s="54">
        <f t="shared" ref="H118:H124" si="39">(G118/$G$125)</f>
        <v>3.8727741585124598E-2</v>
      </c>
      <c r="I118" s="363">
        <v>13.388500000000001</v>
      </c>
      <c r="J118" s="185">
        <f t="shared" ref="J118:J125" si="40">((G118-D118)/D118)</f>
        <v>3.1141689231431236E-3</v>
      </c>
      <c r="K118" s="229">
        <f t="shared" ref="K118:K124" si="41">((I118-F118)/F118)</f>
        <v>3.2370947075000614E-3</v>
      </c>
      <c r="L118" s="9"/>
      <c r="M118" s="362"/>
      <c r="N118" s="360"/>
      <c r="O118" s="300"/>
      <c r="P118" s="447"/>
    </row>
    <row r="119" spans="1:16" ht="12" customHeight="1" thickBot="1">
      <c r="A119" s="401">
        <v>102</v>
      </c>
      <c r="B119" s="402" t="s">
        <v>37</v>
      </c>
      <c r="C119" s="53" t="s">
        <v>165</v>
      </c>
      <c r="D119" s="83">
        <v>2734622351.8299999</v>
      </c>
      <c r="E119" s="54">
        <f t="shared" ref="E119:E124" si="42">(D119/$D$125)</f>
        <v>0.18382904508951181</v>
      </c>
      <c r="F119" s="363">
        <v>1.38</v>
      </c>
      <c r="G119" s="83">
        <v>2745927310.3099999</v>
      </c>
      <c r="H119" s="54">
        <f t="shared" si="39"/>
        <v>0.18375939408517805</v>
      </c>
      <c r="I119" s="363">
        <v>1.39</v>
      </c>
      <c r="J119" s="229">
        <f t="shared" si="40"/>
        <v>4.1340108525167209E-3</v>
      </c>
      <c r="K119" s="229">
        <f t="shared" si="41"/>
        <v>7.2463768115942099E-3</v>
      </c>
      <c r="L119" s="9"/>
      <c r="M119" s="312"/>
      <c r="N119" s="310"/>
      <c r="O119" s="301"/>
      <c r="P119" s="448"/>
    </row>
    <row r="120" spans="1:16" ht="12" customHeight="1" thickBot="1">
      <c r="A120" s="401">
        <v>103</v>
      </c>
      <c r="B120" s="402" t="s">
        <v>7</v>
      </c>
      <c r="C120" s="53" t="s">
        <v>39</v>
      </c>
      <c r="D120" s="75">
        <v>1524400776.0899999</v>
      </c>
      <c r="E120" s="54">
        <f t="shared" si="42"/>
        <v>0.1024745295506003</v>
      </c>
      <c r="F120" s="75">
        <v>1.1499999999999999</v>
      </c>
      <c r="G120" s="75">
        <v>1544514970.1800001</v>
      </c>
      <c r="H120" s="54">
        <f t="shared" si="39"/>
        <v>0.10336003215020359</v>
      </c>
      <c r="I120" s="75">
        <v>1.17</v>
      </c>
      <c r="J120" s="185">
        <f t="shared" si="40"/>
        <v>1.3194820158509694E-2</v>
      </c>
      <c r="K120" s="185">
        <f t="shared" si="41"/>
        <v>1.7391304347826105E-2</v>
      </c>
      <c r="L120" s="9"/>
      <c r="M120" s="445"/>
      <c r="N120" s="295"/>
      <c r="O120" s="296"/>
    </row>
    <row r="121" spans="1:16" ht="12" customHeight="1" thickBot="1">
      <c r="A121" s="401">
        <v>104</v>
      </c>
      <c r="B121" s="415" t="s">
        <v>9</v>
      </c>
      <c r="C121" s="402" t="s">
        <v>40</v>
      </c>
      <c r="D121" s="75">
        <v>393310209.61000001</v>
      </c>
      <c r="E121" s="54">
        <f t="shared" si="42"/>
        <v>2.6439424152361619E-2</v>
      </c>
      <c r="F121" s="75">
        <v>37.32</v>
      </c>
      <c r="G121" s="75">
        <v>394892595.02999997</v>
      </c>
      <c r="H121" s="54">
        <f t="shared" si="39"/>
        <v>2.642649123266274E-2</v>
      </c>
      <c r="I121" s="75">
        <v>37.3872</v>
      </c>
      <c r="J121" s="185">
        <f t="shared" si="40"/>
        <v>4.023250303034403E-3</v>
      </c>
      <c r="K121" s="185">
        <f t="shared" si="41"/>
        <v>1.8006430868167122E-3</v>
      </c>
      <c r="L121" s="9"/>
      <c r="M121" s="446"/>
      <c r="P121" s="298"/>
    </row>
    <row r="122" spans="1:16" ht="12" customHeight="1">
      <c r="A122" s="401">
        <v>105</v>
      </c>
      <c r="B122" s="402" t="s">
        <v>7</v>
      </c>
      <c r="C122" s="402" t="s">
        <v>89</v>
      </c>
      <c r="D122" s="72">
        <v>250734048.16999999</v>
      </c>
      <c r="E122" s="54">
        <f t="shared" si="42"/>
        <v>1.6855051526831123E-2</v>
      </c>
      <c r="F122" s="95">
        <v>213.11</v>
      </c>
      <c r="G122" s="72">
        <v>252425878.93000001</v>
      </c>
      <c r="H122" s="54">
        <f t="shared" si="39"/>
        <v>1.6892518017295452E-2</v>
      </c>
      <c r="I122" s="95">
        <v>214.97</v>
      </c>
      <c r="J122" s="185">
        <f>((G122-D122)/D122)</f>
        <v>6.7475110474543272E-3</v>
      </c>
      <c r="K122" s="185">
        <f t="shared" si="41"/>
        <v>8.7278870067100806E-3</v>
      </c>
      <c r="L122" s="9"/>
      <c r="M122" s="350"/>
      <c r="N122" s="10"/>
      <c r="P122" s="348"/>
    </row>
    <row r="123" spans="1:16" ht="12" customHeight="1">
      <c r="A123" s="401">
        <v>106</v>
      </c>
      <c r="B123" s="53" t="s">
        <v>34</v>
      </c>
      <c r="C123" s="53" t="s">
        <v>183</v>
      </c>
      <c r="D123" s="72">
        <v>8493420021.54</v>
      </c>
      <c r="E123" s="54">
        <f t="shared" ref="E123" si="43">(D123/$D$125)</f>
        <v>0.5709517041938158</v>
      </c>
      <c r="F123" s="95">
        <v>110.69</v>
      </c>
      <c r="G123" s="72">
        <v>8469882036.9399996</v>
      </c>
      <c r="H123" s="54">
        <f t="shared" ref="H123" si="44">(G123/$G$125)</f>
        <v>0.56681048520010413</v>
      </c>
      <c r="I123" s="95">
        <v>110.76</v>
      </c>
      <c r="J123" s="185">
        <f t="shared" ref="J123" si="45">((G123-D123)/D123)</f>
        <v>-2.7713199795025029E-3</v>
      </c>
      <c r="K123" s="185">
        <f t="shared" ref="K123" si="46">((I123-F123)/F123)</f>
        <v>6.3239678381070907E-4</v>
      </c>
      <c r="L123" s="9"/>
      <c r="M123" s="350"/>
      <c r="N123" s="10"/>
      <c r="P123" s="393"/>
    </row>
    <row r="124" spans="1:16" ht="12" customHeight="1" thickBot="1">
      <c r="A124" s="401">
        <v>107</v>
      </c>
      <c r="B124" s="402" t="s">
        <v>55</v>
      </c>
      <c r="C124" s="402" t="s">
        <v>211</v>
      </c>
      <c r="D124" s="72">
        <v>902497545.34000003</v>
      </c>
      <c r="E124" s="54">
        <f t="shared" si="42"/>
        <v>6.0668436299607276E-2</v>
      </c>
      <c r="F124" s="95">
        <v>1.0286</v>
      </c>
      <c r="G124" s="72">
        <v>956704458.25999999</v>
      </c>
      <c r="H124" s="54">
        <f t="shared" si="39"/>
        <v>6.4023337729431334E-2</v>
      </c>
      <c r="I124" s="95">
        <v>1.0316000000000001</v>
      </c>
      <c r="J124" s="185">
        <f t="shared" si="40"/>
        <v>6.0063224769856254E-2</v>
      </c>
      <c r="K124" s="185">
        <f t="shared" si="41"/>
        <v>2.9165856503987108E-3</v>
      </c>
      <c r="L124" s="9"/>
      <c r="M124" s="4"/>
      <c r="N124" s="10"/>
      <c r="P124" s="299"/>
    </row>
    <row r="125" spans="1:16" ht="12" customHeight="1">
      <c r="A125" s="242"/>
      <c r="B125" s="243"/>
      <c r="C125" s="238" t="s">
        <v>56</v>
      </c>
      <c r="D125" s="90">
        <f>SUM(D118:D124)</f>
        <v>14875899238.33</v>
      </c>
      <c r="E125" s="65">
        <f>(D125/$D$126)</f>
        <v>1.0615380487533313E-2</v>
      </c>
      <c r="F125" s="87"/>
      <c r="G125" s="90">
        <f>SUM(G118:G124)</f>
        <v>14943058143.940001</v>
      </c>
      <c r="H125" s="65">
        <f>(G125/$G$126)</f>
        <v>1.0752762457089378E-2</v>
      </c>
      <c r="I125" s="87"/>
      <c r="J125" s="185">
        <f t="shared" si="40"/>
        <v>4.5146114889616593E-3</v>
      </c>
      <c r="K125" s="185"/>
      <c r="L125" s="9"/>
      <c r="M125" s="414" t="s">
        <v>224</v>
      </c>
      <c r="N125" s="10"/>
    </row>
    <row r="126" spans="1:16" ht="15" customHeight="1">
      <c r="A126" s="244"/>
      <c r="B126" s="245"/>
      <c r="C126" s="246" t="s">
        <v>42</v>
      </c>
      <c r="D126" s="41">
        <f>SUM(D19,D47,D59,D88,D94,D116,D125)</f>
        <v>1401353371723.2495</v>
      </c>
      <c r="E126" s="55"/>
      <c r="F126" s="40"/>
      <c r="G126" s="41">
        <f>SUM(G19,G47,G59,G88,G94,G116,G125)</f>
        <v>1389694806666.9072</v>
      </c>
      <c r="H126" s="55"/>
      <c r="I126" s="40"/>
      <c r="J126" s="185">
        <f>((G126-D126)/D126)</f>
        <v>-8.3195040534320783E-3</v>
      </c>
      <c r="K126" s="185"/>
      <c r="L126" s="9"/>
      <c r="M126" s="413">
        <f>((G126-D126)/D126)</f>
        <v>-8.3195040534320783E-3</v>
      </c>
      <c r="N126" s="193"/>
    </row>
    <row r="127" spans="1:16" ht="11.25" customHeight="1">
      <c r="A127" s="338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9"/>
      <c r="M127" s="4"/>
    </row>
    <row r="128" spans="1:16" ht="12" customHeight="1">
      <c r="A128" s="453" t="s">
        <v>227</v>
      </c>
      <c r="B128" s="454"/>
      <c r="C128" s="454"/>
      <c r="D128" s="454"/>
      <c r="E128" s="454"/>
      <c r="F128" s="454"/>
      <c r="G128" s="454"/>
      <c r="H128" s="454"/>
      <c r="I128" s="454"/>
      <c r="J128" s="454"/>
      <c r="K128" s="455"/>
      <c r="L128" s="9"/>
      <c r="M128" s="4"/>
    </row>
    <row r="129" spans="1:18" ht="27" customHeight="1">
      <c r="A129" s="266"/>
      <c r="B129" s="267"/>
      <c r="C129" s="266" t="s">
        <v>63</v>
      </c>
      <c r="D129" s="427" t="s">
        <v>221</v>
      </c>
      <c r="E129" s="428"/>
      <c r="F129" s="429"/>
      <c r="G129" s="427" t="s">
        <v>226</v>
      </c>
      <c r="H129" s="428"/>
      <c r="I129" s="429"/>
      <c r="J129" s="451" t="s">
        <v>84</v>
      </c>
      <c r="K129" s="452"/>
      <c r="M129" s="4"/>
    </row>
    <row r="130" spans="1:18" ht="27" customHeight="1">
      <c r="A130" s="247"/>
      <c r="B130" s="370"/>
      <c r="C130" s="248"/>
      <c r="D130" s="91" t="s">
        <v>97</v>
      </c>
      <c r="E130" s="92" t="s">
        <v>83</v>
      </c>
      <c r="F130" s="92" t="s">
        <v>98</v>
      </c>
      <c r="G130" s="91" t="s">
        <v>97</v>
      </c>
      <c r="H130" s="92" t="s">
        <v>83</v>
      </c>
      <c r="I130" s="92" t="s">
        <v>98</v>
      </c>
      <c r="J130" s="389" t="s">
        <v>155</v>
      </c>
      <c r="K130" s="210" t="s">
        <v>154</v>
      </c>
      <c r="M130" s="4"/>
    </row>
    <row r="131" spans="1:18" ht="12" customHeight="1">
      <c r="A131" s="401">
        <v>1</v>
      </c>
      <c r="B131" s="53" t="s">
        <v>43</v>
      </c>
      <c r="C131" s="53" t="s">
        <v>44</v>
      </c>
      <c r="D131" s="89">
        <v>2485084000</v>
      </c>
      <c r="E131" s="76">
        <f>(D131/$D$141)</f>
        <v>0.13324747622572383</v>
      </c>
      <c r="F131" s="88">
        <v>16.36</v>
      </c>
      <c r="G131" s="89">
        <v>2278500000</v>
      </c>
      <c r="H131" s="76">
        <f t="shared" ref="H131:H140" si="47">(G131/$G$141)</f>
        <v>0.12326291427526732</v>
      </c>
      <c r="I131" s="88">
        <v>15</v>
      </c>
      <c r="J131" s="185">
        <f t="shared" ref="J131:J140" si="48">((G131-D131)/D131)</f>
        <v>-8.3129584352078234E-2</v>
      </c>
      <c r="K131" s="185">
        <f t="shared" ref="K131:K137" si="49">((I131-F131)/F131)</f>
        <v>-8.3129584352078206E-2</v>
      </c>
      <c r="M131" s="4"/>
    </row>
    <row r="132" spans="1:18" ht="12" customHeight="1">
      <c r="A132" s="401">
        <v>2</v>
      </c>
      <c r="B132" s="53" t="s">
        <v>43</v>
      </c>
      <c r="C132" s="420" t="s">
        <v>80</v>
      </c>
      <c r="D132" s="89">
        <v>293954465.85000002</v>
      </c>
      <c r="E132" s="76">
        <f t="shared" ref="E132:E140" si="50">(D132/$D$141)</f>
        <v>1.5761515787713103E-2</v>
      </c>
      <c r="F132" s="88">
        <v>3.45</v>
      </c>
      <c r="G132" s="89">
        <v>306735094.80000001</v>
      </c>
      <c r="H132" s="76">
        <f t="shared" si="47"/>
        <v>1.6593838795500724E-2</v>
      </c>
      <c r="I132" s="88">
        <v>3.6</v>
      </c>
      <c r="J132" s="185">
        <f t="shared" si="48"/>
        <v>4.3478260869565175E-2</v>
      </c>
      <c r="K132" s="185">
        <f t="shared" si="49"/>
        <v>4.3478260869565188E-2</v>
      </c>
      <c r="M132" s="4"/>
    </row>
    <row r="133" spans="1:18" ht="12" customHeight="1">
      <c r="A133" s="401">
        <v>3</v>
      </c>
      <c r="B133" s="53" t="s">
        <v>43</v>
      </c>
      <c r="C133" s="53" t="s">
        <v>69</v>
      </c>
      <c r="D133" s="89">
        <v>142017124.47999999</v>
      </c>
      <c r="E133" s="76">
        <f t="shared" si="50"/>
        <v>7.6148023237019198E-3</v>
      </c>
      <c r="F133" s="88">
        <v>5.53</v>
      </c>
      <c r="G133" s="89">
        <v>142530748.80000001</v>
      </c>
      <c r="H133" s="76">
        <f t="shared" si="47"/>
        <v>7.7106673122335143E-3</v>
      </c>
      <c r="I133" s="88">
        <v>5.55</v>
      </c>
      <c r="J133" s="185">
        <f t="shared" si="48"/>
        <v>3.616636528029093E-3</v>
      </c>
      <c r="K133" s="185">
        <f t="shared" si="49"/>
        <v>3.6166365280288558E-3</v>
      </c>
      <c r="M133" s="4"/>
      <c r="O133" s="193"/>
    </row>
    <row r="134" spans="1:18" ht="12" customHeight="1">
      <c r="A134" s="401">
        <v>4</v>
      </c>
      <c r="B134" s="53" t="s">
        <v>43</v>
      </c>
      <c r="C134" s="53" t="s">
        <v>70</v>
      </c>
      <c r="D134" s="89">
        <v>199372345.62</v>
      </c>
      <c r="E134" s="76">
        <f t="shared" si="50"/>
        <v>1.0690126322920169E-2</v>
      </c>
      <c r="F134" s="88">
        <v>18.940000000000001</v>
      </c>
      <c r="G134" s="89">
        <v>200530263.15000001</v>
      </c>
      <c r="H134" s="76">
        <f t="shared" si="47"/>
        <v>1.0848340854182686E-2</v>
      </c>
      <c r="I134" s="88">
        <v>19.05</v>
      </c>
      <c r="J134" s="185">
        <f t="shared" si="48"/>
        <v>5.8078141499472071E-3</v>
      </c>
      <c r="K134" s="185">
        <f t="shared" si="49"/>
        <v>5.8078141499471716E-3</v>
      </c>
      <c r="M134" s="4"/>
      <c r="O134" s="193"/>
    </row>
    <row r="135" spans="1:18" ht="12" customHeight="1">
      <c r="A135" s="401">
        <v>5</v>
      </c>
      <c r="B135" s="53" t="s">
        <v>43</v>
      </c>
      <c r="C135" s="53" t="s">
        <v>117</v>
      </c>
      <c r="D135" s="89">
        <v>687174076.79999995</v>
      </c>
      <c r="E135" s="76">
        <f t="shared" si="50"/>
        <v>3.6845519693234401E-2</v>
      </c>
      <c r="F135" s="88">
        <v>195.2</v>
      </c>
      <c r="G135" s="89">
        <v>687174076.79999995</v>
      </c>
      <c r="H135" s="76">
        <f t="shared" si="47"/>
        <v>3.7174930577478324E-2</v>
      </c>
      <c r="I135" s="88">
        <v>195.2</v>
      </c>
      <c r="J135" s="185">
        <f t="shared" si="48"/>
        <v>0</v>
      </c>
      <c r="K135" s="185">
        <f t="shared" si="49"/>
        <v>0</v>
      </c>
      <c r="M135" s="4"/>
    </row>
    <row r="136" spans="1:18" ht="12" customHeight="1">
      <c r="A136" s="401">
        <v>6</v>
      </c>
      <c r="B136" s="53" t="s">
        <v>45</v>
      </c>
      <c r="C136" s="53" t="s">
        <v>46</v>
      </c>
      <c r="D136" s="89">
        <v>12302318859</v>
      </c>
      <c r="E136" s="76">
        <f t="shared" si="50"/>
        <v>0.65963683307521059</v>
      </c>
      <c r="F136" s="88">
        <v>8450.01</v>
      </c>
      <c r="G136" s="89">
        <v>12302304300</v>
      </c>
      <c r="H136" s="76">
        <f t="shared" si="47"/>
        <v>0.66553341247274633</v>
      </c>
      <c r="I136" s="88">
        <v>8450</v>
      </c>
      <c r="J136" s="185">
        <f t="shared" si="48"/>
        <v>-1.1834354292767401E-6</v>
      </c>
      <c r="K136" s="185">
        <f t="shared" si="49"/>
        <v>-1.1834305521790245E-6</v>
      </c>
      <c r="M136" s="193"/>
      <c r="O136" s="194"/>
    </row>
    <row r="137" spans="1:18" ht="12" customHeight="1">
      <c r="A137" s="401">
        <v>7</v>
      </c>
      <c r="B137" s="53" t="s">
        <v>37</v>
      </c>
      <c r="C137" s="53" t="s">
        <v>121</v>
      </c>
      <c r="D137" s="89">
        <v>593824000</v>
      </c>
      <c r="E137" s="76">
        <f t="shared" si="50"/>
        <v>3.184019104475512E-2</v>
      </c>
      <c r="F137" s="88">
        <v>12.32</v>
      </c>
      <c r="G137" s="89">
        <v>593824000</v>
      </c>
      <c r="H137" s="76">
        <f t="shared" si="47"/>
        <v>3.2124852669122822E-2</v>
      </c>
      <c r="I137" s="88">
        <v>12.32</v>
      </c>
      <c r="J137" s="185">
        <f t="shared" si="48"/>
        <v>0</v>
      </c>
      <c r="K137" s="185">
        <f t="shared" si="49"/>
        <v>0</v>
      </c>
      <c r="M137" s="193"/>
      <c r="O137" s="194"/>
    </row>
    <row r="138" spans="1:18" ht="12" customHeight="1">
      <c r="A138" s="401">
        <v>8</v>
      </c>
      <c r="B138" s="53" t="s">
        <v>53</v>
      </c>
      <c r="C138" s="53" t="s">
        <v>54</v>
      </c>
      <c r="D138" s="89">
        <v>534848315.08999997</v>
      </c>
      <c r="E138" s="76">
        <f t="shared" si="50"/>
        <v>2.8677979556957924E-2</v>
      </c>
      <c r="F138" s="95">
        <v>77</v>
      </c>
      <c r="G138" s="89">
        <v>544172523.82000005</v>
      </c>
      <c r="H138" s="76">
        <f t="shared" si="47"/>
        <v>2.9438793572341686E-2</v>
      </c>
      <c r="I138" s="95">
        <v>77</v>
      </c>
      <c r="J138" s="185">
        <f t="shared" si="48"/>
        <v>1.7433370297578812E-2</v>
      </c>
      <c r="K138" s="185">
        <f>((I138-F138)/F138)</f>
        <v>0</v>
      </c>
      <c r="M138" s="193"/>
      <c r="O138" s="194"/>
    </row>
    <row r="139" spans="1:18" ht="12" customHeight="1">
      <c r="A139" s="401">
        <v>9</v>
      </c>
      <c r="B139" s="53" t="s">
        <v>53</v>
      </c>
      <c r="C139" s="53" t="s">
        <v>119</v>
      </c>
      <c r="D139" s="89">
        <v>757196165.82000005</v>
      </c>
      <c r="E139" s="76">
        <f t="shared" si="50"/>
        <v>4.0600027243871718E-2</v>
      </c>
      <c r="F139" s="53">
        <v>118.21</v>
      </c>
      <c r="G139" s="89">
        <v>774757541.84000003</v>
      </c>
      <c r="H139" s="76">
        <f>(G139/$G$141)</f>
        <v>4.1913044750467747E-2</v>
      </c>
      <c r="I139" s="53">
        <v>118.21</v>
      </c>
      <c r="J139" s="185">
        <f>((G139-D139)/D139)</f>
        <v>2.3192637275153152E-2</v>
      </c>
      <c r="K139" s="185">
        <f>((I139-F139)/F139)</f>
        <v>0</v>
      </c>
      <c r="M139" s="193"/>
      <c r="O139" s="194"/>
    </row>
    <row r="140" spans="1:18" ht="12" customHeight="1">
      <c r="A140" s="401">
        <v>10</v>
      </c>
      <c r="B140" s="402" t="s">
        <v>112</v>
      </c>
      <c r="C140" s="53" t="s">
        <v>179</v>
      </c>
      <c r="D140" s="89">
        <v>654350000</v>
      </c>
      <c r="E140" s="76">
        <f t="shared" si="50"/>
        <v>3.5085528725911239E-2</v>
      </c>
      <c r="F140" s="53">
        <v>100</v>
      </c>
      <c r="G140" s="89">
        <v>654350000</v>
      </c>
      <c r="H140" s="76">
        <f t="shared" si="47"/>
        <v>3.5399204720658842E-2</v>
      </c>
      <c r="I140" s="53">
        <v>100</v>
      </c>
      <c r="J140" s="185">
        <f t="shared" si="48"/>
        <v>0</v>
      </c>
      <c r="K140" s="185">
        <f>((I140-F140)/F140)</f>
        <v>0</v>
      </c>
      <c r="M140" s="414" t="s">
        <v>223</v>
      </c>
      <c r="N140" s="10"/>
      <c r="O140" s="194"/>
    </row>
    <row r="141" spans="1:18" ht="12" customHeight="1">
      <c r="A141" s="42"/>
      <c r="B141" s="42"/>
      <c r="C141" s="42" t="s">
        <v>47</v>
      </c>
      <c r="D141" s="43">
        <f>SUM(D131:D140)</f>
        <v>18650139352.66</v>
      </c>
      <c r="E141" s="43"/>
      <c r="F141" s="44"/>
      <c r="G141" s="43">
        <f>SUM(G131:G140)</f>
        <v>18484878549.209999</v>
      </c>
      <c r="H141" s="43"/>
      <c r="I141" s="44"/>
      <c r="J141" s="185">
        <f>((G141-D141)/D141)</f>
        <v>-8.8611028756967556E-3</v>
      </c>
      <c r="K141" s="211"/>
      <c r="M141" s="413">
        <f>((G141-D141)/D141)</f>
        <v>-8.8611028756967556E-3</v>
      </c>
      <c r="N141" s="10"/>
      <c r="O141" s="194"/>
    </row>
    <row r="142" spans="1:18" ht="12" customHeight="1" thickBot="1">
      <c r="A142" s="45"/>
      <c r="B142" s="45"/>
      <c r="C142" s="45" t="s">
        <v>57</v>
      </c>
      <c r="D142" s="46">
        <f>SUM(D126,D141)</f>
        <v>1420003511075.9094</v>
      </c>
      <c r="E142" s="51"/>
      <c r="F142" s="56"/>
      <c r="G142" s="46">
        <f>SUM(G126,G141)</f>
        <v>1408179685216.1172</v>
      </c>
      <c r="H142" s="51"/>
      <c r="I142" s="56"/>
      <c r="J142" s="192">
        <f>((G142-D142)/D142)</f>
        <v>-8.3266173411314665E-3</v>
      </c>
      <c r="K142" s="66"/>
      <c r="M142" s="193"/>
    </row>
    <row r="143" spans="1:18" ht="7.5" customHeight="1" thickBot="1">
      <c r="A143" s="318"/>
      <c r="B143" s="319"/>
      <c r="C143" s="319"/>
      <c r="D143" s="320"/>
      <c r="E143" s="320"/>
      <c r="F143" s="321"/>
      <c r="G143" s="320"/>
      <c r="H143" s="320"/>
      <c r="I143" s="321"/>
      <c r="J143" s="322"/>
      <c r="K143" s="323"/>
      <c r="M143" s="4"/>
    </row>
    <row r="144" spans="1:18" ht="12" customHeight="1" thickBot="1">
      <c r="A144" s="456" t="s">
        <v>149</v>
      </c>
      <c r="B144" s="457"/>
      <c r="C144" s="457"/>
      <c r="D144" s="457"/>
      <c r="E144" s="457"/>
      <c r="F144" s="457"/>
      <c r="G144" s="457"/>
      <c r="H144" s="457"/>
      <c r="I144" s="457"/>
      <c r="J144" s="457"/>
      <c r="K144" s="458"/>
      <c r="M144" s="4"/>
      <c r="P144" s="69"/>
      <c r="Q144" s="52"/>
      <c r="R144" s="9"/>
    </row>
    <row r="145" spans="1:21" ht="25.5" customHeight="1" thickBot="1">
      <c r="A145" s="186"/>
      <c r="B145" s="189"/>
      <c r="C145" s="187"/>
      <c r="D145" s="427" t="s">
        <v>221</v>
      </c>
      <c r="E145" s="428"/>
      <c r="F145" s="429"/>
      <c r="G145" s="427" t="s">
        <v>226</v>
      </c>
      <c r="H145" s="428"/>
      <c r="I145" s="429"/>
      <c r="J145" s="442" t="s">
        <v>84</v>
      </c>
      <c r="K145" s="443"/>
      <c r="L145" s="9"/>
      <c r="M145" s="4"/>
      <c r="N145" s="10"/>
      <c r="P145" s="184"/>
      <c r="Q145" s="57"/>
      <c r="T145" s="193"/>
      <c r="U145" s="194"/>
    </row>
    <row r="146" spans="1:21" ht="12.75" customHeight="1">
      <c r="A146" s="190" t="s">
        <v>2</v>
      </c>
      <c r="B146" s="188" t="s">
        <v>3</v>
      </c>
      <c r="C146" s="36" t="s">
        <v>4</v>
      </c>
      <c r="D146" s="449" t="s">
        <v>153</v>
      </c>
      <c r="E146" s="450"/>
      <c r="F146" s="37" t="s">
        <v>167</v>
      </c>
      <c r="G146" s="449" t="s">
        <v>153</v>
      </c>
      <c r="H146" s="450"/>
      <c r="I146" s="37" t="s">
        <v>167</v>
      </c>
      <c r="J146" s="69" t="s">
        <v>79</v>
      </c>
      <c r="K146" s="52" t="s">
        <v>5</v>
      </c>
    </row>
    <row r="147" spans="1:21" ht="12.75" customHeight="1">
      <c r="A147" s="191"/>
      <c r="B147" s="38"/>
      <c r="C147" s="38" t="s">
        <v>150</v>
      </c>
      <c r="D147" s="432" t="s">
        <v>6</v>
      </c>
      <c r="E147" s="433"/>
      <c r="F147" s="265" t="s">
        <v>6</v>
      </c>
      <c r="G147" s="432" t="s">
        <v>6</v>
      </c>
      <c r="H147" s="433"/>
      <c r="I147" s="265" t="s">
        <v>6</v>
      </c>
      <c r="J147" s="184" t="s">
        <v>102</v>
      </c>
      <c r="K147" s="57" t="s">
        <v>102</v>
      </c>
    </row>
    <row r="148" spans="1:21" ht="12.75" customHeight="1" thickBot="1">
      <c r="A148" s="293">
        <v>1</v>
      </c>
      <c r="B148" s="372" t="s">
        <v>151</v>
      </c>
      <c r="C148" s="372" t="s">
        <v>152</v>
      </c>
      <c r="D148" s="430">
        <v>77731276660</v>
      </c>
      <c r="E148" s="431"/>
      <c r="F148" s="324">
        <v>107.52</v>
      </c>
      <c r="G148" s="430">
        <v>77731276660</v>
      </c>
      <c r="H148" s="431"/>
      <c r="I148" s="324">
        <v>107.52</v>
      </c>
      <c r="J148" s="192">
        <f>((G148-D148)/D148)</f>
        <v>0</v>
      </c>
      <c r="K148" s="269">
        <f>((I148-F148)/F148)</f>
        <v>0</v>
      </c>
      <c r="M148" s="4"/>
      <c r="O148" s="193"/>
    </row>
    <row r="149" spans="1:21" ht="12" customHeight="1">
      <c r="A149" s="19"/>
      <c r="B149" s="19"/>
      <c r="C149" s="22"/>
      <c r="D149" s="426"/>
      <c r="E149" s="426"/>
      <c r="F149" s="426"/>
      <c r="G149" s="23"/>
      <c r="H149" s="23"/>
      <c r="I149" s="24"/>
      <c r="K149" s="9"/>
      <c r="M149" s="4"/>
      <c r="O149" s="193"/>
    </row>
    <row r="150" spans="1:21" ht="12" customHeight="1">
      <c r="A150" s="19"/>
      <c r="B150" s="390"/>
      <c r="C150" s="349"/>
      <c r="D150" s="230"/>
      <c r="E150" s="22"/>
      <c r="F150" s="22"/>
      <c r="G150" s="283"/>
      <c r="H150" s="22"/>
      <c r="I150" s="12"/>
      <c r="M150" s="33"/>
    </row>
    <row r="151" spans="1:21" ht="10.5" customHeight="1">
      <c r="A151" s="19"/>
      <c r="B151" s="392"/>
      <c r="C151" s="351"/>
      <c r="D151" s="268"/>
      <c r="E151" s="160"/>
      <c r="F151" s="282"/>
      <c r="G151" s="233"/>
      <c r="H151"/>
      <c r="I151" s="282"/>
      <c r="M151" s="34"/>
      <c r="O151" s="277"/>
    </row>
    <row r="152" spans="1:21" ht="9.75" customHeight="1">
      <c r="A152" s="20"/>
      <c r="B152" s="391"/>
      <c r="C152" s="373"/>
      <c r="D152" s="160"/>
      <c r="E152" s="160"/>
      <c r="F152" s="28"/>
      <c r="G152" s="274"/>
      <c r="H152"/>
      <c r="I152" s="12"/>
      <c r="L152" s="32"/>
      <c r="M152" s="277"/>
    </row>
    <row r="153" spans="1:21" ht="10.5" customHeight="1">
      <c r="A153" s="21"/>
      <c r="B153" s="391"/>
      <c r="C153" s="282"/>
      <c r="D153"/>
      <c r="E153"/>
      <c r="F153" s="28"/>
      <c r="G153" s="29"/>
      <c r="H153" s="29"/>
      <c r="I153" s="30"/>
      <c r="J153" s="31"/>
      <c r="K153" s="31"/>
      <c r="L153" s="35"/>
      <c r="M153" s="14"/>
    </row>
    <row r="154" spans="1:21" ht="9.75" customHeight="1">
      <c r="A154" s="21"/>
      <c r="B154" s="391"/>
      <c r="C154" s="28"/>
      <c r="D154" s="274"/>
      <c r="E154"/>
      <c r="F154" s="29"/>
      <c r="G154" s="29"/>
      <c r="H154" s="29"/>
      <c r="I154" s="30"/>
      <c r="J154" s="34"/>
      <c r="K154" s="34"/>
      <c r="M154" s="14"/>
    </row>
    <row r="155" spans="1:21" ht="12" customHeight="1">
      <c r="A155" s="21"/>
      <c r="B155" s="12"/>
      <c r="C155" s="396"/>
      <c r="D155" s="333"/>
      <c r="E155" s="25"/>
      <c r="F155" s="12"/>
      <c r="G155" s="12"/>
      <c r="H155" s="12"/>
      <c r="I155" s="12"/>
      <c r="J155" s="13"/>
      <c r="M155" s="14"/>
    </row>
    <row r="156" spans="1:21" ht="12" customHeight="1">
      <c r="A156" s="21"/>
      <c r="B156" s="12"/>
      <c r="C156" s="396"/>
      <c r="D156" s="25"/>
      <c r="E156" s="25"/>
      <c r="F156" s="12"/>
      <c r="G156" s="12"/>
      <c r="H156" s="12"/>
      <c r="I156" s="12"/>
      <c r="J156" s="13"/>
      <c r="M156" s="14"/>
    </row>
    <row r="157" spans="1:21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21" ht="12" customHeight="1">
      <c r="A158" s="21"/>
      <c r="B158" s="12"/>
      <c r="C158" s="12"/>
      <c r="D158" s="12"/>
      <c r="E158" s="12"/>
      <c r="F158" s="12"/>
      <c r="G158" s="12"/>
      <c r="H158" s="12"/>
      <c r="I158" s="12"/>
      <c r="J158" s="13"/>
      <c r="M158" s="14"/>
    </row>
    <row r="159" spans="1:21" ht="12" customHeight="1">
      <c r="A159" s="21"/>
      <c r="B159" s="11"/>
      <c r="C159" s="26"/>
      <c r="D159" s="12"/>
      <c r="E159" s="12"/>
      <c r="F159" s="12"/>
      <c r="G159" s="12"/>
      <c r="H159" s="12"/>
      <c r="I159" s="12"/>
      <c r="J159" s="13"/>
      <c r="M159" s="14"/>
    </row>
    <row r="160" spans="1:21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11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21"/>
      <c r="B163" s="11"/>
      <c r="C163" s="26"/>
      <c r="D163" s="12"/>
      <c r="E163" s="12"/>
      <c r="F163" s="12"/>
      <c r="G163" s="12"/>
      <c r="H163" s="12"/>
      <c r="I163" s="12"/>
      <c r="J163" s="13"/>
      <c r="M163" s="14"/>
    </row>
    <row r="164" spans="1:13" ht="12" customHeight="1">
      <c r="A164" s="6"/>
      <c r="B164" s="11"/>
      <c r="C164" s="11"/>
      <c r="D164" s="12"/>
      <c r="E164" s="12"/>
      <c r="F164" s="12"/>
      <c r="G164" s="12"/>
      <c r="H164" s="12"/>
      <c r="I164" s="12"/>
      <c r="M164" s="14"/>
    </row>
    <row r="165" spans="1:13" ht="12" customHeight="1">
      <c r="B165" s="16"/>
      <c r="C165" s="16"/>
      <c r="D165" s="13"/>
      <c r="E165" s="13"/>
      <c r="F165" s="13"/>
      <c r="G165" s="13"/>
      <c r="H165" s="13"/>
      <c r="I165" s="13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2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  <c r="M194" s="15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7"/>
      <c r="C199" s="17"/>
    </row>
    <row r="200" spans="2:13" ht="12" customHeight="1">
      <c r="B200" s="18"/>
      <c r="C200" s="18"/>
    </row>
    <row r="201" spans="2:13" ht="12" customHeight="1">
      <c r="B201" s="18"/>
      <c r="C201" s="18"/>
    </row>
    <row r="202" spans="2:13" ht="12" customHeight="1">
      <c r="B202" s="18"/>
      <c r="C202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"/>
    <protectedRange password="CADF" sqref="F18" name="Fund Name_1_1_1_1"/>
    <protectedRange password="CADF" sqref="D43" name="Yield_2_1_2_2"/>
    <protectedRange password="CADF" sqref="D81" name="Yield_2_1_2_2_1"/>
    <protectedRange password="CADF" sqref="F81" name="Fund Name_2_2"/>
    <protectedRange password="CADF" sqref="G18" name="Fund Name_1_1_1_1_1"/>
    <protectedRange password="CADF" sqref="I18" name="Fund Name_1_1_1_1_2"/>
    <protectedRange password="CADF" sqref="G43" name="Yield_2_1_2_3"/>
    <protectedRange password="CADF" sqref="G81" name="Yield_2_1_2_3_1"/>
    <protectedRange password="CADF" sqref="I81" name="Fund Name_2_3"/>
  </protectedRanges>
  <mergeCells count="29">
    <mergeCell ref="O71:O87"/>
    <mergeCell ref="M120:M121"/>
    <mergeCell ref="P118:P119"/>
    <mergeCell ref="D146:E146"/>
    <mergeCell ref="J129:K129"/>
    <mergeCell ref="A128:K128"/>
    <mergeCell ref="J145:K145"/>
    <mergeCell ref="G146:H146"/>
    <mergeCell ref="A144:K144"/>
    <mergeCell ref="N98:N99"/>
    <mergeCell ref="A1:K1"/>
    <mergeCell ref="N70:O70"/>
    <mergeCell ref="O27:P27"/>
    <mergeCell ref="O28:P28"/>
    <mergeCell ref="O26:P26"/>
    <mergeCell ref="O31:P31"/>
    <mergeCell ref="N36:N37"/>
    <mergeCell ref="D2:F2"/>
    <mergeCell ref="G2:I2"/>
    <mergeCell ref="J2:K2"/>
    <mergeCell ref="D149:F149"/>
    <mergeCell ref="D129:F129"/>
    <mergeCell ref="G129:I129"/>
    <mergeCell ref="D145:F145"/>
    <mergeCell ref="G145:I145"/>
    <mergeCell ref="D148:E148"/>
    <mergeCell ref="G148:H148"/>
    <mergeCell ref="G147:H147"/>
    <mergeCell ref="D147:E14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B27" sqref="B27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7"/>
      <c r="F5" s="387"/>
      <c r="G5" s="387"/>
    </row>
    <row r="6" spans="1:7">
      <c r="E6" s="382" t="s">
        <v>88</v>
      </c>
      <c r="F6" s="383" t="s">
        <v>194</v>
      </c>
      <c r="G6" s="387"/>
    </row>
    <row r="7" spans="1:7">
      <c r="E7" s="384" t="s">
        <v>90</v>
      </c>
      <c r="F7" s="385">
        <f>'NAV Trend'!J2</f>
        <v>14943058143.940001</v>
      </c>
      <c r="G7" s="387"/>
    </row>
    <row r="8" spans="1:7">
      <c r="E8" s="384" t="s">
        <v>82</v>
      </c>
      <c r="F8" s="386">
        <f>'NAV Trend'!J3</f>
        <v>29095842052.560001</v>
      </c>
      <c r="G8" s="387"/>
    </row>
    <row r="9" spans="1:7">
      <c r="A9" s="387"/>
      <c r="B9" s="387"/>
      <c r="E9" s="384" t="s">
        <v>62</v>
      </c>
      <c r="F9" s="385">
        <f>'NAV Trend'!J4</f>
        <v>486223115672.3429</v>
      </c>
      <c r="G9" s="387"/>
    </row>
    <row r="10" spans="1:7">
      <c r="A10" s="460"/>
      <c r="B10" s="460"/>
      <c r="E10" s="384" t="s">
        <v>0</v>
      </c>
      <c r="F10" s="385">
        <f>'NAV Trend'!J5</f>
        <v>14610319452.280001</v>
      </c>
      <c r="G10" s="387"/>
    </row>
    <row r="11" spans="1:7">
      <c r="A11" s="378"/>
      <c r="B11" s="378"/>
      <c r="E11" s="384" t="s">
        <v>58</v>
      </c>
      <c r="F11" s="385">
        <f>'NAV Trend'!J6</f>
        <v>50022974148.161079</v>
      </c>
      <c r="G11" s="387"/>
    </row>
    <row r="12" spans="1:7">
      <c r="A12" s="379"/>
      <c r="B12" s="380"/>
      <c r="E12" s="384" t="s">
        <v>59</v>
      </c>
      <c r="F12" s="385">
        <f>'NAV Trend'!J7</f>
        <v>534974149193.49335</v>
      </c>
      <c r="G12" s="387"/>
    </row>
    <row r="13" spans="1:7">
      <c r="A13" s="379"/>
      <c r="B13" s="380"/>
      <c r="E13" s="384" t="s">
        <v>81</v>
      </c>
      <c r="F13" s="385">
        <f>'NAV Trend'!J8</f>
        <v>259825348004.12997</v>
      </c>
      <c r="G13" s="387"/>
    </row>
    <row r="14" spans="1:7">
      <c r="A14" s="379"/>
      <c r="B14" s="380"/>
    </row>
    <row r="15" spans="1:7">
      <c r="A15" s="379"/>
      <c r="B15" s="380"/>
    </row>
    <row r="16" spans="1:7">
      <c r="A16" s="379"/>
      <c r="B16" s="380"/>
    </row>
    <row r="17" spans="1:13">
      <c r="A17" s="379"/>
      <c r="B17" s="380"/>
    </row>
    <row r="18" spans="1:13">
      <c r="A18" s="379"/>
      <c r="B18" s="380"/>
    </row>
    <row r="19" spans="1:13">
      <c r="A19" s="379"/>
      <c r="B19" s="380"/>
    </row>
    <row r="24" spans="1:13" s="374" customFormat="1"/>
    <row r="25" spans="1:13" ht="18">
      <c r="B25" s="394" t="s">
        <v>196</v>
      </c>
      <c r="M25" s="377"/>
    </row>
    <row r="26" spans="1:13" ht="39.75" customHeight="1">
      <c r="B26" s="461" t="s">
        <v>229</v>
      </c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381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4" sqref="J4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4" t="s">
        <v>88</v>
      </c>
      <c r="C1" s="285">
        <v>44260</v>
      </c>
      <c r="D1" s="285">
        <v>44267</v>
      </c>
      <c r="E1" s="285">
        <v>44274</v>
      </c>
      <c r="F1" s="285">
        <v>44281</v>
      </c>
      <c r="G1" s="285">
        <v>44287</v>
      </c>
      <c r="H1" s="285">
        <v>44295</v>
      </c>
      <c r="I1" s="285">
        <v>44302</v>
      </c>
      <c r="J1" s="285">
        <v>44309</v>
      </c>
    </row>
    <row r="2" spans="2:11">
      <c r="B2" s="286" t="s">
        <v>90</v>
      </c>
      <c r="C2" s="287">
        <v>14938992201.469999</v>
      </c>
      <c r="D2" s="287">
        <v>14881321133.329998</v>
      </c>
      <c r="E2" s="287">
        <v>14883905622.610001</v>
      </c>
      <c r="F2" s="287">
        <v>14992221203.59</v>
      </c>
      <c r="G2" s="287">
        <v>14834615310.5</v>
      </c>
      <c r="H2" s="287">
        <v>14729799044.210001</v>
      </c>
      <c r="I2" s="287">
        <v>14875899238.33</v>
      </c>
      <c r="J2" s="287">
        <v>14943058143.940001</v>
      </c>
      <c r="K2" s="340"/>
    </row>
    <row r="3" spans="2:11">
      <c r="B3" s="286" t="s">
        <v>203</v>
      </c>
      <c r="C3" s="288">
        <v>29391005792.019001</v>
      </c>
      <c r="D3" s="288">
        <v>29065801302.112152</v>
      </c>
      <c r="E3" s="288">
        <v>29106690389.250004</v>
      </c>
      <c r="F3" s="288">
        <v>29055441454.749996</v>
      </c>
      <c r="G3" s="288">
        <v>28995805087.060005</v>
      </c>
      <c r="H3" s="288">
        <v>29070858606.970005</v>
      </c>
      <c r="I3" s="288">
        <v>28776493345.829994</v>
      </c>
      <c r="J3" s="288">
        <v>29095842052.560001</v>
      </c>
      <c r="K3" s="340"/>
    </row>
    <row r="4" spans="2:11">
      <c r="B4" s="286" t="s">
        <v>62</v>
      </c>
      <c r="C4" s="287">
        <v>484059529067.43652</v>
      </c>
      <c r="D4" s="287">
        <v>489967491168.17041</v>
      </c>
      <c r="E4" s="287">
        <v>488253754760.54083</v>
      </c>
      <c r="F4" s="287">
        <v>491300167905.05341</v>
      </c>
      <c r="G4" s="287">
        <v>491915046087.46216</v>
      </c>
      <c r="H4" s="287">
        <v>492164680304.93445</v>
      </c>
      <c r="I4" s="287">
        <v>488805150444.31128</v>
      </c>
      <c r="J4" s="287">
        <v>486223115672.3429</v>
      </c>
      <c r="K4" s="340"/>
    </row>
    <row r="5" spans="2:11">
      <c r="B5" s="286" t="s">
        <v>0</v>
      </c>
      <c r="C5" s="287">
        <v>14580937559.65</v>
      </c>
      <c r="D5" s="287">
        <v>14154792731.32</v>
      </c>
      <c r="E5" s="287">
        <v>14285168851.690001</v>
      </c>
      <c r="F5" s="287">
        <v>14337562231.480001</v>
      </c>
      <c r="G5" s="287">
        <v>14379261362.233032</v>
      </c>
      <c r="H5" s="287">
        <v>14429392495.120001</v>
      </c>
      <c r="I5" s="287">
        <v>14345654667.159998</v>
      </c>
      <c r="J5" s="287">
        <v>14610319452.280001</v>
      </c>
      <c r="K5" s="340"/>
    </row>
    <row r="6" spans="2:11">
      <c r="B6" s="286" t="s">
        <v>58</v>
      </c>
      <c r="C6" s="287">
        <v>49951177778.721077</v>
      </c>
      <c r="D6" s="287">
        <v>49970359362.611076</v>
      </c>
      <c r="E6" s="287">
        <v>49956801929.651077</v>
      </c>
      <c r="F6" s="287">
        <v>49985369807.95108</v>
      </c>
      <c r="G6" s="287">
        <v>49998344212.991074</v>
      </c>
      <c r="H6" s="287">
        <v>50017163271.771072</v>
      </c>
      <c r="I6" s="287">
        <v>50020910716.831078</v>
      </c>
      <c r="J6" s="287">
        <v>50022974148.161079</v>
      </c>
      <c r="K6" s="340"/>
    </row>
    <row r="7" spans="2:11">
      <c r="B7" s="286" t="s">
        <v>59</v>
      </c>
      <c r="C7" s="289">
        <v>641814373405.4718</v>
      </c>
      <c r="D7" s="289">
        <v>620612328528.45581</v>
      </c>
      <c r="E7" s="289">
        <v>609738449058.72424</v>
      </c>
      <c r="F7" s="289">
        <v>588293220080.65259</v>
      </c>
      <c r="G7" s="289">
        <v>583592770615.6687</v>
      </c>
      <c r="H7" s="289">
        <v>566601011388.17749</v>
      </c>
      <c r="I7" s="289">
        <v>543483754460.617</v>
      </c>
      <c r="J7" s="289">
        <v>534974149193.49335</v>
      </c>
      <c r="K7" s="340"/>
    </row>
    <row r="8" spans="2:11">
      <c r="B8" s="286" t="s">
        <v>81</v>
      </c>
      <c r="C8" s="289">
        <v>242273037456.74002</v>
      </c>
      <c r="D8" s="289">
        <v>252318403631.43997</v>
      </c>
      <c r="E8" s="289">
        <v>255568984410.75</v>
      </c>
      <c r="F8" s="289">
        <v>255664320314.89996</v>
      </c>
      <c r="G8" s="289">
        <v>257115725078.94</v>
      </c>
      <c r="H8" s="289">
        <v>259291107527.38</v>
      </c>
      <c r="I8" s="289">
        <v>261045508850.16998</v>
      </c>
      <c r="J8" s="289">
        <v>259825348004.12997</v>
      </c>
      <c r="K8" s="340"/>
    </row>
    <row r="9" spans="2:11" s="2" customFormat="1">
      <c r="B9" s="290" t="s">
        <v>1</v>
      </c>
      <c r="C9" s="291">
        <f t="shared" ref="C9:G9" si="0">SUM(C2:C8)</f>
        <v>1477009053261.5085</v>
      </c>
      <c r="D9" s="291">
        <f t="shared" si="0"/>
        <v>1470970497857.4395</v>
      </c>
      <c r="E9" s="291">
        <f t="shared" si="0"/>
        <v>1461793755023.2163</v>
      </c>
      <c r="F9" s="291">
        <f t="shared" si="0"/>
        <v>1443628302998.377</v>
      </c>
      <c r="G9" s="291">
        <f t="shared" si="0"/>
        <v>1440831567754.855</v>
      </c>
      <c r="H9" s="291">
        <f t="shared" ref="H9:I9" si="1">SUM(H2:H8)</f>
        <v>1426304012638.563</v>
      </c>
      <c r="I9" s="291">
        <f t="shared" si="1"/>
        <v>1401353371723.2493</v>
      </c>
      <c r="J9" s="291">
        <f t="shared" ref="J9" si="2">SUM(J2:J8)</f>
        <v>1389694806666.9072</v>
      </c>
      <c r="K9" s="340"/>
    </row>
    <row r="10" spans="2:11">
      <c r="C10" s="50"/>
      <c r="D10" s="50"/>
      <c r="E10" s="50"/>
      <c r="F10" s="50"/>
      <c r="G10" s="50"/>
      <c r="H10" s="50"/>
      <c r="I10" s="50"/>
    </row>
    <row r="11" spans="2:11">
      <c r="B11" s="257" t="s">
        <v>146</v>
      </c>
      <c r="C11" s="258" t="s">
        <v>145</v>
      </c>
      <c r="D11" s="259">
        <f t="shared" ref="D11:J11" si="3">(C9+D9)/2</f>
        <v>1473989775559.4741</v>
      </c>
      <c r="E11" s="260">
        <f t="shared" si="3"/>
        <v>1466382126440.3279</v>
      </c>
      <c r="F11" s="260">
        <f t="shared" si="3"/>
        <v>1452711029010.7966</v>
      </c>
      <c r="G11" s="260">
        <f t="shared" si="3"/>
        <v>1442229935376.616</v>
      </c>
      <c r="H11" s="260">
        <f>(G9+H9)/2</f>
        <v>1433567790196.709</v>
      </c>
      <c r="I11" s="260">
        <f t="shared" si="3"/>
        <v>1413828692180.9063</v>
      </c>
      <c r="J11" s="260">
        <f t="shared" si="3"/>
        <v>1395524089195.0781</v>
      </c>
    </row>
    <row r="12" spans="2:11">
      <c r="B12" s="60"/>
      <c r="C12" s="63"/>
      <c r="D12" s="63"/>
      <c r="E12" s="63"/>
      <c r="F12" s="63"/>
      <c r="G12" s="63"/>
      <c r="H12" s="63"/>
      <c r="I12" s="63"/>
    </row>
    <row r="13" spans="2:11">
      <c r="B13" s="60"/>
      <c r="C13" s="63"/>
      <c r="D13" s="63"/>
      <c r="E13" s="63"/>
      <c r="F13" s="63"/>
      <c r="G13" s="63"/>
      <c r="H13" s="339"/>
      <c r="I13" s="340"/>
      <c r="J13" s="339"/>
    </row>
    <row r="14" spans="2:11">
      <c r="B14" s="60"/>
      <c r="C14" s="63"/>
      <c r="D14" s="63"/>
      <c r="E14" s="63"/>
      <c r="F14" s="63"/>
      <c r="G14" s="63"/>
      <c r="H14" s="63"/>
      <c r="I14" s="63"/>
    </row>
    <row r="15" spans="2:11">
      <c r="B15" s="60"/>
      <c r="C15" s="63"/>
      <c r="D15" s="63"/>
      <c r="E15" s="63"/>
      <c r="F15" s="63"/>
      <c r="G15" s="63"/>
      <c r="H15" s="63"/>
      <c r="I15" s="63"/>
      <c r="J15" s="340"/>
    </row>
    <row r="16" spans="2:11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9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1"/>
  <sheetViews>
    <sheetView zoomScale="120" zoomScaleNormal="120" workbookViewId="0">
      <pane xSplit="1" topLeftCell="AA1" activePane="topRight" state="frozen"/>
      <selection pane="topRight" activeCell="AF85" sqref="AF85"/>
    </sheetView>
  </sheetViews>
  <sheetFormatPr defaultRowHeight="15"/>
  <cols>
    <col min="1" max="1" width="33.85546875" customWidth="1"/>
    <col min="2" max="2" width="15.85546875" style="374" customWidth="1"/>
    <col min="3" max="3" width="8.42578125" style="374" customWidth="1"/>
    <col min="4" max="4" width="16.5703125" style="374" customWidth="1"/>
    <col min="5" max="5" width="8.5703125" style="374" customWidth="1"/>
    <col min="6" max="7" width="7.140625" style="374" customWidth="1"/>
    <col min="8" max="8" width="17.28515625" style="374" customWidth="1"/>
    <col min="9" max="9" width="8.28515625" style="374" customWidth="1"/>
    <col min="10" max="11" width="7.140625" style="374" customWidth="1"/>
    <col min="12" max="12" width="16.85546875" style="374" customWidth="1"/>
    <col min="13" max="13" width="9" style="374" customWidth="1"/>
    <col min="14" max="15" width="7.140625" style="374" customWidth="1"/>
    <col min="16" max="16" width="19.28515625" style="374" customWidth="1"/>
    <col min="17" max="17" width="10.42578125" style="374" customWidth="1"/>
    <col min="18" max="19" width="7.140625" style="374" customWidth="1"/>
    <col min="20" max="20" width="18.85546875" style="374" customWidth="1"/>
    <col min="21" max="21" width="9.5703125" style="374" customWidth="1"/>
    <col min="22" max="23" width="7.140625" style="374" customWidth="1"/>
    <col min="24" max="24" width="18.7109375" style="374" customWidth="1"/>
    <col min="25" max="25" width="9.7109375" style="374" customWidth="1"/>
    <col min="26" max="27" width="7.140625" style="374" customWidth="1"/>
    <col min="28" max="28" width="18" style="374" customWidth="1"/>
    <col min="29" max="29" width="9" style="374" customWidth="1"/>
    <col min="30" max="31" width="7.140625" style="374" customWidth="1"/>
    <col min="32" max="32" width="17.42578125" style="374" customWidth="1"/>
    <col min="33" max="33" width="10.5703125" style="374" customWidth="1"/>
    <col min="34" max="35" width="7.140625" style="374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9" t="s">
        <v>95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  <c r="AE1" s="470"/>
      <c r="AF1" s="470"/>
      <c r="AG1" s="470"/>
      <c r="AH1" s="470"/>
      <c r="AI1" s="470"/>
      <c r="AJ1" s="470"/>
      <c r="AK1" s="470"/>
      <c r="AL1" s="470"/>
      <c r="AM1" s="470"/>
      <c r="AN1" s="470"/>
      <c r="AO1" s="471"/>
    </row>
    <row r="2" spans="1:49" ht="30.75" customHeight="1" thickBot="1">
      <c r="A2" s="99"/>
      <c r="B2" s="462" t="s">
        <v>212</v>
      </c>
      <c r="C2" s="463"/>
      <c r="D2" s="462" t="s">
        <v>214</v>
      </c>
      <c r="E2" s="463"/>
      <c r="F2" s="462" t="s">
        <v>84</v>
      </c>
      <c r="G2" s="463"/>
      <c r="H2" s="462" t="s">
        <v>215</v>
      </c>
      <c r="I2" s="463"/>
      <c r="J2" s="462" t="s">
        <v>84</v>
      </c>
      <c r="K2" s="463"/>
      <c r="L2" s="462" t="s">
        <v>217</v>
      </c>
      <c r="M2" s="463"/>
      <c r="N2" s="462" t="s">
        <v>84</v>
      </c>
      <c r="O2" s="463"/>
      <c r="P2" s="462" t="s">
        <v>218</v>
      </c>
      <c r="Q2" s="463"/>
      <c r="R2" s="462" t="s">
        <v>84</v>
      </c>
      <c r="S2" s="463"/>
      <c r="T2" s="462" t="s">
        <v>219</v>
      </c>
      <c r="U2" s="463"/>
      <c r="V2" s="462" t="s">
        <v>84</v>
      </c>
      <c r="W2" s="463"/>
      <c r="X2" s="462" t="s">
        <v>220</v>
      </c>
      <c r="Y2" s="463"/>
      <c r="Z2" s="462" t="s">
        <v>84</v>
      </c>
      <c r="AA2" s="463"/>
      <c r="AB2" s="462" t="s">
        <v>221</v>
      </c>
      <c r="AC2" s="463"/>
      <c r="AD2" s="462" t="s">
        <v>84</v>
      </c>
      <c r="AE2" s="463"/>
      <c r="AF2" s="462" t="s">
        <v>226</v>
      </c>
      <c r="AG2" s="463"/>
      <c r="AH2" s="462" t="s">
        <v>84</v>
      </c>
      <c r="AI2" s="463"/>
      <c r="AJ2" s="462" t="s">
        <v>103</v>
      </c>
      <c r="AK2" s="463"/>
      <c r="AL2" s="462" t="s">
        <v>104</v>
      </c>
      <c r="AM2" s="463"/>
      <c r="AN2" s="462" t="s">
        <v>94</v>
      </c>
      <c r="AO2" s="463"/>
      <c r="AP2" s="100"/>
      <c r="AQ2" s="464" t="s">
        <v>108</v>
      </c>
      <c r="AR2" s="465"/>
      <c r="AS2" s="100"/>
      <c r="AT2" s="100"/>
    </row>
    <row r="3" spans="1:49" ht="14.25" customHeight="1">
      <c r="A3" s="195" t="s">
        <v>4</v>
      </c>
      <c r="B3" s="162" t="s">
        <v>79</v>
      </c>
      <c r="C3" s="249" t="s">
        <v>5</v>
      </c>
      <c r="D3" s="162" t="s">
        <v>79</v>
      </c>
      <c r="E3" s="249" t="s">
        <v>5</v>
      </c>
      <c r="F3" s="101" t="s">
        <v>79</v>
      </c>
      <c r="G3" s="102" t="s">
        <v>5</v>
      </c>
      <c r="H3" s="162" t="s">
        <v>79</v>
      </c>
      <c r="I3" s="249" t="s">
        <v>5</v>
      </c>
      <c r="J3" s="101" t="s">
        <v>79</v>
      </c>
      <c r="K3" s="102" t="s">
        <v>5</v>
      </c>
      <c r="L3" s="162" t="s">
        <v>79</v>
      </c>
      <c r="M3" s="249" t="s">
        <v>5</v>
      </c>
      <c r="N3" s="101" t="s">
        <v>79</v>
      </c>
      <c r="O3" s="102" t="s">
        <v>5</v>
      </c>
      <c r="P3" s="162" t="s">
        <v>79</v>
      </c>
      <c r="Q3" s="249" t="s">
        <v>5</v>
      </c>
      <c r="R3" s="101" t="s">
        <v>79</v>
      </c>
      <c r="S3" s="102" t="s">
        <v>5</v>
      </c>
      <c r="T3" s="162" t="s">
        <v>79</v>
      </c>
      <c r="U3" s="249" t="s">
        <v>5</v>
      </c>
      <c r="V3" s="101" t="s">
        <v>79</v>
      </c>
      <c r="W3" s="102" t="s">
        <v>5</v>
      </c>
      <c r="X3" s="162" t="s">
        <v>79</v>
      </c>
      <c r="Y3" s="249" t="s">
        <v>5</v>
      </c>
      <c r="Z3" s="101" t="s">
        <v>79</v>
      </c>
      <c r="AA3" s="102" t="s">
        <v>5</v>
      </c>
      <c r="AB3" s="422" t="s">
        <v>79</v>
      </c>
      <c r="AC3" s="423" t="s">
        <v>5</v>
      </c>
      <c r="AD3" s="101" t="s">
        <v>79</v>
      </c>
      <c r="AE3" s="102" t="s">
        <v>5</v>
      </c>
      <c r="AF3" s="422" t="s">
        <v>79</v>
      </c>
      <c r="AG3" s="423" t="s">
        <v>5</v>
      </c>
      <c r="AH3" s="101" t="s">
        <v>79</v>
      </c>
      <c r="AI3" s="102" t="s">
        <v>5</v>
      </c>
      <c r="AJ3" s="103" t="s">
        <v>79</v>
      </c>
      <c r="AK3" s="104" t="s">
        <v>5</v>
      </c>
      <c r="AL3" s="105" t="s">
        <v>79</v>
      </c>
      <c r="AM3" s="106" t="s">
        <v>5</v>
      </c>
      <c r="AN3" s="107" t="s">
        <v>79</v>
      </c>
      <c r="AO3" s="108" t="s">
        <v>5</v>
      </c>
      <c r="AP3" s="100"/>
      <c r="AQ3" s="109" t="s">
        <v>79</v>
      </c>
      <c r="AR3" s="110" t="s">
        <v>5</v>
      </c>
      <c r="AS3" s="100"/>
      <c r="AT3" s="100"/>
    </row>
    <row r="4" spans="1:49">
      <c r="A4" s="196" t="s">
        <v>0</v>
      </c>
      <c r="B4" s="163" t="s">
        <v>6</v>
      </c>
      <c r="C4" s="163" t="s">
        <v>6</v>
      </c>
      <c r="D4" s="163" t="s">
        <v>6</v>
      </c>
      <c r="E4" s="163" t="s">
        <v>6</v>
      </c>
      <c r="F4" s="111" t="s">
        <v>102</v>
      </c>
      <c r="G4" s="111" t="s">
        <v>102</v>
      </c>
      <c r="H4" s="163" t="s">
        <v>6</v>
      </c>
      <c r="I4" s="163" t="s">
        <v>6</v>
      </c>
      <c r="J4" s="111" t="s">
        <v>102</v>
      </c>
      <c r="K4" s="111" t="s">
        <v>102</v>
      </c>
      <c r="L4" s="163" t="s">
        <v>6</v>
      </c>
      <c r="M4" s="163" t="s">
        <v>6</v>
      </c>
      <c r="N4" s="111" t="s">
        <v>102</v>
      </c>
      <c r="O4" s="111" t="s">
        <v>102</v>
      </c>
      <c r="P4" s="163" t="s">
        <v>6</v>
      </c>
      <c r="Q4" s="163" t="s">
        <v>6</v>
      </c>
      <c r="R4" s="111" t="s">
        <v>102</v>
      </c>
      <c r="S4" s="111" t="s">
        <v>102</v>
      </c>
      <c r="T4" s="163" t="s">
        <v>6</v>
      </c>
      <c r="U4" s="163" t="s">
        <v>6</v>
      </c>
      <c r="V4" s="111" t="s">
        <v>102</v>
      </c>
      <c r="W4" s="111" t="s">
        <v>102</v>
      </c>
      <c r="X4" s="163" t="s">
        <v>6</v>
      </c>
      <c r="Y4" s="163" t="s">
        <v>6</v>
      </c>
      <c r="Z4" s="111" t="s">
        <v>102</v>
      </c>
      <c r="AA4" s="111" t="s">
        <v>102</v>
      </c>
      <c r="AB4" s="163" t="s">
        <v>6</v>
      </c>
      <c r="AC4" s="163" t="s">
        <v>6</v>
      </c>
      <c r="AD4" s="111" t="s">
        <v>102</v>
      </c>
      <c r="AE4" s="111" t="s">
        <v>102</v>
      </c>
      <c r="AF4" s="163" t="s">
        <v>6</v>
      </c>
      <c r="AG4" s="163" t="s">
        <v>6</v>
      </c>
      <c r="AH4" s="111" t="s">
        <v>102</v>
      </c>
      <c r="AI4" s="111" t="s">
        <v>102</v>
      </c>
      <c r="AJ4" s="112" t="s">
        <v>102</v>
      </c>
      <c r="AK4" s="112" t="s">
        <v>102</v>
      </c>
      <c r="AL4" s="113" t="s">
        <v>102</v>
      </c>
      <c r="AM4" s="113" t="s">
        <v>102</v>
      </c>
      <c r="AN4" s="107" t="s">
        <v>102</v>
      </c>
      <c r="AO4" s="108" t="s">
        <v>102</v>
      </c>
      <c r="AP4" s="100"/>
      <c r="AQ4" s="114" t="s">
        <v>6</v>
      </c>
      <c r="AR4" s="114" t="s">
        <v>6</v>
      </c>
      <c r="AS4" s="100"/>
      <c r="AT4" s="100"/>
    </row>
    <row r="5" spans="1:49">
      <c r="A5" s="197" t="s">
        <v>8</v>
      </c>
      <c r="B5" s="164">
        <v>6195748900.25</v>
      </c>
      <c r="C5" s="164">
        <v>10087.200000000001</v>
      </c>
      <c r="D5" s="164">
        <v>6091093656.1000004</v>
      </c>
      <c r="E5" s="164">
        <v>9921.58</v>
      </c>
      <c r="F5" s="115">
        <f t="shared" ref="F5:F18" si="0">((D5-B5)/B5)</f>
        <v>-1.6891459908224615E-2</v>
      </c>
      <c r="G5" s="115">
        <f t="shared" ref="G5:G18" si="1">((E5-C5)/C5)</f>
        <v>-1.6418827821397492E-2</v>
      </c>
      <c r="H5" s="164">
        <v>6062710907.1899996</v>
      </c>
      <c r="I5" s="164">
        <v>9884.09</v>
      </c>
      <c r="J5" s="115">
        <f t="shared" ref="J5:J18" si="2">((H5-D5)/D5)</f>
        <v>-4.6597131012058157E-3</v>
      </c>
      <c r="K5" s="115">
        <f t="shared" ref="K5:K18" si="3">((I5-E5)/E5)</f>
        <v>-3.7786320323980435E-3</v>
      </c>
      <c r="L5" s="164">
        <v>5962890652.6400003</v>
      </c>
      <c r="M5" s="164">
        <v>9731.49</v>
      </c>
      <c r="N5" s="115">
        <f t="shared" ref="N5:N18" si="4">((L5-H5)/H5)</f>
        <v>-1.6464623842053661E-2</v>
      </c>
      <c r="O5" s="115">
        <f t="shared" ref="O5:O18" si="5">((M5-I5)/I5)</f>
        <v>-1.5438952903099866E-2</v>
      </c>
      <c r="P5" s="164">
        <v>6030903901.3800001</v>
      </c>
      <c r="Q5" s="164">
        <v>9823.02</v>
      </c>
      <c r="R5" s="115">
        <f t="shared" ref="R5:R18" si="6">((P5-L5)/L5)</f>
        <v>1.1406086863237665E-2</v>
      </c>
      <c r="S5" s="115">
        <f t="shared" ref="S5:S18" si="7">((Q5-M5)/M5)</f>
        <v>9.40554837953907E-3</v>
      </c>
      <c r="T5" s="164">
        <v>6079553377.8199997</v>
      </c>
      <c r="U5" s="164">
        <v>9888.31</v>
      </c>
      <c r="V5" s="115">
        <f t="shared" ref="V5:V18" si="8">((T5-P5)/P5)</f>
        <v>8.0666973368399286E-3</v>
      </c>
      <c r="W5" s="115">
        <f t="shared" ref="W5:W18" si="9">((U5-Q5)/Q5)</f>
        <v>6.6466320948139219E-3</v>
      </c>
      <c r="X5" s="164">
        <v>6146538041.7399998</v>
      </c>
      <c r="Y5" s="164">
        <v>9997.7800000000007</v>
      </c>
      <c r="Z5" s="115">
        <f t="shared" ref="Z5:Z18" si="10">((X5-T5)/T5)</f>
        <v>1.1018023818062005E-2</v>
      </c>
      <c r="AA5" s="115">
        <f t="shared" ref="AA5:AA18" si="11">((Y5-U5)/U5)</f>
        <v>1.1070648068274676E-2</v>
      </c>
      <c r="AB5" s="164">
        <v>6107045587.71</v>
      </c>
      <c r="AC5" s="164">
        <v>9937.26</v>
      </c>
      <c r="AD5" s="115">
        <f t="shared" ref="AD5:AD18" si="12">((AB5-X5)/X5)</f>
        <v>-6.4251540886615856E-3</v>
      </c>
      <c r="AE5" s="115">
        <f t="shared" ref="AE5:AE18" si="13">((AC5-Y5)/Y5)</f>
        <v>-6.0533438423330411E-3</v>
      </c>
      <c r="AF5" s="164">
        <v>6167793380.8199997</v>
      </c>
      <c r="AG5" s="164">
        <v>10032.11</v>
      </c>
      <c r="AH5" s="115">
        <f t="shared" ref="AH5:AH18" si="14">((AF5-AB5)/AB5)</f>
        <v>9.9471654890296423E-3</v>
      </c>
      <c r="AI5" s="115">
        <f t="shared" ref="AI5:AI18" si="15">((AG5-AC5)/AC5)</f>
        <v>9.544884606018194E-3</v>
      </c>
      <c r="AJ5" s="116">
        <f>AVERAGE(F5,J5,N5,R5,V5,Z5,AD5,AH5)</f>
        <v>-5.0037217912205422E-4</v>
      </c>
      <c r="AK5" s="116">
        <f>AVERAGE(G5,K5,O5,S5,W5,AA5,AE5,AI5)</f>
        <v>-6.277554313228221E-4</v>
      </c>
      <c r="AL5" s="117">
        <f>((AF5-D5)/D5)</f>
        <v>1.2592110555251015E-2</v>
      </c>
      <c r="AM5" s="117">
        <f>((AG5-E5)/E5)</f>
        <v>1.1140362724485481E-2</v>
      </c>
      <c r="AN5" s="118">
        <f>STDEV(F5,J5,N5,R5,V5,Z5,AD5,AH5)</f>
        <v>1.2147375862279226E-2</v>
      </c>
      <c r="AO5" s="202">
        <f>STDEV(G5,K5,O5,S5,W5,AA5,AE5,AI5)</f>
        <v>1.1351612344556566E-2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7" t="s">
        <v>61</v>
      </c>
      <c r="B6" s="165">
        <v>825437204.51999998</v>
      </c>
      <c r="C6" s="164">
        <v>1.6</v>
      </c>
      <c r="D6" s="165">
        <v>806639441.44000006</v>
      </c>
      <c r="E6" s="164">
        <v>1.58</v>
      </c>
      <c r="F6" s="115">
        <f t="shared" si="0"/>
        <v>-2.2773098882707874E-2</v>
      </c>
      <c r="G6" s="115">
        <f t="shared" si="1"/>
        <v>-1.2500000000000011E-2</v>
      </c>
      <c r="H6" s="165">
        <v>796996616.23000002</v>
      </c>
      <c r="I6" s="164">
        <v>1.56</v>
      </c>
      <c r="J6" s="115">
        <f t="shared" si="2"/>
        <v>-1.1954319011212517E-2</v>
      </c>
      <c r="K6" s="115">
        <f t="shared" si="3"/>
        <v>-1.2658227848101276E-2</v>
      </c>
      <c r="L6" s="165">
        <v>796641587.83000004</v>
      </c>
      <c r="M6" s="164">
        <v>1.56</v>
      </c>
      <c r="N6" s="115">
        <f t="shared" si="4"/>
        <v>-4.4545785110023712E-4</v>
      </c>
      <c r="O6" s="115">
        <f t="shared" si="5"/>
        <v>0</v>
      </c>
      <c r="P6" s="165">
        <v>806187720.88</v>
      </c>
      <c r="Q6" s="164">
        <v>1.58</v>
      </c>
      <c r="R6" s="115">
        <f t="shared" si="6"/>
        <v>1.1982971007078602E-2</v>
      </c>
      <c r="S6" s="115">
        <f t="shared" si="7"/>
        <v>1.2820512820512832E-2</v>
      </c>
      <c r="T6" s="165">
        <v>804195433.61000001</v>
      </c>
      <c r="U6" s="164">
        <v>1.57</v>
      </c>
      <c r="V6" s="115">
        <f t="shared" si="8"/>
        <v>-2.471244870642889E-3</v>
      </c>
      <c r="W6" s="115">
        <f t="shared" si="9"/>
        <v>-6.329113924050638E-3</v>
      </c>
      <c r="X6" s="165">
        <v>804571927.94000006</v>
      </c>
      <c r="Y6" s="164">
        <v>1.57</v>
      </c>
      <c r="Z6" s="115">
        <f t="shared" si="10"/>
        <v>4.6816273043229732E-4</v>
      </c>
      <c r="AA6" s="115">
        <f t="shared" si="11"/>
        <v>0</v>
      </c>
      <c r="AB6" s="165">
        <v>801498077.35000002</v>
      </c>
      <c r="AC6" s="164">
        <v>1.57</v>
      </c>
      <c r="AD6" s="115">
        <f t="shared" si="12"/>
        <v>-3.8204795410526206E-3</v>
      </c>
      <c r="AE6" s="115">
        <f t="shared" si="13"/>
        <v>0</v>
      </c>
      <c r="AF6" s="165">
        <v>812255000.33000004</v>
      </c>
      <c r="AG6" s="164">
        <v>1.59</v>
      </c>
      <c r="AH6" s="115">
        <f t="shared" si="14"/>
        <v>1.342102156447552E-2</v>
      </c>
      <c r="AI6" s="115">
        <f t="shared" si="15"/>
        <v>1.2738853503184724E-2</v>
      </c>
      <c r="AJ6" s="116">
        <f t="shared" ref="AJ6:AJ69" si="16">AVERAGE(F6,J6,N6,R6,V6,Z6,AD6,AH6)</f>
        <v>-1.9490556068412148E-3</v>
      </c>
      <c r="AK6" s="116">
        <f t="shared" ref="AK6:AK69" si="17">AVERAGE(G6,K6,O6,S6,W6,AA6,AE6,AI6)</f>
        <v>-7.4099693105679617E-4</v>
      </c>
      <c r="AL6" s="117">
        <f t="shared" ref="AL6:AL69" si="18">((AF6-D6)/D6)</f>
        <v>6.9616715988684835E-3</v>
      </c>
      <c r="AM6" s="117">
        <f t="shared" ref="AM6:AM69" si="19">((AG6-E6)/E6)</f>
        <v>6.329113924050638E-3</v>
      </c>
      <c r="AN6" s="118">
        <f t="shared" ref="AN6:AN69" si="20">STDEV(F6,J6,N6,R6,V6,Z6,AD6,AH6)</f>
        <v>1.1807778137670286E-2</v>
      </c>
      <c r="AO6" s="202">
        <f t="shared" ref="AO6:AO69" si="21">STDEV(G6,K6,O6,S6,W6,AA6,AE6,AI6)</f>
        <v>9.847332787975123E-3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7" t="s">
        <v>13</v>
      </c>
      <c r="B7" s="165">
        <v>253812761.84999999</v>
      </c>
      <c r="C7" s="164">
        <v>129.85</v>
      </c>
      <c r="D7" s="165">
        <v>250886088.30000001</v>
      </c>
      <c r="E7" s="164">
        <v>128.28</v>
      </c>
      <c r="F7" s="115">
        <f t="shared" si="0"/>
        <v>-1.1530836860479095E-2</v>
      </c>
      <c r="G7" s="115">
        <f t="shared" si="1"/>
        <v>-1.2090874085483198E-2</v>
      </c>
      <c r="H7" s="165">
        <v>249977855.94</v>
      </c>
      <c r="I7" s="164">
        <v>127.8</v>
      </c>
      <c r="J7" s="115">
        <f t="shared" si="2"/>
        <v>-3.6200985321831981E-3</v>
      </c>
      <c r="K7" s="115">
        <f t="shared" si="3"/>
        <v>-3.7418147801684125E-3</v>
      </c>
      <c r="L7" s="165">
        <v>249977111.88999999</v>
      </c>
      <c r="M7" s="164">
        <v>127.81</v>
      </c>
      <c r="N7" s="115">
        <f t="shared" si="4"/>
        <v>-2.9764636440057666E-6</v>
      </c>
      <c r="O7" s="115">
        <f t="shared" si="5"/>
        <v>7.8247261345892923E-5</v>
      </c>
      <c r="P7" s="165">
        <v>255954350.77000001</v>
      </c>
      <c r="Q7" s="164">
        <v>130.93</v>
      </c>
      <c r="R7" s="115">
        <f t="shared" si="6"/>
        <v>2.3911144643635418E-2</v>
      </c>
      <c r="S7" s="115">
        <f t="shared" si="7"/>
        <v>2.4411235427587861E-2</v>
      </c>
      <c r="T7" s="165">
        <v>257547110.09</v>
      </c>
      <c r="U7" s="164">
        <v>131.63999999999999</v>
      </c>
      <c r="V7" s="115">
        <f t="shared" si="8"/>
        <v>6.2228257312619108E-3</v>
      </c>
      <c r="W7" s="115">
        <f t="shared" si="9"/>
        <v>5.4227449782324865E-3</v>
      </c>
      <c r="X7" s="165">
        <v>255878852.66999999</v>
      </c>
      <c r="Y7" s="164">
        <v>130.4</v>
      </c>
      <c r="Z7" s="115">
        <f t="shared" si="10"/>
        <v>-6.4774845247420679E-3</v>
      </c>
      <c r="AA7" s="115">
        <f t="shared" si="11"/>
        <v>-9.4196292920083625E-3</v>
      </c>
      <c r="AB7" s="165">
        <v>255729577.69999999</v>
      </c>
      <c r="AC7" s="164">
        <v>130.28</v>
      </c>
      <c r="AD7" s="115">
        <f t="shared" si="12"/>
        <v>-5.8338142618028182E-4</v>
      </c>
      <c r="AE7" s="115">
        <f t="shared" si="13"/>
        <v>-9.2024539877304094E-4</v>
      </c>
      <c r="AF7" s="165">
        <v>260550314.43000001</v>
      </c>
      <c r="AG7" s="164">
        <v>132.87</v>
      </c>
      <c r="AH7" s="115">
        <f t="shared" si="14"/>
        <v>1.8850915773439763E-2</v>
      </c>
      <c r="AI7" s="115">
        <f t="shared" si="15"/>
        <v>1.9880257906048537E-2</v>
      </c>
      <c r="AJ7" s="116">
        <f t="shared" si="16"/>
        <v>3.346263542638556E-3</v>
      </c>
      <c r="AK7" s="116">
        <f t="shared" si="17"/>
        <v>2.9524902520977206E-3</v>
      </c>
      <c r="AL7" s="117">
        <f t="shared" si="18"/>
        <v>3.8520374706643289E-2</v>
      </c>
      <c r="AM7" s="117">
        <f t="shared" si="19"/>
        <v>3.5781103835360178E-2</v>
      </c>
      <c r="AN7" s="118">
        <f t="shared" si="20"/>
        <v>1.2332344504103334E-2</v>
      </c>
      <c r="AO7" s="202">
        <f t="shared" si="21"/>
        <v>1.3096206906298393E-2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7" t="s">
        <v>15</v>
      </c>
      <c r="B8" s="165">
        <v>565222044</v>
      </c>
      <c r="C8" s="176">
        <v>16.18</v>
      </c>
      <c r="D8" s="165">
        <v>554646709</v>
      </c>
      <c r="E8" s="176">
        <v>15.88</v>
      </c>
      <c r="F8" s="115">
        <f t="shared" si="0"/>
        <v>-1.8710054061514981E-2</v>
      </c>
      <c r="G8" s="115">
        <f t="shared" si="1"/>
        <v>-1.8541409147095112E-2</v>
      </c>
      <c r="H8" s="165">
        <v>533829962</v>
      </c>
      <c r="I8" s="176">
        <v>15.28</v>
      </c>
      <c r="J8" s="115">
        <f t="shared" si="2"/>
        <v>-3.7531543345008835E-2</v>
      </c>
      <c r="K8" s="115">
        <f t="shared" si="3"/>
        <v>-3.7783375314861548E-2</v>
      </c>
      <c r="L8" s="165">
        <v>546920130</v>
      </c>
      <c r="M8" s="176">
        <v>15.65</v>
      </c>
      <c r="N8" s="115">
        <f t="shared" si="4"/>
        <v>2.4521231350442634E-2</v>
      </c>
      <c r="O8" s="115">
        <f t="shared" si="5"/>
        <v>2.4214659685863942E-2</v>
      </c>
      <c r="P8" s="165">
        <v>553011574</v>
      </c>
      <c r="Q8" s="176">
        <v>15.83</v>
      </c>
      <c r="R8" s="115">
        <f t="shared" si="6"/>
        <v>1.1137721334191886E-2</v>
      </c>
      <c r="S8" s="115">
        <f t="shared" si="7"/>
        <v>1.1501597444089438E-2</v>
      </c>
      <c r="T8" s="165">
        <v>552913538</v>
      </c>
      <c r="U8" s="176">
        <v>15.83</v>
      </c>
      <c r="V8" s="115">
        <f t="shared" si="8"/>
        <v>-1.7727657902508927E-4</v>
      </c>
      <c r="W8" s="115">
        <f t="shared" si="9"/>
        <v>0</v>
      </c>
      <c r="X8" s="165">
        <v>547035158</v>
      </c>
      <c r="Y8" s="176">
        <v>15.55</v>
      </c>
      <c r="Z8" s="115">
        <f t="shared" si="10"/>
        <v>-1.0631644183036805E-2</v>
      </c>
      <c r="AA8" s="115">
        <f t="shared" si="11"/>
        <v>-1.7687934301958266E-2</v>
      </c>
      <c r="AB8" s="165">
        <v>555766833</v>
      </c>
      <c r="AC8" s="176">
        <v>15.85</v>
      </c>
      <c r="AD8" s="115">
        <f t="shared" si="12"/>
        <v>1.5961816845417455E-2</v>
      </c>
      <c r="AE8" s="115">
        <f t="shared" si="13"/>
        <v>1.9292604501607649E-2</v>
      </c>
      <c r="AF8" s="165">
        <v>565140206</v>
      </c>
      <c r="AG8" s="176">
        <v>15.96</v>
      </c>
      <c r="AH8" s="115">
        <f t="shared" si="14"/>
        <v>1.6865657400609944E-2</v>
      </c>
      <c r="AI8" s="115">
        <f t="shared" si="15"/>
        <v>6.9400630914827266E-3</v>
      </c>
      <c r="AJ8" s="116">
        <f t="shared" si="16"/>
        <v>1.7948859525952635E-4</v>
      </c>
      <c r="AK8" s="116">
        <f t="shared" si="17"/>
        <v>-1.5079742551088954E-3</v>
      </c>
      <c r="AL8" s="117">
        <f t="shared" si="18"/>
        <v>1.8919245043244274E-2</v>
      </c>
      <c r="AM8" s="117">
        <f t="shared" si="19"/>
        <v>5.0377833753148657E-3</v>
      </c>
      <c r="AN8" s="118">
        <f t="shared" si="20"/>
        <v>2.1166206369851788E-2</v>
      </c>
      <c r="AO8" s="202">
        <f t="shared" si="21"/>
        <v>2.1397743485900546E-2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8" customFormat="1">
      <c r="A9" s="197" t="s">
        <v>20</v>
      </c>
      <c r="B9" s="164">
        <v>341247794.07999998</v>
      </c>
      <c r="C9" s="164">
        <v>159.76079999999999</v>
      </c>
      <c r="D9" s="164">
        <v>334702598.92000002</v>
      </c>
      <c r="E9" s="164">
        <v>156.78049999999999</v>
      </c>
      <c r="F9" s="115">
        <f t="shared" si="0"/>
        <v>-1.9180183062122748E-2</v>
      </c>
      <c r="G9" s="115">
        <f t="shared" si="1"/>
        <v>-1.8654763871988621E-2</v>
      </c>
      <c r="H9" s="164">
        <v>322855154.97000003</v>
      </c>
      <c r="I9" s="164">
        <v>151.51660000000001</v>
      </c>
      <c r="J9" s="115">
        <f t="shared" si="2"/>
        <v>-3.5396928461950014E-2</v>
      </c>
      <c r="K9" s="115">
        <f t="shared" si="3"/>
        <v>-3.3574966274504667E-2</v>
      </c>
      <c r="L9" s="164">
        <v>326207398.17000002</v>
      </c>
      <c r="M9" s="164">
        <v>153.05449999999999</v>
      </c>
      <c r="N9" s="115">
        <f t="shared" si="4"/>
        <v>1.0383118089941855E-2</v>
      </c>
      <c r="O9" s="115">
        <f t="shared" si="5"/>
        <v>1.015004296558911E-2</v>
      </c>
      <c r="P9" s="164">
        <v>328390502.81999999</v>
      </c>
      <c r="Q9" s="164">
        <v>154.14250000000001</v>
      </c>
      <c r="R9" s="115">
        <f t="shared" si="6"/>
        <v>6.6923823991946099E-3</v>
      </c>
      <c r="S9" s="115">
        <f t="shared" si="7"/>
        <v>7.1085789702362385E-3</v>
      </c>
      <c r="T9" s="164">
        <v>329091789.19999999</v>
      </c>
      <c r="U9" s="164">
        <v>154.5394</v>
      </c>
      <c r="V9" s="115">
        <f t="shared" si="8"/>
        <v>2.1355257657508747E-3</v>
      </c>
      <c r="W9" s="115">
        <f t="shared" si="9"/>
        <v>2.5748901179102972E-3</v>
      </c>
      <c r="X9" s="164">
        <v>330991497.69999999</v>
      </c>
      <c r="Y9" s="164">
        <v>155.49709999999999</v>
      </c>
      <c r="Z9" s="115">
        <f t="shared" si="10"/>
        <v>5.7725794515203904E-3</v>
      </c>
      <c r="AA9" s="115">
        <f t="shared" si="11"/>
        <v>6.1971251344316624E-3</v>
      </c>
      <c r="AB9" s="164">
        <v>328321359.24000001</v>
      </c>
      <c r="AC9" s="164">
        <v>154.6053</v>
      </c>
      <c r="AD9" s="115">
        <f t="shared" si="12"/>
        <v>-8.0670907819514626E-3</v>
      </c>
      <c r="AE9" s="115">
        <f t="shared" si="13"/>
        <v>-5.7351551893893155E-3</v>
      </c>
      <c r="AF9" s="164">
        <v>335681887.38999999</v>
      </c>
      <c r="AG9" s="164">
        <v>158.11429999999999</v>
      </c>
      <c r="AH9" s="115">
        <f t="shared" si="14"/>
        <v>2.2418669827141812E-2</v>
      </c>
      <c r="AI9" s="115">
        <f t="shared" si="15"/>
        <v>2.2696505229768876E-2</v>
      </c>
      <c r="AJ9" s="116">
        <f t="shared" si="16"/>
        <v>-1.9052408465593351E-3</v>
      </c>
      <c r="AK9" s="116">
        <f t="shared" si="17"/>
        <v>-1.1547178647433043E-3</v>
      </c>
      <c r="AL9" s="117">
        <f t="shared" si="18"/>
        <v>2.9258466267064651E-3</v>
      </c>
      <c r="AM9" s="117">
        <f t="shared" si="19"/>
        <v>8.5074355548043074E-3</v>
      </c>
      <c r="AN9" s="118">
        <f t="shared" si="20"/>
        <v>1.8322263596663863E-2</v>
      </c>
      <c r="AO9" s="202">
        <f t="shared" si="21"/>
        <v>1.7773272990638543E-2</v>
      </c>
      <c r="AP9" s="122"/>
      <c r="AQ9" s="125"/>
      <c r="AR9" s="126"/>
      <c r="AS9" s="121"/>
      <c r="AT9" s="121"/>
    </row>
    <row r="10" spans="1:49">
      <c r="A10" s="197" t="s">
        <v>100</v>
      </c>
      <c r="B10" s="164">
        <v>1800952189.28</v>
      </c>
      <c r="C10" s="164">
        <v>0.91930000000000001</v>
      </c>
      <c r="D10" s="164">
        <v>1776606568.9200001</v>
      </c>
      <c r="E10" s="164">
        <v>0.90469999999999995</v>
      </c>
      <c r="F10" s="115">
        <f t="shared" si="0"/>
        <v>-1.3518193600538055E-2</v>
      </c>
      <c r="G10" s="115">
        <f t="shared" si="1"/>
        <v>-1.5881649080822426E-2</v>
      </c>
      <c r="H10" s="164">
        <v>1521016964.97</v>
      </c>
      <c r="I10" s="164">
        <v>0.89319999999999999</v>
      </c>
      <c r="J10" s="115">
        <f t="shared" si="2"/>
        <v>-0.14386393049608787</v>
      </c>
      <c r="K10" s="115">
        <f t="shared" si="3"/>
        <v>-1.2711396042887095E-2</v>
      </c>
      <c r="L10" s="164">
        <v>1721334559.1400001</v>
      </c>
      <c r="M10" s="164">
        <v>0.89329999999999998</v>
      </c>
      <c r="N10" s="115">
        <f t="shared" si="4"/>
        <v>0.13169977638872099</v>
      </c>
      <c r="O10" s="115">
        <f t="shared" si="5"/>
        <v>1.1195700850872031E-4</v>
      </c>
      <c r="P10" s="164">
        <v>1746210030.79</v>
      </c>
      <c r="Q10" s="164">
        <v>0.90600000000000003</v>
      </c>
      <c r="R10" s="115">
        <f t="shared" si="6"/>
        <v>1.4451270682921714E-2</v>
      </c>
      <c r="S10" s="115">
        <f t="shared" si="7"/>
        <v>1.4216948393596825E-2</v>
      </c>
      <c r="T10" s="164">
        <v>1741705640.24</v>
      </c>
      <c r="U10" s="164">
        <v>0.90310000000000001</v>
      </c>
      <c r="V10" s="115">
        <f t="shared" si="8"/>
        <v>-2.5795239235695652E-3</v>
      </c>
      <c r="W10" s="115">
        <f t="shared" si="9"/>
        <v>-3.2008830022075205E-3</v>
      </c>
      <c r="X10" s="164">
        <v>1733692487.05</v>
      </c>
      <c r="Y10" s="164">
        <v>0.89980000000000004</v>
      </c>
      <c r="Z10" s="115">
        <f t="shared" si="10"/>
        <v>-4.6007505544369007E-3</v>
      </c>
      <c r="AA10" s="115">
        <f t="shared" si="11"/>
        <v>-3.6540803897685413E-3</v>
      </c>
      <c r="AB10" s="164">
        <v>1720249451.6500001</v>
      </c>
      <c r="AC10" s="164">
        <v>0.8921</v>
      </c>
      <c r="AD10" s="115">
        <f t="shared" si="12"/>
        <v>-7.7539906877453968E-3</v>
      </c>
      <c r="AE10" s="115">
        <f t="shared" si="13"/>
        <v>-8.5574572127139811E-3</v>
      </c>
      <c r="AF10" s="164">
        <v>1758300727.51</v>
      </c>
      <c r="AG10" s="164">
        <v>0.91200000000000003</v>
      </c>
      <c r="AH10" s="115">
        <f t="shared" si="14"/>
        <v>2.2119626792208833E-2</v>
      </c>
      <c r="AI10" s="115">
        <f t="shared" si="15"/>
        <v>2.2306916264992746E-2</v>
      </c>
      <c r="AJ10" s="116">
        <f t="shared" si="16"/>
        <v>-5.0571442481577977E-4</v>
      </c>
      <c r="AK10" s="116">
        <f t="shared" si="17"/>
        <v>-9.212055076626589E-4</v>
      </c>
      <c r="AL10" s="117">
        <f t="shared" si="18"/>
        <v>-1.03038240037175E-2</v>
      </c>
      <c r="AM10" s="117">
        <f t="shared" si="19"/>
        <v>8.0689731402675859E-3</v>
      </c>
      <c r="AN10" s="118">
        <f t="shared" si="20"/>
        <v>7.4650059338707581E-2</v>
      </c>
      <c r="AO10" s="202">
        <f t="shared" si="21"/>
        <v>1.3112579068938887E-2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7" t="s">
        <v>16</v>
      </c>
      <c r="B11" s="164">
        <v>2573931707.2399998</v>
      </c>
      <c r="C11" s="164">
        <v>19.249199999999998</v>
      </c>
      <c r="D11" s="164">
        <v>2519267957.5300002</v>
      </c>
      <c r="E11" s="164">
        <v>18.853300000000001</v>
      </c>
      <c r="F11" s="115">
        <f t="shared" si="0"/>
        <v>-2.1237451466268674E-2</v>
      </c>
      <c r="G11" s="115">
        <f t="shared" si="1"/>
        <v>-2.0567088502379191E-2</v>
      </c>
      <c r="H11" s="164">
        <v>2469446648.3699999</v>
      </c>
      <c r="I11" s="164">
        <v>18.5242</v>
      </c>
      <c r="J11" s="115">
        <f t="shared" si="2"/>
        <v>-1.9776105598884885E-2</v>
      </c>
      <c r="K11" s="115">
        <f t="shared" si="3"/>
        <v>-1.7455830013843751E-2</v>
      </c>
      <c r="L11" s="164">
        <v>2484604577.9000001</v>
      </c>
      <c r="M11" s="164">
        <v>18.6433</v>
      </c>
      <c r="N11" s="115">
        <f t="shared" si="4"/>
        <v>6.1381887071767505E-3</v>
      </c>
      <c r="O11" s="115">
        <f t="shared" si="5"/>
        <v>6.4294274516578064E-3</v>
      </c>
      <c r="P11" s="164">
        <v>2508754044.9200001</v>
      </c>
      <c r="Q11" s="164">
        <v>18.838200000000001</v>
      </c>
      <c r="R11" s="115">
        <f t="shared" si="6"/>
        <v>9.7196420045282325E-3</v>
      </c>
      <c r="S11" s="115">
        <f t="shared" si="7"/>
        <v>1.0454157793952815E-2</v>
      </c>
      <c r="T11" s="164">
        <v>2529620322.04</v>
      </c>
      <c r="U11" s="164">
        <v>18.9072</v>
      </c>
      <c r="V11" s="115">
        <f t="shared" si="8"/>
        <v>8.3173865378522102E-3</v>
      </c>
      <c r="W11" s="115">
        <f t="shared" si="9"/>
        <v>3.6627703283752728E-3</v>
      </c>
      <c r="X11" s="164">
        <v>2524552092.5700002</v>
      </c>
      <c r="Y11" s="164">
        <v>18.9817</v>
      </c>
      <c r="Z11" s="115">
        <f t="shared" si="10"/>
        <v>-2.003553428884751E-3</v>
      </c>
      <c r="AA11" s="115">
        <f t="shared" si="11"/>
        <v>3.9402978759414641E-3</v>
      </c>
      <c r="AB11" s="164">
        <v>2499159784.5</v>
      </c>
      <c r="AC11" s="164">
        <v>18.850000000000001</v>
      </c>
      <c r="AD11" s="115">
        <f t="shared" si="12"/>
        <v>-1.0058143836576864E-2</v>
      </c>
      <c r="AE11" s="115">
        <f t="shared" si="13"/>
        <v>-6.9382615887933425E-3</v>
      </c>
      <c r="AF11" s="164">
        <v>2589431204.0100002</v>
      </c>
      <c r="AG11" s="164">
        <v>19.181999999999999</v>
      </c>
      <c r="AH11" s="115">
        <f t="shared" si="14"/>
        <v>3.6120707475316781E-2</v>
      </c>
      <c r="AI11" s="115">
        <f t="shared" si="15"/>
        <v>1.7612732095490566E-2</v>
      </c>
      <c r="AJ11" s="116">
        <f t="shared" si="16"/>
        <v>9.0258379928235058E-4</v>
      </c>
      <c r="AK11" s="116">
        <f t="shared" si="17"/>
        <v>-3.5772431994979433E-4</v>
      </c>
      <c r="AL11" s="117">
        <f t="shared" si="18"/>
        <v>2.7850648546648097E-2</v>
      </c>
      <c r="AM11" s="117">
        <f t="shared" si="19"/>
        <v>1.7434613568977197E-2</v>
      </c>
      <c r="AN11" s="118">
        <f t="shared" si="20"/>
        <v>1.8696142267250006E-2</v>
      </c>
      <c r="AO11" s="202">
        <f t="shared" si="21"/>
        <v>1.3440897023279667E-2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7" t="s">
        <v>72</v>
      </c>
      <c r="B12" s="164">
        <v>321253529.48000002</v>
      </c>
      <c r="C12" s="164">
        <v>152.97</v>
      </c>
      <c r="D12" s="164">
        <v>333222014.54000002</v>
      </c>
      <c r="E12" s="164">
        <v>150.57</v>
      </c>
      <c r="F12" s="115">
        <f t="shared" si="0"/>
        <v>3.7255575306434453E-2</v>
      </c>
      <c r="G12" s="115">
        <f t="shared" si="1"/>
        <v>-1.5689350853108491E-2</v>
      </c>
      <c r="H12" s="164">
        <v>325063799.38999999</v>
      </c>
      <c r="I12" s="164">
        <v>146.85</v>
      </c>
      <c r="J12" s="115">
        <f t="shared" si="2"/>
        <v>-2.4482821644488686E-2</v>
      </c>
      <c r="K12" s="115">
        <f t="shared" si="3"/>
        <v>-2.4706116756325953E-2</v>
      </c>
      <c r="L12" s="164">
        <v>328621934.26999998</v>
      </c>
      <c r="M12" s="164">
        <v>148.71</v>
      </c>
      <c r="N12" s="115">
        <f t="shared" si="4"/>
        <v>1.09459585677551E-2</v>
      </c>
      <c r="O12" s="115">
        <f t="shared" si="5"/>
        <v>1.2665985699693658E-2</v>
      </c>
      <c r="P12" s="164">
        <v>331149020.37</v>
      </c>
      <c r="Q12" s="164">
        <v>149.80000000000001</v>
      </c>
      <c r="R12" s="115">
        <f t="shared" si="6"/>
        <v>7.6899495635119035E-3</v>
      </c>
      <c r="S12" s="115">
        <f t="shared" si="7"/>
        <v>7.3297021047676915E-3</v>
      </c>
      <c r="T12" s="164">
        <v>330908496.98000002</v>
      </c>
      <c r="U12" s="164">
        <v>149.72999999999999</v>
      </c>
      <c r="V12" s="115">
        <f t="shared" si="8"/>
        <v>-7.2632976456111413E-4</v>
      </c>
      <c r="W12" s="115">
        <f t="shared" si="9"/>
        <v>-4.6728971962631239E-4</v>
      </c>
      <c r="X12" s="164">
        <v>329608501.17000002</v>
      </c>
      <c r="Y12" s="164">
        <v>150.05000000000001</v>
      </c>
      <c r="Z12" s="115">
        <f t="shared" si="10"/>
        <v>-3.9285658176331862E-3</v>
      </c>
      <c r="AA12" s="115">
        <f t="shared" si="11"/>
        <v>2.1371802577975132E-3</v>
      </c>
      <c r="AB12" s="164">
        <v>328045909.14999998</v>
      </c>
      <c r="AC12" s="164">
        <v>148.55000000000001</v>
      </c>
      <c r="AD12" s="115">
        <f t="shared" si="12"/>
        <v>-4.7407515717991528E-3</v>
      </c>
      <c r="AE12" s="115">
        <f t="shared" si="13"/>
        <v>-9.9966677774075297E-3</v>
      </c>
      <c r="AF12" s="164">
        <v>321254217.02999997</v>
      </c>
      <c r="AG12" s="164">
        <v>151.33000000000001</v>
      </c>
      <c r="AH12" s="115">
        <f t="shared" si="14"/>
        <v>-2.0703480612204443E-2</v>
      </c>
      <c r="AI12" s="115">
        <f t="shared" si="15"/>
        <v>1.8714237630427472E-2</v>
      </c>
      <c r="AJ12" s="116">
        <f t="shared" si="16"/>
        <v>1.6369175337685969E-4</v>
      </c>
      <c r="AK12" s="116">
        <f t="shared" si="17"/>
        <v>-1.2515399267227435E-3</v>
      </c>
      <c r="AL12" s="117">
        <f t="shared" si="18"/>
        <v>-3.5915386702529625E-2</v>
      </c>
      <c r="AM12" s="117">
        <f t="shared" si="19"/>
        <v>5.0474862190344645E-3</v>
      </c>
      <c r="AN12" s="118">
        <f t="shared" si="20"/>
        <v>1.9395107776596053E-2</v>
      </c>
      <c r="AO12" s="202">
        <f t="shared" si="21"/>
        <v>1.4702336065253275E-2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6"/>
      <c r="AV12" s="227"/>
      <c r="AW12" s="279"/>
    </row>
    <row r="13" spans="1:49" ht="12.75" customHeight="1">
      <c r="A13" s="197" t="s">
        <v>73</v>
      </c>
      <c r="B13" s="164">
        <v>303545944.08999997</v>
      </c>
      <c r="C13" s="164">
        <v>11.146000000000001</v>
      </c>
      <c r="D13" s="164">
        <v>285180729.89999998</v>
      </c>
      <c r="E13" s="164">
        <v>10.4735</v>
      </c>
      <c r="F13" s="115">
        <f t="shared" si="0"/>
        <v>-6.0502255251859982E-2</v>
      </c>
      <c r="G13" s="115">
        <f t="shared" si="1"/>
        <v>-6.0335546384353234E-2</v>
      </c>
      <c r="H13" s="164">
        <v>279707694.14999998</v>
      </c>
      <c r="I13" s="164">
        <v>10.2765</v>
      </c>
      <c r="J13" s="115">
        <f t="shared" si="2"/>
        <v>-1.9191464135459458E-2</v>
      </c>
      <c r="K13" s="115">
        <f t="shared" si="3"/>
        <v>-1.880937604430221E-2</v>
      </c>
      <c r="L13" s="164">
        <v>289722287.63</v>
      </c>
      <c r="M13" s="164">
        <v>10.458600000000001</v>
      </c>
      <c r="N13" s="115">
        <f t="shared" si="4"/>
        <v>3.5803782625405553E-2</v>
      </c>
      <c r="O13" s="115">
        <f t="shared" si="5"/>
        <v>1.7720040869946007E-2</v>
      </c>
      <c r="P13" s="164">
        <v>199875209.96000001</v>
      </c>
      <c r="Q13" s="164">
        <v>10.5672</v>
      </c>
      <c r="R13" s="115">
        <f t="shared" si="6"/>
        <v>-0.31011448378711665</v>
      </c>
      <c r="S13" s="115">
        <f t="shared" si="7"/>
        <v>1.0383798978830737E-2</v>
      </c>
      <c r="T13" s="164">
        <v>198398497.94</v>
      </c>
      <c r="U13" s="164">
        <v>10.602964999999999</v>
      </c>
      <c r="V13" s="115">
        <f t="shared" si="8"/>
        <v>-7.3881699501180632E-3</v>
      </c>
      <c r="W13" s="115">
        <f t="shared" si="9"/>
        <v>3.3845294874706266E-3</v>
      </c>
      <c r="X13" s="164">
        <v>198198115.38999999</v>
      </c>
      <c r="Y13" s="164">
        <v>10.998200000000001</v>
      </c>
      <c r="Z13" s="115">
        <f t="shared" si="10"/>
        <v>-1.0100003381104828E-3</v>
      </c>
      <c r="AA13" s="115">
        <f t="shared" si="11"/>
        <v>3.7275894054163282E-2</v>
      </c>
      <c r="AB13" s="164">
        <v>196612285.22</v>
      </c>
      <c r="AC13" s="164">
        <v>10.317500000000001</v>
      </c>
      <c r="AD13" s="115">
        <f t="shared" si="12"/>
        <v>-8.0012373825023731E-3</v>
      </c>
      <c r="AE13" s="115">
        <f t="shared" si="13"/>
        <v>-6.1891945954792589E-2</v>
      </c>
      <c r="AF13" s="164">
        <v>200112836.86000001</v>
      </c>
      <c r="AG13" s="164">
        <v>10.5015</v>
      </c>
      <c r="AH13" s="115">
        <f t="shared" si="14"/>
        <v>1.7804338300035836E-2</v>
      </c>
      <c r="AI13" s="115">
        <f t="shared" si="15"/>
        <v>1.7833777562393918E-2</v>
      </c>
      <c r="AJ13" s="116">
        <f t="shared" si="16"/>
        <v>-4.4074936239965695E-2</v>
      </c>
      <c r="AK13" s="116">
        <f t="shared" si="17"/>
        <v>-6.8048534288304343E-3</v>
      </c>
      <c r="AL13" s="117">
        <f t="shared" si="18"/>
        <v>-0.29829467464309189</v>
      </c>
      <c r="AM13" s="117">
        <f t="shared" si="19"/>
        <v>2.6734138540125524E-3</v>
      </c>
      <c r="AN13" s="118">
        <f t="shared" si="20"/>
        <v>0.11108398269035184</v>
      </c>
      <c r="AO13" s="202">
        <f t="shared" si="21"/>
        <v>3.7023447370631582E-2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8" t="s">
        <v>91</v>
      </c>
      <c r="B14" s="164">
        <v>317849149.61000001</v>
      </c>
      <c r="C14" s="164">
        <v>2530.36</v>
      </c>
      <c r="D14" s="164">
        <v>305358585.81999999</v>
      </c>
      <c r="E14" s="164">
        <v>2430.7600000000002</v>
      </c>
      <c r="F14" s="115">
        <f t="shared" si="0"/>
        <v>-3.9297143960667844E-2</v>
      </c>
      <c r="G14" s="115">
        <f t="shared" si="1"/>
        <v>-3.9361988017515254E-2</v>
      </c>
      <c r="H14" s="164">
        <v>296795057.29000002</v>
      </c>
      <c r="I14" s="164">
        <v>2443.6</v>
      </c>
      <c r="J14" s="115">
        <f t="shared" si="2"/>
        <v>-2.8044171435375728E-2</v>
      </c>
      <c r="K14" s="115">
        <f t="shared" si="3"/>
        <v>5.2822985403740766E-3</v>
      </c>
      <c r="L14" s="164">
        <v>296910512.43000001</v>
      </c>
      <c r="M14" s="164">
        <v>2443.83</v>
      </c>
      <c r="N14" s="115">
        <f t="shared" si="4"/>
        <v>3.890062760956759E-4</v>
      </c>
      <c r="O14" s="115">
        <f t="shared" si="5"/>
        <v>9.412342445572852E-5</v>
      </c>
      <c r="P14" s="164">
        <v>289887269.29000002</v>
      </c>
      <c r="Q14" s="164">
        <v>2713.93</v>
      </c>
      <c r="R14" s="115">
        <f t="shared" si="6"/>
        <v>-2.3654410490621461E-2</v>
      </c>
      <c r="S14" s="115">
        <f t="shared" si="7"/>
        <v>0.11052323606797523</v>
      </c>
      <c r="T14" s="164">
        <v>295831383.19</v>
      </c>
      <c r="U14" s="164">
        <v>2532.88</v>
      </c>
      <c r="V14" s="115">
        <f t="shared" si="8"/>
        <v>2.050491528847909E-2</v>
      </c>
      <c r="W14" s="115">
        <f t="shared" si="9"/>
        <v>-6.6711374280102931E-2</v>
      </c>
      <c r="X14" s="164">
        <v>296296838.26999998</v>
      </c>
      <c r="Y14" s="164">
        <v>2539.96</v>
      </c>
      <c r="Z14" s="115">
        <f t="shared" si="10"/>
        <v>1.5733796562788648E-3</v>
      </c>
      <c r="AA14" s="115">
        <f t="shared" si="11"/>
        <v>2.795237042418088E-3</v>
      </c>
      <c r="AB14" s="164">
        <v>291557790.57999998</v>
      </c>
      <c r="AC14" s="164">
        <v>2499.12</v>
      </c>
      <c r="AD14" s="115">
        <f t="shared" si="12"/>
        <v>-1.5994256697675419E-2</v>
      </c>
      <c r="AE14" s="115">
        <f t="shared" si="13"/>
        <v>-1.6078993369974388E-2</v>
      </c>
      <c r="AF14" s="164">
        <v>295112247.41000003</v>
      </c>
      <c r="AG14" s="164">
        <v>2529.62</v>
      </c>
      <c r="AH14" s="115">
        <f t="shared" si="14"/>
        <v>1.2191260000047031E-2</v>
      </c>
      <c r="AI14" s="115">
        <f t="shared" si="15"/>
        <v>1.2204295912161081E-2</v>
      </c>
      <c r="AJ14" s="116">
        <f t="shared" si="16"/>
        <v>-9.0414276704299749E-3</v>
      </c>
      <c r="AK14" s="116">
        <f t="shared" si="17"/>
        <v>1.0933544149739547E-3</v>
      </c>
      <c r="AL14" s="117">
        <f t="shared" si="18"/>
        <v>-3.3555101725680263E-2</v>
      </c>
      <c r="AM14" s="117">
        <f t="shared" si="19"/>
        <v>4.0670407609142679E-2</v>
      </c>
      <c r="AN14" s="118">
        <f t="shared" si="20"/>
        <v>2.0920988655200871E-2</v>
      </c>
      <c r="AO14" s="202">
        <f t="shared" si="21"/>
        <v>5.1615058202413425E-2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8" customFormat="1" ht="12.75" customHeight="1">
      <c r="A15" s="197" t="s">
        <v>106</v>
      </c>
      <c r="B15" s="164">
        <v>369603511.81</v>
      </c>
      <c r="C15" s="164">
        <v>125.06</v>
      </c>
      <c r="D15" s="164">
        <v>355122584.42000002</v>
      </c>
      <c r="E15" s="164">
        <v>124.65</v>
      </c>
      <c r="F15" s="115">
        <f t="shared" si="0"/>
        <v>-3.9179626078455973E-2</v>
      </c>
      <c r="G15" s="115">
        <f t="shared" si="1"/>
        <v>-3.2784263553494049E-3</v>
      </c>
      <c r="H15" s="164">
        <v>343178840.94999999</v>
      </c>
      <c r="I15" s="164">
        <v>121.37</v>
      </c>
      <c r="J15" s="115">
        <f t="shared" si="2"/>
        <v>-3.3632734143076298E-2</v>
      </c>
      <c r="K15" s="115">
        <f t="shared" si="3"/>
        <v>-2.6313678299237874E-2</v>
      </c>
      <c r="L15" s="164">
        <v>313114149.87</v>
      </c>
      <c r="M15" s="164">
        <v>122.25</v>
      </c>
      <c r="N15" s="115">
        <f t="shared" si="4"/>
        <v>-8.7606482371622399E-2</v>
      </c>
      <c r="O15" s="115">
        <f t="shared" si="5"/>
        <v>7.2505561506137879E-3</v>
      </c>
      <c r="P15" s="164">
        <v>317979627.11000001</v>
      </c>
      <c r="Q15" s="164">
        <v>124.54</v>
      </c>
      <c r="R15" s="115">
        <f t="shared" si="6"/>
        <v>1.5538988710730825E-2</v>
      </c>
      <c r="S15" s="115">
        <f t="shared" si="7"/>
        <v>1.8732106339468355E-2</v>
      </c>
      <c r="T15" s="164">
        <v>291812157.05000001</v>
      </c>
      <c r="U15" s="164">
        <v>125.6</v>
      </c>
      <c r="V15" s="115">
        <f t="shared" si="8"/>
        <v>-8.2292913850571248E-2</v>
      </c>
      <c r="W15" s="115">
        <f t="shared" si="9"/>
        <v>8.5113216637224022E-3</v>
      </c>
      <c r="X15" s="164">
        <v>292139873.01999998</v>
      </c>
      <c r="Y15" s="164">
        <v>125.02</v>
      </c>
      <c r="Z15" s="115">
        <f t="shared" si="10"/>
        <v>1.1230374132213316E-3</v>
      </c>
      <c r="AA15" s="115">
        <f t="shared" si="11"/>
        <v>-4.6178343949044454E-3</v>
      </c>
      <c r="AB15" s="164">
        <v>290733843.44999999</v>
      </c>
      <c r="AC15" s="164">
        <v>125.02</v>
      </c>
      <c r="AD15" s="115">
        <f t="shared" si="12"/>
        <v>-4.8128643155251035E-3</v>
      </c>
      <c r="AE15" s="115">
        <f t="shared" si="13"/>
        <v>0</v>
      </c>
      <c r="AF15" s="164">
        <v>311778884.93000001</v>
      </c>
      <c r="AG15" s="164">
        <v>124.8</v>
      </c>
      <c r="AH15" s="115">
        <f t="shared" si="14"/>
        <v>7.2385936326739744E-2</v>
      </c>
      <c r="AI15" s="115">
        <f t="shared" si="15"/>
        <v>-1.7597184450487832E-3</v>
      </c>
      <c r="AJ15" s="116">
        <f t="shared" si="16"/>
        <v>-1.9809582288569889E-2</v>
      </c>
      <c r="AK15" s="116">
        <f t="shared" si="17"/>
        <v>-1.8445916759199531E-4</v>
      </c>
      <c r="AL15" s="117">
        <f t="shared" si="18"/>
        <v>-0.12205278231118592</v>
      </c>
      <c r="AM15" s="117">
        <f t="shared" si="19"/>
        <v>1.2033694344162973E-3</v>
      </c>
      <c r="AN15" s="118">
        <f t="shared" si="20"/>
        <v>5.2752082896662708E-2</v>
      </c>
      <c r="AO15" s="202">
        <f t="shared" si="21"/>
        <v>1.3110581963227117E-2</v>
      </c>
      <c r="AP15" s="122"/>
      <c r="AQ15" s="120"/>
      <c r="AR15" s="120"/>
      <c r="AS15" s="121"/>
      <c r="AT15" s="121"/>
    </row>
    <row r="16" spans="1:49" s="278" customFormat="1" ht="12.75" customHeight="1">
      <c r="A16" s="197" t="s">
        <v>159</v>
      </c>
      <c r="B16" s="164">
        <v>300921068.12</v>
      </c>
      <c r="C16" s="164">
        <v>1.2</v>
      </c>
      <c r="D16" s="164">
        <v>295744957.81999999</v>
      </c>
      <c r="E16" s="164">
        <v>1.18</v>
      </c>
      <c r="F16" s="115">
        <f t="shared" si="0"/>
        <v>-1.7200890360843411E-2</v>
      </c>
      <c r="G16" s="115">
        <f t="shared" si="1"/>
        <v>-1.6666666666666684E-2</v>
      </c>
      <c r="H16" s="164">
        <v>291650664.73000002</v>
      </c>
      <c r="I16" s="164">
        <v>1.1599999999999999</v>
      </c>
      <c r="J16" s="115">
        <f t="shared" si="2"/>
        <v>-1.3843999641379834E-2</v>
      </c>
      <c r="K16" s="115">
        <f t="shared" si="3"/>
        <v>-1.6949152542372899E-2</v>
      </c>
      <c r="L16" s="164">
        <v>297657743.22000003</v>
      </c>
      <c r="M16" s="164">
        <v>1.19</v>
      </c>
      <c r="N16" s="115">
        <f t="shared" si="4"/>
        <v>2.0596827699882504E-2</v>
      </c>
      <c r="O16" s="115">
        <f t="shared" si="5"/>
        <v>2.5862068965517265E-2</v>
      </c>
      <c r="P16" s="164">
        <v>298819284.58999997</v>
      </c>
      <c r="Q16" s="164">
        <v>1.19</v>
      </c>
      <c r="R16" s="115">
        <f t="shared" si="6"/>
        <v>3.9022716406925295E-3</v>
      </c>
      <c r="S16" s="115">
        <f t="shared" si="7"/>
        <v>0</v>
      </c>
      <c r="T16" s="164">
        <v>300807784.88999999</v>
      </c>
      <c r="U16" s="164">
        <v>1.2</v>
      </c>
      <c r="V16" s="115">
        <f t="shared" si="8"/>
        <v>6.6545246660648667E-3</v>
      </c>
      <c r="W16" s="115">
        <f t="shared" si="9"/>
        <v>8.4033613445378234E-3</v>
      </c>
      <c r="X16" s="164">
        <v>301938400.85000002</v>
      </c>
      <c r="Y16" s="164">
        <v>1.2</v>
      </c>
      <c r="Z16" s="115">
        <f t="shared" si="10"/>
        <v>3.7585994006554191E-3</v>
      </c>
      <c r="AA16" s="115">
        <f t="shared" si="11"/>
        <v>0</v>
      </c>
      <c r="AB16" s="164">
        <v>304190560.88</v>
      </c>
      <c r="AC16" s="164">
        <v>1.21</v>
      </c>
      <c r="AD16" s="115">
        <f t="shared" si="12"/>
        <v>7.4590049614749795E-3</v>
      </c>
      <c r="AE16" s="115">
        <f t="shared" si="13"/>
        <v>8.3333333333333419E-3</v>
      </c>
      <c r="AF16" s="164">
        <v>310816321.50999999</v>
      </c>
      <c r="AG16" s="164">
        <v>1.24</v>
      </c>
      <c r="AH16" s="115">
        <f t="shared" si="14"/>
        <v>2.1781611535979871E-2</v>
      </c>
      <c r="AI16" s="115">
        <f t="shared" si="15"/>
        <v>2.4793388429752088E-2</v>
      </c>
      <c r="AJ16" s="116">
        <f t="shared" si="16"/>
        <v>4.1384937378158657E-3</v>
      </c>
      <c r="AK16" s="116">
        <f t="shared" si="17"/>
        <v>4.222041608012617E-3</v>
      </c>
      <c r="AL16" s="117">
        <f t="shared" si="18"/>
        <v>5.0960678420671236E-2</v>
      </c>
      <c r="AM16" s="117">
        <f t="shared" si="19"/>
        <v>5.0847457627118689E-2</v>
      </c>
      <c r="AN16" s="118">
        <f t="shared" si="20"/>
        <v>1.4032880120298413E-2</v>
      </c>
      <c r="AO16" s="202">
        <f t="shared" si="21"/>
        <v>1.6239572981283975E-2</v>
      </c>
      <c r="AP16" s="122"/>
      <c r="AQ16" s="120"/>
      <c r="AR16" s="120"/>
      <c r="AS16" s="121"/>
      <c r="AT16" s="121"/>
    </row>
    <row r="17" spans="1:46" s="278" customFormat="1" ht="12.75" customHeight="1">
      <c r="A17" s="197" t="s">
        <v>162</v>
      </c>
      <c r="B17" s="164">
        <v>296285699.06999999</v>
      </c>
      <c r="C17" s="164">
        <v>1.6158360000000001</v>
      </c>
      <c r="D17" s="164">
        <v>288709150.31</v>
      </c>
      <c r="E17" s="164">
        <v>1.5727880000000001</v>
      </c>
      <c r="F17" s="115">
        <f t="shared" si="0"/>
        <v>-2.557176665556837E-2</v>
      </c>
      <c r="G17" s="115">
        <f t="shared" si="1"/>
        <v>-2.6641317559455275E-2</v>
      </c>
      <c r="H17" s="164">
        <v>288779861.76999998</v>
      </c>
      <c r="I17" s="164">
        <v>1.573356</v>
      </c>
      <c r="J17" s="115">
        <f t="shared" si="2"/>
        <v>2.4492282258477944E-4</v>
      </c>
      <c r="K17" s="115">
        <f t="shared" si="3"/>
        <v>3.611421246855278E-4</v>
      </c>
      <c r="L17" s="164">
        <v>291595981.69</v>
      </c>
      <c r="M17" s="164">
        <v>1.5890439999999999</v>
      </c>
      <c r="N17" s="115">
        <f t="shared" si="4"/>
        <v>9.7517877553488404E-3</v>
      </c>
      <c r="O17" s="115">
        <f t="shared" si="5"/>
        <v>9.9710427900614514E-3</v>
      </c>
      <c r="P17" s="164">
        <v>288399133.76999998</v>
      </c>
      <c r="Q17" s="164">
        <v>1.572279</v>
      </c>
      <c r="R17" s="115">
        <f t="shared" si="6"/>
        <v>-1.0963278373975101E-2</v>
      </c>
      <c r="S17" s="115">
        <f t="shared" si="7"/>
        <v>-1.0550368649326212E-2</v>
      </c>
      <c r="T17" s="164">
        <v>287748900.97000003</v>
      </c>
      <c r="U17" s="164">
        <v>1.56917</v>
      </c>
      <c r="V17" s="115">
        <f t="shared" si="8"/>
        <v>-2.2546281311597726E-3</v>
      </c>
      <c r="W17" s="115">
        <f t="shared" si="9"/>
        <v>-1.9773844209583849E-3</v>
      </c>
      <c r="X17" s="164">
        <v>289103631.66000003</v>
      </c>
      <c r="Y17" s="164">
        <v>1.5769880000000001</v>
      </c>
      <c r="Z17" s="115">
        <f t="shared" si="10"/>
        <v>4.7080308054460243E-3</v>
      </c>
      <c r="AA17" s="115">
        <f t="shared" si="11"/>
        <v>4.9822517636713059E-3</v>
      </c>
      <c r="AB17" s="164">
        <v>287541159.73000002</v>
      </c>
      <c r="AC17" s="164">
        <v>1.5690280000000001</v>
      </c>
      <c r="AD17" s="115">
        <f t="shared" si="12"/>
        <v>-5.4045392685953889E-3</v>
      </c>
      <c r="AE17" s="115">
        <f t="shared" si="13"/>
        <v>-5.0475970647842388E-3</v>
      </c>
      <c r="AF17" s="164">
        <v>295080863.48000002</v>
      </c>
      <c r="AG17" s="164">
        <v>1.610109</v>
      </c>
      <c r="AH17" s="115">
        <f t="shared" si="14"/>
        <v>2.6221302567881938E-2</v>
      </c>
      <c r="AI17" s="115">
        <f t="shared" si="15"/>
        <v>2.6182451810930027E-2</v>
      </c>
      <c r="AJ17" s="116">
        <f t="shared" si="16"/>
        <v>-4.0852105975463116E-4</v>
      </c>
      <c r="AK17" s="116">
        <f t="shared" si="17"/>
        <v>-3.3997240064697481E-4</v>
      </c>
      <c r="AL17" s="117">
        <f t="shared" si="18"/>
        <v>2.2069661329259641E-2</v>
      </c>
      <c r="AM17" s="117">
        <f t="shared" si="19"/>
        <v>2.3729199358082549E-2</v>
      </c>
      <c r="AN17" s="118">
        <f t="shared" si="20"/>
        <v>1.517491169046296E-2</v>
      </c>
      <c r="AO17" s="202">
        <f t="shared" si="21"/>
        <v>1.5396796739095798E-2</v>
      </c>
      <c r="AP17" s="122"/>
      <c r="AQ17" s="120"/>
      <c r="AR17" s="120"/>
      <c r="AS17" s="121"/>
      <c r="AT17" s="121"/>
    </row>
    <row r="18" spans="1:46">
      <c r="A18" s="197" t="s">
        <v>174</v>
      </c>
      <c r="B18" s="164">
        <v>409388274.04000002</v>
      </c>
      <c r="C18" s="164">
        <v>142.95060000000001</v>
      </c>
      <c r="D18" s="164">
        <v>383756516.63</v>
      </c>
      <c r="E18" s="164">
        <v>129.21</v>
      </c>
      <c r="F18" s="115">
        <f t="shared" si="0"/>
        <v>-6.26098963633131E-2</v>
      </c>
      <c r="G18" s="115">
        <f t="shared" si="1"/>
        <v>-9.6121317434134587E-2</v>
      </c>
      <c r="H18" s="164">
        <v>372782703.37</v>
      </c>
      <c r="I18" s="164">
        <v>125.52</v>
      </c>
      <c r="J18" s="115">
        <f t="shared" si="2"/>
        <v>-2.859577045457817E-2</v>
      </c>
      <c r="K18" s="115">
        <f t="shared" si="3"/>
        <v>-2.8558161133039328E-2</v>
      </c>
      <c r="L18" s="164">
        <v>378970225.00999999</v>
      </c>
      <c r="M18" s="164">
        <v>127.59</v>
      </c>
      <c r="N18" s="115">
        <f t="shared" si="4"/>
        <v>1.6598199390862434E-2</v>
      </c>
      <c r="O18" s="115">
        <f t="shared" si="5"/>
        <v>1.6491395793499102E-2</v>
      </c>
      <c r="P18" s="164">
        <v>382040560.82999998</v>
      </c>
      <c r="Q18" s="164">
        <v>128.58000000000001</v>
      </c>
      <c r="R18" s="115">
        <f t="shared" si="6"/>
        <v>8.1017864132174894E-3</v>
      </c>
      <c r="S18" s="115">
        <f t="shared" si="7"/>
        <v>7.7592287796849997E-3</v>
      </c>
      <c r="T18" s="164">
        <v>379126930.21303362</v>
      </c>
      <c r="U18" s="164">
        <v>127.18</v>
      </c>
      <c r="V18" s="115">
        <f t="shared" si="8"/>
        <v>-7.6264954973272354E-3</v>
      </c>
      <c r="W18" s="115">
        <f t="shared" si="9"/>
        <v>-1.0888163011354842E-2</v>
      </c>
      <c r="X18" s="164">
        <v>378847077.08999997</v>
      </c>
      <c r="Y18" s="164">
        <v>127.51</v>
      </c>
      <c r="Z18" s="115">
        <f t="shared" si="10"/>
        <v>-7.3815152850363781E-4</v>
      </c>
      <c r="AA18" s="115">
        <f t="shared" si="11"/>
        <v>2.5947476018241726E-3</v>
      </c>
      <c r="AB18" s="164">
        <v>379202447</v>
      </c>
      <c r="AC18" s="164">
        <v>127.62569999999999</v>
      </c>
      <c r="AD18" s="115">
        <f t="shared" si="12"/>
        <v>9.3802996377771589E-4</v>
      </c>
      <c r="AE18" s="115">
        <f t="shared" si="13"/>
        <v>9.073798133478919E-4</v>
      </c>
      <c r="AF18" s="164">
        <v>387011360.56999999</v>
      </c>
      <c r="AG18" s="164">
        <v>130.22</v>
      </c>
      <c r="AH18" s="115">
        <f t="shared" si="14"/>
        <v>2.0592993615360274E-2</v>
      </c>
      <c r="AI18" s="115">
        <f t="shared" si="15"/>
        <v>2.0327410545054828E-2</v>
      </c>
      <c r="AJ18" s="116">
        <f t="shared" si="16"/>
        <v>-6.6674130575630286E-3</v>
      </c>
      <c r="AK18" s="116">
        <f t="shared" si="17"/>
        <v>-1.093593488063972E-2</v>
      </c>
      <c r="AL18" s="117">
        <f t="shared" si="18"/>
        <v>8.4815339908303512E-3</v>
      </c>
      <c r="AM18" s="117">
        <f t="shared" si="19"/>
        <v>7.8167324510486098E-3</v>
      </c>
      <c r="AN18" s="118">
        <f t="shared" si="20"/>
        <v>2.7273432360563579E-2</v>
      </c>
      <c r="AO18" s="202">
        <f t="shared" si="21"/>
        <v>3.7738957499059589E-2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9" t="s">
        <v>56</v>
      </c>
      <c r="B19" s="169">
        <f>SUM(B5:B18)</f>
        <v>14875199777.440002</v>
      </c>
      <c r="C19" s="170"/>
      <c r="D19" s="169">
        <f>SUM(D5:D18)</f>
        <v>14580937559.65</v>
      </c>
      <c r="E19" s="170"/>
      <c r="F19" s="115">
        <f>((D19-B19)/B19)</f>
        <v>-1.9782068287666713E-2</v>
      </c>
      <c r="G19" s="115"/>
      <c r="H19" s="169">
        <f>SUM(H5:H18)</f>
        <v>14154792731.32</v>
      </c>
      <c r="I19" s="170"/>
      <c r="J19" s="115">
        <f>((H19-D19)/D19)</f>
        <v>-2.9226160978103051E-2</v>
      </c>
      <c r="K19" s="115"/>
      <c r="L19" s="169">
        <f>SUM(L5:L18)</f>
        <v>14285168851.690001</v>
      </c>
      <c r="M19" s="170"/>
      <c r="N19" s="115">
        <f>((L19-H19)/H19)</f>
        <v>9.2107403368415601E-3</v>
      </c>
      <c r="O19" s="115"/>
      <c r="P19" s="169">
        <f>SUM(P5:P18)</f>
        <v>14337562231.480001</v>
      </c>
      <c r="Q19" s="170"/>
      <c r="R19" s="115">
        <f>((P19-L19)/L19)</f>
        <v>3.6676766185933141E-3</v>
      </c>
      <c r="S19" s="115"/>
      <c r="T19" s="169">
        <f>SUM(T5:T18)</f>
        <v>14379261362.233032</v>
      </c>
      <c r="U19" s="170"/>
      <c r="V19" s="115">
        <f>((T19-P19)/P19)</f>
        <v>2.908383592677621E-3</v>
      </c>
      <c r="W19" s="115"/>
      <c r="X19" s="169">
        <f>SUM(X5:X18)</f>
        <v>14429392495.120001</v>
      </c>
      <c r="Y19" s="170"/>
      <c r="Z19" s="115">
        <f>((X19-T19)/T19)</f>
        <v>3.486349654832582E-3</v>
      </c>
      <c r="AA19" s="115"/>
      <c r="AB19" s="169">
        <f>SUM(AB5:AB18)</f>
        <v>14345654667.159998</v>
      </c>
      <c r="AC19" s="170"/>
      <c r="AD19" s="115">
        <f>((AB19-X19)/X19)</f>
        <v>-5.803281599576899E-3</v>
      </c>
      <c r="AE19" s="115"/>
      <c r="AF19" s="169">
        <f>SUM(AF5:AF18)</f>
        <v>14610319452.280001</v>
      </c>
      <c r="AG19" s="170"/>
      <c r="AH19" s="115">
        <f>((AF19-AB19)/AB19)</f>
        <v>1.844912562449116E-2</v>
      </c>
      <c r="AI19" s="115"/>
      <c r="AJ19" s="116">
        <f t="shared" si="16"/>
        <v>-2.1361543797388028E-3</v>
      </c>
      <c r="AK19" s="116"/>
      <c r="AL19" s="117">
        <f t="shared" si="18"/>
        <v>2.0150893939296418E-3</v>
      </c>
      <c r="AM19" s="117"/>
      <c r="AN19" s="118">
        <f t="shared" si="20"/>
        <v>1.5592785414986604E-2</v>
      </c>
      <c r="AO19" s="202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200" t="s">
        <v>59</v>
      </c>
      <c r="B20" s="169"/>
      <c r="C20" s="171"/>
      <c r="D20" s="169"/>
      <c r="E20" s="171"/>
      <c r="F20" s="115"/>
      <c r="G20" s="115"/>
      <c r="H20" s="169"/>
      <c r="I20" s="171"/>
      <c r="J20" s="115"/>
      <c r="K20" s="115"/>
      <c r="L20" s="169"/>
      <c r="M20" s="171"/>
      <c r="N20" s="115"/>
      <c r="O20" s="115"/>
      <c r="P20" s="169"/>
      <c r="Q20" s="171"/>
      <c r="R20" s="115"/>
      <c r="S20" s="115"/>
      <c r="T20" s="169"/>
      <c r="U20" s="171"/>
      <c r="V20" s="115"/>
      <c r="W20" s="115"/>
      <c r="X20" s="169"/>
      <c r="Y20" s="171"/>
      <c r="Z20" s="115"/>
      <c r="AA20" s="115"/>
      <c r="AB20" s="169"/>
      <c r="AC20" s="171"/>
      <c r="AD20" s="115"/>
      <c r="AE20" s="115"/>
      <c r="AF20" s="169"/>
      <c r="AG20" s="171"/>
      <c r="AH20" s="115"/>
      <c r="AI20" s="115"/>
      <c r="AJ20" s="116"/>
      <c r="AK20" s="116"/>
      <c r="AL20" s="117"/>
      <c r="AM20" s="117"/>
      <c r="AN20" s="118"/>
      <c r="AO20" s="202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7" t="s">
        <v>48</v>
      </c>
      <c r="B21" s="172">
        <v>266417172207.03</v>
      </c>
      <c r="C21" s="172">
        <v>100</v>
      </c>
      <c r="D21" s="172">
        <v>266116713652.35001</v>
      </c>
      <c r="E21" s="172">
        <v>100</v>
      </c>
      <c r="F21" s="115">
        <f t="shared" ref="F21:F46" si="22">((D21-B21)/B21)</f>
        <v>-1.1277747308514688E-3</v>
      </c>
      <c r="G21" s="115">
        <f t="shared" ref="G21:G46" si="23">((E21-C21)/C21)</f>
        <v>0</v>
      </c>
      <c r="H21" s="172">
        <v>262106337668.07999</v>
      </c>
      <c r="I21" s="172">
        <v>100</v>
      </c>
      <c r="J21" s="115">
        <f t="shared" ref="J21:J46" si="24">((H21-D21)/D21)</f>
        <v>-1.5069989138333871E-2</v>
      </c>
      <c r="K21" s="115">
        <f t="shared" ref="K21:K46" si="25">((I21-E21)/E21)</f>
        <v>0</v>
      </c>
      <c r="L21" s="172">
        <v>258272868274.45999</v>
      </c>
      <c r="M21" s="172">
        <v>100</v>
      </c>
      <c r="N21" s="115">
        <f t="shared" ref="N21:N46" si="26">((L21-H21)/H21)</f>
        <v>-1.4625626483227327E-2</v>
      </c>
      <c r="O21" s="115">
        <f t="shared" ref="O21:O46" si="27">((M21-I21)/I21)</f>
        <v>0</v>
      </c>
      <c r="P21" s="172">
        <v>249589929594.34</v>
      </c>
      <c r="Q21" s="172">
        <v>100</v>
      </c>
      <c r="R21" s="115">
        <f t="shared" ref="R21:R46" si="28">((P21-L21)/L21)</f>
        <v>-3.3619244398884585E-2</v>
      </c>
      <c r="S21" s="115">
        <f t="shared" ref="S21:S46" si="29">((Q21-M21)/M21)</f>
        <v>0</v>
      </c>
      <c r="T21" s="172">
        <v>247661515839.82999</v>
      </c>
      <c r="U21" s="172">
        <v>100</v>
      </c>
      <c r="V21" s="115">
        <f t="shared" ref="V21:V46" si="30">((T21-P21)/P21)</f>
        <v>-7.7263283724798995E-3</v>
      </c>
      <c r="W21" s="115">
        <f t="shared" ref="W21:W46" si="31">((U21-Q21)/Q21)</f>
        <v>0</v>
      </c>
      <c r="X21" s="172">
        <v>237059370278</v>
      </c>
      <c r="Y21" s="172">
        <v>100</v>
      </c>
      <c r="Z21" s="115">
        <f t="shared" ref="Z21:Z46" si="32">((X21-T21)/T21)</f>
        <v>-4.2809015061858489E-2</v>
      </c>
      <c r="AA21" s="115">
        <f t="shared" ref="AA21:AA46" si="33">((Y21-U21)/U21)</f>
        <v>0</v>
      </c>
      <c r="AB21" s="172">
        <v>229811245927.35001</v>
      </c>
      <c r="AC21" s="172">
        <v>100</v>
      </c>
      <c r="AD21" s="115">
        <f t="shared" ref="AD21:AD46" si="34">((AB21-X21)/X21)</f>
        <v>-3.0575143864383442E-2</v>
      </c>
      <c r="AE21" s="115">
        <f t="shared" ref="AE21:AE46" si="35">((AC21-Y21)/Y21)</f>
        <v>0</v>
      </c>
      <c r="AF21" s="172">
        <v>225525514793.10999</v>
      </c>
      <c r="AG21" s="172">
        <v>100</v>
      </c>
      <c r="AH21" s="115">
        <f t="shared" ref="AH21:AH46" si="36">((AF21-AB21)/AB21)</f>
        <v>-1.8648918232638905E-2</v>
      </c>
      <c r="AI21" s="115">
        <f t="shared" ref="AI21:AI46" si="37">((AG21-AC21)/AC21)</f>
        <v>0</v>
      </c>
      <c r="AJ21" s="116">
        <f t="shared" si="16"/>
        <v>-2.0525255035332247E-2</v>
      </c>
      <c r="AK21" s="116">
        <f t="shared" si="17"/>
        <v>0</v>
      </c>
      <c r="AL21" s="117">
        <f t="shared" si="18"/>
        <v>-0.15253156519987549</v>
      </c>
      <c r="AM21" s="117">
        <f t="shared" si="19"/>
        <v>0</v>
      </c>
      <c r="AN21" s="118">
        <f t="shared" si="20"/>
        <v>1.402640231130267E-2</v>
      </c>
      <c r="AO21" s="202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7" t="s">
        <v>22</v>
      </c>
      <c r="B22" s="172">
        <v>193918797611.85001</v>
      </c>
      <c r="C22" s="172">
        <v>100</v>
      </c>
      <c r="D22" s="172">
        <v>189879219254.44</v>
      </c>
      <c r="E22" s="172">
        <v>100</v>
      </c>
      <c r="F22" s="115">
        <f t="shared" si="22"/>
        <v>-2.0831288184323771E-2</v>
      </c>
      <c r="G22" s="115">
        <f t="shared" si="23"/>
        <v>0</v>
      </c>
      <c r="H22" s="172">
        <v>176088322137.56</v>
      </c>
      <c r="I22" s="172">
        <v>100</v>
      </c>
      <c r="J22" s="115">
        <f t="shared" si="24"/>
        <v>-7.2629838963051918E-2</v>
      </c>
      <c r="K22" s="115">
        <f t="shared" si="25"/>
        <v>0</v>
      </c>
      <c r="L22" s="172">
        <v>172770651412.26001</v>
      </c>
      <c r="M22" s="172">
        <v>100</v>
      </c>
      <c r="N22" s="115">
        <f t="shared" si="26"/>
        <v>-1.8840946889755853E-2</v>
      </c>
      <c r="O22" s="115">
        <f t="shared" si="27"/>
        <v>0</v>
      </c>
      <c r="P22" s="172">
        <v>163762058542.39999</v>
      </c>
      <c r="Q22" s="172">
        <v>100</v>
      </c>
      <c r="R22" s="115">
        <f t="shared" si="28"/>
        <v>-5.2141916443690366E-2</v>
      </c>
      <c r="S22" s="115">
        <f t="shared" si="29"/>
        <v>0</v>
      </c>
      <c r="T22" s="172">
        <v>162703552950.47</v>
      </c>
      <c r="U22" s="172">
        <v>100</v>
      </c>
      <c r="V22" s="115">
        <f t="shared" si="30"/>
        <v>-6.4636803014779679E-3</v>
      </c>
      <c r="W22" s="115">
        <f t="shared" si="31"/>
        <v>0</v>
      </c>
      <c r="X22" s="172">
        <v>161012424867.73001</v>
      </c>
      <c r="Y22" s="172">
        <v>100</v>
      </c>
      <c r="Z22" s="115">
        <f t="shared" si="32"/>
        <v>-1.0393922271966619E-2</v>
      </c>
      <c r="AA22" s="115">
        <f t="shared" si="33"/>
        <v>0</v>
      </c>
      <c r="AB22" s="172">
        <v>153567061663.26999</v>
      </c>
      <c r="AC22" s="172">
        <v>100</v>
      </c>
      <c r="AD22" s="115">
        <f t="shared" si="34"/>
        <v>-4.6240923398155817E-2</v>
      </c>
      <c r="AE22" s="115">
        <f t="shared" si="35"/>
        <v>0</v>
      </c>
      <c r="AF22" s="172">
        <v>151781511695.38</v>
      </c>
      <c r="AG22" s="172">
        <v>100</v>
      </c>
      <c r="AH22" s="115">
        <f t="shared" si="36"/>
        <v>-1.1627167626643795E-2</v>
      </c>
      <c r="AI22" s="115">
        <f t="shared" si="37"/>
        <v>0</v>
      </c>
      <c r="AJ22" s="116">
        <f t="shared" si="16"/>
        <v>-2.989621050988326E-2</v>
      </c>
      <c r="AK22" s="116">
        <f t="shared" si="17"/>
        <v>0</v>
      </c>
      <c r="AL22" s="117">
        <f t="shared" si="18"/>
        <v>-0.20064179591979836</v>
      </c>
      <c r="AM22" s="117">
        <f t="shared" si="19"/>
        <v>0</v>
      </c>
      <c r="AN22" s="118">
        <f t="shared" si="20"/>
        <v>2.4070599700221552E-2</v>
      </c>
      <c r="AO22" s="202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7" t="s">
        <v>101</v>
      </c>
      <c r="B23" s="172">
        <v>11855576679.27</v>
      </c>
      <c r="C23" s="172">
        <v>1</v>
      </c>
      <c r="D23" s="172">
        <v>11247746848.610001</v>
      </c>
      <c r="E23" s="172">
        <v>1</v>
      </c>
      <c r="F23" s="115">
        <f t="shared" si="22"/>
        <v>-5.1269528855801438E-2</v>
      </c>
      <c r="G23" s="115">
        <f t="shared" si="23"/>
        <v>0</v>
      </c>
      <c r="H23" s="172">
        <v>11224746679.99</v>
      </c>
      <c r="I23" s="172">
        <v>1</v>
      </c>
      <c r="J23" s="115">
        <f t="shared" si="24"/>
        <v>-2.0448689795008329E-3</v>
      </c>
      <c r="K23" s="115">
        <f t="shared" si="25"/>
        <v>0</v>
      </c>
      <c r="L23" s="172">
        <v>11360410977.790001</v>
      </c>
      <c r="M23" s="172">
        <v>1</v>
      </c>
      <c r="N23" s="115">
        <f t="shared" si="26"/>
        <v>1.2086179017460197E-2</v>
      </c>
      <c r="O23" s="115">
        <f t="shared" si="27"/>
        <v>0</v>
      </c>
      <c r="P23" s="172">
        <v>11115621783.76</v>
      </c>
      <c r="Q23" s="172">
        <v>1</v>
      </c>
      <c r="R23" s="115">
        <f t="shared" si="28"/>
        <v>-2.1547565005224905E-2</v>
      </c>
      <c r="S23" s="115">
        <f t="shared" si="29"/>
        <v>0</v>
      </c>
      <c r="T23" s="172">
        <v>11130694749.41</v>
      </c>
      <c r="U23" s="172">
        <v>1</v>
      </c>
      <c r="V23" s="115">
        <f t="shared" si="30"/>
        <v>1.3560164193442894E-3</v>
      </c>
      <c r="W23" s="115">
        <f t="shared" si="31"/>
        <v>0</v>
      </c>
      <c r="X23" s="172">
        <v>10704568902.24</v>
      </c>
      <c r="Y23" s="172">
        <v>1</v>
      </c>
      <c r="Z23" s="115">
        <f t="shared" si="32"/>
        <v>-3.8283849909062286E-2</v>
      </c>
      <c r="AA23" s="115">
        <f t="shared" si="33"/>
        <v>0</v>
      </c>
      <c r="AB23" s="172">
        <v>11628025889.58</v>
      </c>
      <c r="AC23" s="172">
        <v>1</v>
      </c>
      <c r="AD23" s="115">
        <f t="shared" si="34"/>
        <v>8.6267555076109684E-2</v>
      </c>
      <c r="AE23" s="115">
        <f t="shared" si="35"/>
        <v>0</v>
      </c>
      <c r="AF23" s="172">
        <v>11945429425.290001</v>
      </c>
      <c r="AG23" s="172">
        <v>1</v>
      </c>
      <c r="AH23" s="115">
        <f t="shared" si="36"/>
        <v>2.7296424924064689E-2</v>
      </c>
      <c r="AI23" s="115">
        <f t="shared" si="37"/>
        <v>0</v>
      </c>
      <c r="AJ23" s="116">
        <f t="shared" si="16"/>
        <v>1.732545335923675E-3</v>
      </c>
      <c r="AK23" s="116">
        <f t="shared" si="17"/>
        <v>0</v>
      </c>
      <c r="AL23" s="117">
        <f t="shared" si="18"/>
        <v>6.2028652144337698E-2</v>
      </c>
      <c r="AM23" s="117">
        <f t="shared" si="19"/>
        <v>0</v>
      </c>
      <c r="AN23" s="118">
        <f t="shared" si="20"/>
        <v>4.2884868242508638E-2</v>
      </c>
      <c r="AO23" s="202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7" t="s">
        <v>51</v>
      </c>
      <c r="B24" s="172">
        <v>739636696.82000005</v>
      </c>
      <c r="C24" s="172">
        <v>100</v>
      </c>
      <c r="D24" s="172">
        <v>732346696.82000005</v>
      </c>
      <c r="E24" s="172">
        <v>100</v>
      </c>
      <c r="F24" s="115">
        <f t="shared" si="22"/>
        <v>-9.856190250352212E-3</v>
      </c>
      <c r="G24" s="115">
        <f t="shared" si="23"/>
        <v>0</v>
      </c>
      <c r="H24" s="172">
        <v>736959946.48000002</v>
      </c>
      <c r="I24" s="172">
        <v>100</v>
      </c>
      <c r="J24" s="115">
        <f t="shared" si="24"/>
        <v>6.2992701135017679E-3</v>
      </c>
      <c r="K24" s="115">
        <f t="shared" si="25"/>
        <v>0</v>
      </c>
      <c r="L24" s="172">
        <v>723215774.59000003</v>
      </c>
      <c r="M24" s="172">
        <v>100</v>
      </c>
      <c r="N24" s="115">
        <f t="shared" si="26"/>
        <v>-1.8649822090939079E-2</v>
      </c>
      <c r="O24" s="115">
        <f t="shared" si="27"/>
        <v>0</v>
      </c>
      <c r="P24" s="172">
        <v>723785774.59000003</v>
      </c>
      <c r="Q24" s="172">
        <v>100</v>
      </c>
      <c r="R24" s="115">
        <f t="shared" si="28"/>
        <v>7.881465255969286E-4</v>
      </c>
      <c r="S24" s="115">
        <f t="shared" si="29"/>
        <v>0</v>
      </c>
      <c r="T24" s="172">
        <v>717887884.77999997</v>
      </c>
      <c r="U24" s="172">
        <v>100</v>
      </c>
      <c r="V24" s="115">
        <f t="shared" si="30"/>
        <v>-8.1486677647692306E-3</v>
      </c>
      <c r="W24" s="115">
        <f t="shared" si="31"/>
        <v>0</v>
      </c>
      <c r="X24" s="172">
        <v>719012188.77999997</v>
      </c>
      <c r="Y24" s="172">
        <v>100</v>
      </c>
      <c r="Z24" s="115">
        <f t="shared" si="32"/>
        <v>1.5661275581277544E-3</v>
      </c>
      <c r="AA24" s="115">
        <f t="shared" si="33"/>
        <v>0</v>
      </c>
      <c r="AB24" s="172">
        <v>710180364.77999997</v>
      </c>
      <c r="AC24" s="172">
        <v>100</v>
      </c>
      <c r="AD24" s="115">
        <f t="shared" si="34"/>
        <v>-1.2283274383686867E-2</v>
      </c>
      <c r="AE24" s="115">
        <f t="shared" si="35"/>
        <v>0</v>
      </c>
      <c r="AF24" s="172">
        <v>703234504.94000006</v>
      </c>
      <c r="AG24" s="172">
        <v>100</v>
      </c>
      <c r="AH24" s="115">
        <f t="shared" si="36"/>
        <v>-9.78041661592771E-3</v>
      </c>
      <c r="AI24" s="115">
        <f t="shared" si="37"/>
        <v>0</v>
      </c>
      <c r="AJ24" s="116">
        <f t="shared" si="16"/>
        <v>-6.258103363556082E-3</v>
      </c>
      <c r="AK24" s="116">
        <f t="shared" si="17"/>
        <v>0</v>
      </c>
      <c r="AL24" s="117">
        <f t="shared" si="18"/>
        <v>-3.9751926248061363E-2</v>
      </c>
      <c r="AM24" s="117">
        <f t="shared" si="19"/>
        <v>0</v>
      </c>
      <c r="AN24" s="118">
        <f t="shared" si="20"/>
        <v>8.343863340776159E-3</v>
      </c>
      <c r="AO24" s="202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7" t="s">
        <v>23</v>
      </c>
      <c r="B25" s="172">
        <v>73045881079.630005</v>
      </c>
      <c r="C25" s="168">
        <v>1</v>
      </c>
      <c r="D25" s="172">
        <v>72739066341.570007</v>
      </c>
      <c r="E25" s="168">
        <v>1</v>
      </c>
      <c r="F25" s="115">
        <f t="shared" si="22"/>
        <v>-4.200301694294405E-3</v>
      </c>
      <c r="G25" s="115">
        <f t="shared" si="23"/>
        <v>0</v>
      </c>
      <c r="H25" s="172">
        <v>71480090820.690002</v>
      </c>
      <c r="I25" s="168">
        <v>1</v>
      </c>
      <c r="J25" s="115">
        <f t="shared" si="24"/>
        <v>-1.7308106691500201E-2</v>
      </c>
      <c r="K25" s="115">
        <f t="shared" si="25"/>
        <v>0</v>
      </c>
      <c r="L25" s="172">
        <v>70540512443.729996</v>
      </c>
      <c r="M25" s="168">
        <v>1</v>
      </c>
      <c r="N25" s="115">
        <f t="shared" si="26"/>
        <v>-1.3144616440359146E-2</v>
      </c>
      <c r="O25" s="115">
        <f t="shared" si="27"/>
        <v>0</v>
      </c>
      <c r="P25" s="172">
        <v>68751326879.779999</v>
      </c>
      <c r="Q25" s="168">
        <v>1</v>
      </c>
      <c r="R25" s="115">
        <f t="shared" si="28"/>
        <v>-2.5363943384692961E-2</v>
      </c>
      <c r="S25" s="115">
        <f t="shared" si="29"/>
        <v>0</v>
      </c>
      <c r="T25" s="172">
        <v>68066819985.050003</v>
      </c>
      <c r="U25" s="168">
        <v>1</v>
      </c>
      <c r="V25" s="115">
        <f t="shared" si="30"/>
        <v>-9.9562717666080644E-3</v>
      </c>
      <c r="W25" s="115">
        <f t="shared" si="31"/>
        <v>0</v>
      </c>
      <c r="X25" s="172">
        <v>65676021166.970001</v>
      </c>
      <c r="Y25" s="168">
        <v>1</v>
      </c>
      <c r="Z25" s="115">
        <f t="shared" si="32"/>
        <v>-3.5124291374345237E-2</v>
      </c>
      <c r="AA25" s="115">
        <f t="shared" si="33"/>
        <v>0</v>
      </c>
      <c r="AB25" s="172">
        <v>60266487375.260002</v>
      </c>
      <c r="AC25" s="168">
        <v>1</v>
      </c>
      <c r="AD25" s="115">
        <f t="shared" si="34"/>
        <v>-8.2366953655081954E-2</v>
      </c>
      <c r="AE25" s="115">
        <f t="shared" si="35"/>
        <v>0</v>
      </c>
      <c r="AF25" s="172">
        <v>58897563818.150002</v>
      </c>
      <c r="AG25" s="168">
        <v>1</v>
      </c>
      <c r="AH25" s="115">
        <f t="shared" si="36"/>
        <v>-2.271450712874893E-2</v>
      </c>
      <c r="AI25" s="115">
        <f t="shared" si="37"/>
        <v>0</v>
      </c>
      <c r="AJ25" s="116">
        <f t="shared" si="16"/>
        <v>-2.627237401695386E-2</v>
      </c>
      <c r="AK25" s="116">
        <f t="shared" si="17"/>
        <v>0</v>
      </c>
      <c r="AL25" s="117">
        <f t="shared" si="18"/>
        <v>-0.19028980188476322</v>
      </c>
      <c r="AM25" s="117">
        <f t="shared" si="19"/>
        <v>0</v>
      </c>
      <c r="AN25" s="118">
        <f t="shared" si="20"/>
        <v>2.4624406144023284E-2</v>
      </c>
      <c r="AO25" s="202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7" t="s">
        <v>75</v>
      </c>
      <c r="B26" s="172">
        <v>1200333149.3800001</v>
      </c>
      <c r="C26" s="168">
        <v>10</v>
      </c>
      <c r="D26" s="172">
        <v>1198722180.72</v>
      </c>
      <c r="E26" s="168">
        <v>10</v>
      </c>
      <c r="F26" s="115">
        <f t="shared" si="22"/>
        <v>-1.3421012831580869E-3</v>
      </c>
      <c r="G26" s="115">
        <f t="shared" si="23"/>
        <v>0</v>
      </c>
      <c r="H26" s="172">
        <v>1190896829.75</v>
      </c>
      <c r="I26" s="168">
        <v>10</v>
      </c>
      <c r="J26" s="115">
        <f t="shared" si="24"/>
        <v>-6.5280772274521632E-3</v>
      </c>
      <c r="K26" s="115">
        <f t="shared" si="25"/>
        <v>0</v>
      </c>
      <c r="L26" s="172">
        <v>1185004411.1300001</v>
      </c>
      <c r="M26" s="168">
        <v>10</v>
      </c>
      <c r="N26" s="115">
        <f t="shared" si="26"/>
        <v>-4.947883370582871E-3</v>
      </c>
      <c r="O26" s="115">
        <f t="shared" si="27"/>
        <v>0</v>
      </c>
      <c r="P26" s="172">
        <v>1143381622.3199999</v>
      </c>
      <c r="Q26" s="168">
        <v>10</v>
      </c>
      <c r="R26" s="115">
        <f t="shared" si="28"/>
        <v>-3.5124585545052441E-2</v>
      </c>
      <c r="S26" s="115">
        <f t="shared" si="29"/>
        <v>0</v>
      </c>
      <c r="T26" s="172">
        <v>1166955700.03</v>
      </c>
      <c r="U26" s="168">
        <v>10</v>
      </c>
      <c r="V26" s="115">
        <f t="shared" si="30"/>
        <v>2.0617856059437629E-2</v>
      </c>
      <c r="W26" s="115">
        <f t="shared" si="31"/>
        <v>0</v>
      </c>
      <c r="X26" s="172">
        <v>1176424973.5599999</v>
      </c>
      <c r="Y26" s="168">
        <v>10</v>
      </c>
      <c r="Z26" s="115">
        <f t="shared" si="32"/>
        <v>8.1145098565065799E-3</v>
      </c>
      <c r="AA26" s="115">
        <f t="shared" si="33"/>
        <v>0</v>
      </c>
      <c r="AB26" s="172">
        <v>1186966501.6500001</v>
      </c>
      <c r="AC26" s="168">
        <v>10</v>
      </c>
      <c r="AD26" s="115">
        <f t="shared" si="34"/>
        <v>8.9606463029259335E-3</v>
      </c>
      <c r="AE26" s="115">
        <f t="shared" si="35"/>
        <v>0</v>
      </c>
      <c r="AF26" s="172">
        <v>1143879244.25</v>
      </c>
      <c r="AG26" s="168">
        <v>10</v>
      </c>
      <c r="AH26" s="115">
        <f t="shared" si="36"/>
        <v>-3.6300314575099274E-2</v>
      </c>
      <c r="AI26" s="115">
        <f t="shared" si="37"/>
        <v>0</v>
      </c>
      <c r="AJ26" s="116">
        <f t="shared" si="16"/>
        <v>-5.8187437228093362E-3</v>
      </c>
      <c r="AK26" s="116">
        <f t="shared" si="17"/>
        <v>0</v>
      </c>
      <c r="AL26" s="117">
        <f t="shared" si="18"/>
        <v>-4.5751165159102325E-2</v>
      </c>
      <c r="AM26" s="117">
        <f t="shared" si="19"/>
        <v>0</v>
      </c>
      <c r="AN26" s="118">
        <f t="shared" si="20"/>
        <v>2.0426593795920985E-2</v>
      </c>
      <c r="AO26" s="202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7" t="s">
        <v>107</v>
      </c>
      <c r="B27" s="172">
        <v>27252474513.279999</v>
      </c>
      <c r="C27" s="168">
        <v>1</v>
      </c>
      <c r="D27" s="172">
        <v>26532707529.450001</v>
      </c>
      <c r="E27" s="168">
        <v>1</v>
      </c>
      <c r="F27" s="115">
        <f t="shared" si="22"/>
        <v>-2.6411068964737827E-2</v>
      </c>
      <c r="G27" s="115">
        <f t="shared" si="23"/>
        <v>0</v>
      </c>
      <c r="H27" s="172">
        <v>25332504304.360001</v>
      </c>
      <c r="I27" s="168">
        <v>1</v>
      </c>
      <c r="J27" s="115">
        <f t="shared" si="24"/>
        <v>-4.5234856780365651E-2</v>
      </c>
      <c r="K27" s="115">
        <f t="shared" si="25"/>
        <v>0</v>
      </c>
      <c r="L27" s="172">
        <v>24185354549.470001</v>
      </c>
      <c r="M27" s="168">
        <v>1</v>
      </c>
      <c r="N27" s="115">
        <f t="shared" si="26"/>
        <v>-4.5283709068296193E-2</v>
      </c>
      <c r="O27" s="115">
        <f t="shared" si="27"/>
        <v>0</v>
      </c>
      <c r="P27" s="172">
        <v>24292428697.279999</v>
      </c>
      <c r="Q27" s="168">
        <v>1</v>
      </c>
      <c r="R27" s="115">
        <f t="shared" si="28"/>
        <v>4.4272308512567984E-3</v>
      </c>
      <c r="S27" s="115">
        <f t="shared" si="29"/>
        <v>0</v>
      </c>
      <c r="T27" s="172">
        <v>23732445167.360001</v>
      </c>
      <c r="U27" s="168">
        <v>1</v>
      </c>
      <c r="V27" s="115">
        <f t="shared" si="30"/>
        <v>-2.3051772093199516E-2</v>
      </c>
      <c r="W27" s="115">
        <f t="shared" si="31"/>
        <v>0</v>
      </c>
      <c r="X27" s="172">
        <v>23279367107.049999</v>
      </c>
      <c r="Y27" s="168">
        <v>1</v>
      </c>
      <c r="Z27" s="115">
        <f t="shared" si="32"/>
        <v>-1.9091082149981505E-2</v>
      </c>
      <c r="AA27" s="115">
        <f t="shared" si="33"/>
        <v>0</v>
      </c>
      <c r="AB27" s="172">
        <v>21656241414.27</v>
      </c>
      <c r="AC27" s="168">
        <v>1</v>
      </c>
      <c r="AD27" s="115">
        <f t="shared" si="34"/>
        <v>-6.972378953929749E-2</v>
      </c>
      <c r="AE27" s="115">
        <f t="shared" si="35"/>
        <v>0</v>
      </c>
      <c r="AF27" s="172">
        <v>21815972392.66</v>
      </c>
      <c r="AG27" s="168">
        <v>1</v>
      </c>
      <c r="AH27" s="115">
        <f t="shared" si="36"/>
        <v>7.3757479580342815E-3</v>
      </c>
      <c r="AI27" s="115">
        <f t="shared" si="37"/>
        <v>0</v>
      </c>
      <c r="AJ27" s="116">
        <f t="shared" si="16"/>
        <v>-2.7124162473323384E-2</v>
      </c>
      <c r="AK27" s="116">
        <f t="shared" si="17"/>
        <v>0</v>
      </c>
      <c r="AL27" s="117">
        <f t="shared" si="18"/>
        <v>-0.17777059244913684</v>
      </c>
      <c r="AM27" s="117">
        <f t="shared" si="19"/>
        <v>0</v>
      </c>
      <c r="AN27" s="118">
        <f t="shared" si="20"/>
        <v>2.6021562741897722E-2</v>
      </c>
      <c r="AO27" s="202">
        <f t="shared" si="21"/>
        <v>0</v>
      </c>
      <c r="AP27" s="122"/>
      <c r="AQ27" s="130"/>
      <c r="AR27" s="127"/>
      <c r="AS27" s="121"/>
      <c r="AT27" s="121"/>
    </row>
    <row r="28" spans="1:46">
      <c r="A28" s="197" t="s">
        <v>111</v>
      </c>
      <c r="B28" s="172">
        <v>4994076445.2799997</v>
      </c>
      <c r="C28" s="168">
        <v>100</v>
      </c>
      <c r="D28" s="172">
        <v>4971569795.1246967</v>
      </c>
      <c r="E28" s="168">
        <v>100</v>
      </c>
      <c r="F28" s="115">
        <f t="shared" si="22"/>
        <v>-4.5066691313014407E-3</v>
      </c>
      <c r="G28" s="115">
        <f t="shared" si="23"/>
        <v>0</v>
      </c>
      <c r="H28" s="172">
        <v>4962062358.1899996</v>
      </c>
      <c r="I28" s="168">
        <v>100</v>
      </c>
      <c r="J28" s="115">
        <f t="shared" si="24"/>
        <v>-1.9123611508020046E-3</v>
      </c>
      <c r="K28" s="115">
        <f t="shared" si="25"/>
        <v>0</v>
      </c>
      <c r="L28" s="172">
        <v>4876473808.5200005</v>
      </c>
      <c r="M28" s="168">
        <v>100</v>
      </c>
      <c r="N28" s="115">
        <f t="shared" si="26"/>
        <v>-1.7248584054719351E-2</v>
      </c>
      <c r="O28" s="115">
        <f t="shared" si="27"/>
        <v>0</v>
      </c>
      <c r="P28" s="172">
        <v>4514709129.9899998</v>
      </c>
      <c r="Q28" s="168">
        <v>100</v>
      </c>
      <c r="R28" s="115">
        <f t="shared" si="28"/>
        <v>-7.4185711383897596E-2</v>
      </c>
      <c r="S28" s="115">
        <f t="shared" si="29"/>
        <v>0</v>
      </c>
      <c r="T28" s="172">
        <v>4670088043.7399998</v>
      </c>
      <c r="U28" s="168">
        <v>100</v>
      </c>
      <c r="V28" s="115">
        <f t="shared" si="30"/>
        <v>3.4416151578372925E-2</v>
      </c>
      <c r="W28" s="115">
        <f t="shared" si="31"/>
        <v>0</v>
      </c>
      <c r="X28" s="172">
        <v>4322554143.4899998</v>
      </c>
      <c r="Y28" s="168">
        <v>100</v>
      </c>
      <c r="Z28" s="115">
        <f t="shared" si="32"/>
        <v>-7.4416991070618124E-2</v>
      </c>
      <c r="AA28" s="115">
        <f t="shared" si="33"/>
        <v>0</v>
      </c>
      <c r="AB28" s="172">
        <v>4207821322.0900002</v>
      </c>
      <c r="AC28" s="168">
        <v>100</v>
      </c>
      <c r="AD28" s="115">
        <f t="shared" si="34"/>
        <v>-2.6542830370972555E-2</v>
      </c>
      <c r="AE28" s="115">
        <f t="shared" si="35"/>
        <v>0</v>
      </c>
      <c r="AF28" s="172">
        <v>4035173762.5900002</v>
      </c>
      <c r="AG28" s="168">
        <v>100</v>
      </c>
      <c r="AH28" s="115">
        <f t="shared" si="36"/>
        <v>-4.1030154629818495E-2</v>
      </c>
      <c r="AI28" s="115">
        <f t="shared" si="37"/>
        <v>0</v>
      </c>
      <c r="AJ28" s="116">
        <f t="shared" si="16"/>
        <v>-2.5678393776719578E-2</v>
      </c>
      <c r="AK28" s="116">
        <f t="shared" si="17"/>
        <v>0</v>
      </c>
      <c r="AL28" s="117">
        <f t="shared" si="18"/>
        <v>-0.18835017331003998</v>
      </c>
      <c r="AM28" s="117">
        <f t="shared" si="19"/>
        <v>0</v>
      </c>
      <c r="AN28" s="118">
        <f t="shared" si="20"/>
        <v>3.7148960462592195E-2</v>
      </c>
      <c r="AO28" s="202">
        <f t="shared" si="21"/>
        <v>0</v>
      </c>
      <c r="AP28" s="122"/>
      <c r="AQ28" s="130"/>
      <c r="AR28" s="127"/>
      <c r="AS28" s="121"/>
      <c r="AT28" s="121"/>
    </row>
    <row r="29" spans="1:46">
      <c r="A29" s="197" t="s">
        <v>114</v>
      </c>
      <c r="B29" s="172">
        <v>6754149749.1899996</v>
      </c>
      <c r="C29" s="168">
        <v>100</v>
      </c>
      <c r="D29" s="172">
        <v>6560741126.1599998</v>
      </c>
      <c r="E29" s="168">
        <v>100</v>
      </c>
      <c r="F29" s="115">
        <f t="shared" si="22"/>
        <v>-2.8635524856876992E-2</v>
      </c>
      <c r="G29" s="115">
        <f t="shared" si="23"/>
        <v>0</v>
      </c>
      <c r="H29" s="172">
        <v>6481739869.1300001</v>
      </c>
      <c r="I29" s="168">
        <v>100</v>
      </c>
      <c r="J29" s="115">
        <f t="shared" si="24"/>
        <v>-1.2041514138546592E-2</v>
      </c>
      <c r="K29" s="115">
        <f t="shared" si="25"/>
        <v>0</v>
      </c>
      <c r="L29" s="172">
        <v>6411770076.1999998</v>
      </c>
      <c r="M29" s="168">
        <v>100</v>
      </c>
      <c r="N29" s="115">
        <f t="shared" si="26"/>
        <v>-1.0794909135931102E-2</v>
      </c>
      <c r="O29" s="115">
        <f t="shared" si="27"/>
        <v>0</v>
      </c>
      <c r="P29" s="172">
        <v>6315320296.8299999</v>
      </c>
      <c r="Q29" s="168">
        <v>100</v>
      </c>
      <c r="R29" s="115">
        <f t="shared" si="28"/>
        <v>-1.5042613540996126E-2</v>
      </c>
      <c r="S29" s="115">
        <f t="shared" si="29"/>
        <v>0</v>
      </c>
      <c r="T29" s="172">
        <v>6348816687.3599997</v>
      </c>
      <c r="U29" s="168">
        <v>100</v>
      </c>
      <c r="V29" s="115">
        <f t="shared" si="30"/>
        <v>5.3039891811684321E-3</v>
      </c>
      <c r="W29" s="115">
        <f t="shared" si="31"/>
        <v>0</v>
      </c>
      <c r="X29" s="172">
        <v>6002610995.7799997</v>
      </c>
      <c r="Y29" s="168">
        <v>100</v>
      </c>
      <c r="Z29" s="115">
        <f t="shared" si="32"/>
        <v>-5.4530743070479344E-2</v>
      </c>
      <c r="AA29" s="115">
        <f t="shared" si="33"/>
        <v>0</v>
      </c>
      <c r="AB29" s="172">
        <v>5869926828.1499996</v>
      </c>
      <c r="AC29" s="168">
        <v>100</v>
      </c>
      <c r="AD29" s="115">
        <f t="shared" si="34"/>
        <v>-2.2104408851961375E-2</v>
      </c>
      <c r="AE29" s="115">
        <f t="shared" si="35"/>
        <v>0</v>
      </c>
      <c r="AF29" s="172">
        <v>5721361178.4899998</v>
      </c>
      <c r="AG29" s="168">
        <v>100</v>
      </c>
      <c r="AH29" s="115">
        <f t="shared" si="36"/>
        <v>-2.5309625487584256E-2</v>
      </c>
      <c r="AI29" s="115">
        <f t="shared" si="37"/>
        <v>0</v>
      </c>
      <c r="AJ29" s="116">
        <f t="shared" si="16"/>
        <v>-2.039441873765092E-2</v>
      </c>
      <c r="AK29" s="116">
        <f t="shared" si="17"/>
        <v>0</v>
      </c>
      <c r="AL29" s="117">
        <f t="shared" si="18"/>
        <v>-0.12793980611780195</v>
      </c>
      <c r="AM29" s="117">
        <f t="shared" si="19"/>
        <v>0</v>
      </c>
      <c r="AN29" s="118">
        <f t="shared" si="20"/>
        <v>1.7366878907318528E-2</v>
      </c>
      <c r="AO29" s="202">
        <f t="shared" si="21"/>
        <v>0</v>
      </c>
      <c r="AP29" s="122"/>
      <c r="AQ29" s="130"/>
      <c r="AR29" s="127"/>
      <c r="AS29" s="121"/>
      <c r="AT29" s="121"/>
    </row>
    <row r="30" spans="1:46">
      <c r="A30" s="197" t="s">
        <v>120</v>
      </c>
      <c r="B30" s="172">
        <v>1198763006.47</v>
      </c>
      <c r="C30" s="168">
        <v>10</v>
      </c>
      <c r="D30" s="172">
        <v>1167490522.9100001</v>
      </c>
      <c r="E30" s="168">
        <v>10</v>
      </c>
      <c r="F30" s="115">
        <f t="shared" si="22"/>
        <v>-2.6087294478737789E-2</v>
      </c>
      <c r="G30" s="115">
        <f t="shared" si="23"/>
        <v>0</v>
      </c>
      <c r="H30" s="172">
        <v>1167761954.0999999</v>
      </c>
      <c r="I30" s="168">
        <v>10</v>
      </c>
      <c r="J30" s="115">
        <f t="shared" si="24"/>
        <v>2.3249112919843633E-4</v>
      </c>
      <c r="K30" s="115">
        <f t="shared" si="25"/>
        <v>0</v>
      </c>
      <c r="L30" s="172">
        <v>1168420521.6900001</v>
      </c>
      <c r="M30" s="168">
        <v>10</v>
      </c>
      <c r="N30" s="115">
        <f t="shared" si="26"/>
        <v>5.6395705279481726E-4</v>
      </c>
      <c r="O30" s="115">
        <f t="shared" si="27"/>
        <v>0</v>
      </c>
      <c r="P30" s="172">
        <v>1144474521.6900001</v>
      </c>
      <c r="Q30" s="168">
        <v>10</v>
      </c>
      <c r="R30" s="115">
        <f t="shared" si="28"/>
        <v>-2.0494333637143394E-2</v>
      </c>
      <c r="S30" s="115">
        <f t="shared" si="29"/>
        <v>0</v>
      </c>
      <c r="T30" s="172">
        <v>1217465489.9300001</v>
      </c>
      <c r="U30" s="168">
        <v>10</v>
      </c>
      <c r="V30" s="115">
        <f t="shared" si="30"/>
        <v>6.3776839813102296E-2</v>
      </c>
      <c r="W30" s="115">
        <f t="shared" si="31"/>
        <v>0</v>
      </c>
      <c r="X30" s="172">
        <v>1134593480.9400001</v>
      </c>
      <c r="Y30" s="168">
        <v>10</v>
      </c>
      <c r="Z30" s="115">
        <f t="shared" si="32"/>
        <v>-6.806928793913071E-2</v>
      </c>
      <c r="AA30" s="115">
        <f t="shared" si="33"/>
        <v>0</v>
      </c>
      <c r="AB30" s="172">
        <v>1144973451.27</v>
      </c>
      <c r="AC30" s="168">
        <v>10</v>
      </c>
      <c r="AD30" s="115">
        <f t="shared" si="34"/>
        <v>9.1486250400453703E-3</v>
      </c>
      <c r="AE30" s="115">
        <f t="shared" si="35"/>
        <v>0</v>
      </c>
      <c r="AF30" s="172">
        <v>1086292337.6099999</v>
      </c>
      <c r="AG30" s="168">
        <v>10</v>
      </c>
      <c r="AH30" s="115">
        <f t="shared" si="36"/>
        <v>-5.125106926707447E-2</v>
      </c>
      <c r="AI30" s="115">
        <f t="shared" si="37"/>
        <v>0</v>
      </c>
      <c r="AJ30" s="116">
        <f t="shared" si="16"/>
        <v>-1.152250903586818E-2</v>
      </c>
      <c r="AK30" s="116">
        <f t="shared" si="17"/>
        <v>0</v>
      </c>
      <c r="AL30" s="117">
        <f t="shared" si="18"/>
        <v>-6.9549331413510426E-2</v>
      </c>
      <c r="AM30" s="117">
        <f t="shared" si="19"/>
        <v>0</v>
      </c>
      <c r="AN30" s="118">
        <f t="shared" si="20"/>
        <v>4.0444094971610202E-2</v>
      </c>
      <c r="AO30" s="202">
        <f t="shared" si="21"/>
        <v>0</v>
      </c>
      <c r="AP30" s="122"/>
      <c r="AQ30" s="130"/>
      <c r="AR30" s="127"/>
      <c r="AS30" s="121"/>
      <c r="AT30" s="121"/>
    </row>
    <row r="31" spans="1:46">
      <c r="A31" s="197" t="s">
        <v>122</v>
      </c>
      <c r="B31" s="167">
        <v>2399220746</v>
      </c>
      <c r="C31" s="168">
        <v>100</v>
      </c>
      <c r="D31" s="167">
        <v>2400597014</v>
      </c>
      <c r="E31" s="168">
        <v>100</v>
      </c>
      <c r="F31" s="115">
        <f t="shared" si="22"/>
        <v>5.7363125185313818E-4</v>
      </c>
      <c r="G31" s="115">
        <f t="shared" si="23"/>
        <v>0</v>
      </c>
      <c r="H31" s="167">
        <v>2251421951</v>
      </c>
      <c r="I31" s="168">
        <v>100</v>
      </c>
      <c r="J31" s="115">
        <f t="shared" si="24"/>
        <v>-6.2140818358945103E-2</v>
      </c>
      <c r="K31" s="115">
        <f t="shared" si="25"/>
        <v>0</v>
      </c>
      <c r="L31" s="167">
        <v>2238619869</v>
      </c>
      <c r="M31" s="168">
        <v>100</v>
      </c>
      <c r="N31" s="115">
        <f t="shared" si="26"/>
        <v>-5.6862206546017639E-3</v>
      </c>
      <c r="O31" s="115">
        <f t="shared" si="27"/>
        <v>0</v>
      </c>
      <c r="P31" s="167">
        <v>2127094553</v>
      </c>
      <c r="Q31" s="168">
        <v>100</v>
      </c>
      <c r="R31" s="115">
        <f t="shared" si="28"/>
        <v>-4.9818782341916217E-2</v>
      </c>
      <c r="S31" s="115">
        <f t="shared" si="29"/>
        <v>0</v>
      </c>
      <c r="T31" s="167">
        <v>2106778625</v>
      </c>
      <c r="U31" s="168">
        <v>100</v>
      </c>
      <c r="V31" s="115">
        <f t="shared" si="30"/>
        <v>-9.5510225304027661E-3</v>
      </c>
      <c r="W31" s="115">
        <f t="shared" si="31"/>
        <v>0</v>
      </c>
      <c r="X31" s="167">
        <v>2103386606</v>
      </c>
      <c r="Y31" s="168">
        <v>100</v>
      </c>
      <c r="Z31" s="115">
        <f t="shared" si="32"/>
        <v>-1.6100500355133421E-3</v>
      </c>
      <c r="AA31" s="115">
        <f t="shared" si="33"/>
        <v>0</v>
      </c>
      <c r="AB31" s="167">
        <v>2056495041</v>
      </c>
      <c r="AC31" s="168">
        <v>100</v>
      </c>
      <c r="AD31" s="115">
        <f t="shared" si="34"/>
        <v>-2.2293364836611495E-2</v>
      </c>
      <c r="AE31" s="115">
        <f t="shared" si="35"/>
        <v>0</v>
      </c>
      <c r="AF31" s="167">
        <v>2067218459</v>
      </c>
      <c r="AG31" s="168">
        <v>100</v>
      </c>
      <c r="AH31" s="115">
        <f t="shared" si="36"/>
        <v>5.2144147134853217E-3</v>
      </c>
      <c r="AI31" s="115">
        <f t="shared" si="37"/>
        <v>0</v>
      </c>
      <c r="AJ31" s="116">
        <f t="shared" si="16"/>
        <v>-1.8164026599081527E-2</v>
      </c>
      <c r="AK31" s="116">
        <f t="shared" si="17"/>
        <v>0</v>
      </c>
      <c r="AL31" s="117">
        <f t="shared" si="18"/>
        <v>-0.13887318573495486</v>
      </c>
      <c r="AM31" s="117">
        <f t="shared" si="19"/>
        <v>0</v>
      </c>
      <c r="AN31" s="118">
        <f t="shared" si="20"/>
        <v>2.4941640939243465E-2</v>
      </c>
      <c r="AO31" s="202">
        <f t="shared" si="21"/>
        <v>0</v>
      </c>
      <c r="AP31" s="122"/>
      <c r="AQ31" s="130"/>
      <c r="AR31" s="127"/>
      <c r="AS31" s="121"/>
      <c r="AT31" s="121"/>
    </row>
    <row r="32" spans="1:46">
      <c r="A32" s="197" t="s">
        <v>123</v>
      </c>
      <c r="B32" s="167">
        <v>8400056407.2200003</v>
      </c>
      <c r="C32" s="168">
        <v>100</v>
      </c>
      <c r="D32" s="167">
        <v>8217671201.0699997</v>
      </c>
      <c r="E32" s="168">
        <v>100</v>
      </c>
      <c r="F32" s="115">
        <f t="shared" si="22"/>
        <v>-2.1712378739890032E-2</v>
      </c>
      <c r="G32" s="115">
        <f t="shared" si="23"/>
        <v>0</v>
      </c>
      <c r="H32" s="167">
        <v>7901786243.7399998</v>
      </c>
      <c r="I32" s="168">
        <v>100</v>
      </c>
      <c r="J32" s="115">
        <f t="shared" si="24"/>
        <v>-3.8439717238731755E-2</v>
      </c>
      <c r="K32" s="115">
        <f t="shared" si="25"/>
        <v>0</v>
      </c>
      <c r="L32" s="167">
        <v>8042345337.8299999</v>
      </c>
      <c r="M32" s="168">
        <v>100</v>
      </c>
      <c r="N32" s="115">
        <f t="shared" si="26"/>
        <v>1.7788268342661725E-2</v>
      </c>
      <c r="O32" s="115">
        <f t="shared" si="27"/>
        <v>0</v>
      </c>
      <c r="P32" s="167">
        <v>7564708261.9300003</v>
      </c>
      <c r="Q32" s="168">
        <v>100</v>
      </c>
      <c r="R32" s="115">
        <f t="shared" si="28"/>
        <v>-5.939027184685363E-2</v>
      </c>
      <c r="S32" s="115">
        <f t="shared" si="29"/>
        <v>0</v>
      </c>
      <c r="T32" s="167">
        <v>7711783378.1000004</v>
      </c>
      <c r="U32" s="168">
        <v>100</v>
      </c>
      <c r="V32" s="115">
        <f t="shared" si="30"/>
        <v>1.9442272071504379E-2</v>
      </c>
      <c r="W32" s="115">
        <f t="shared" si="31"/>
        <v>0</v>
      </c>
      <c r="X32" s="167">
        <v>7625683904.8100004</v>
      </c>
      <c r="Y32" s="168">
        <v>100</v>
      </c>
      <c r="Z32" s="115">
        <f t="shared" si="32"/>
        <v>-1.1164664393259036E-2</v>
      </c>
      <c r="AA32" s="115">
        <f t="shared" si="33"/>
        <v>0</v>
      </c>
      <c r="AB32" s="167">
        <v>7234423055.4300003</v>
      </c>
      <c r="AC32" s="168">
        <v>100</v>
      </c>
      <c r="AD32" s="115">
        <f t="shared" si="34"/>
        <v>-5.1308296313358488E-2</v>
      </c>
      <c r="AE32" s="115">
        <f t="shared" si="35"/>
        <v>0</v>
      </c>
      <c r="AF32" s="167">
        <v>7238819460.4099998</v>
      </c>
      <c r="AG32" s="168">
        <v>100</v>
      </c>
      <c r="AH32" s="115">
        <f t="shared" si="36"/>
        <v>6.0770637082105622E-4</v>
      </c>
      <c r="AI32" s="115">
        <f t="shared" si="37"/>
        <v>0</v>
      </c>
      <c r="AJ32" s="116">
        <f t="shared" si="16"/>
        <v>-1.8022135218388222E-2</v>
      </c>
      <c r="AK32" s="116">
        <f t="shared" si="17"/>
        <v>0</v>
      </c>
      <c r="AL32" s="117">
        <f t="shared" si="18"/>
        <v>-0.11911546674349131</v>
      </c>
      <c r="AM32" s="117">
        <f t="shared" si="19"/>
        <v>0</v>
      </c>
      <c r="AN32" s="118">
        <f t="shared" si="20"/>
        <v>3.0070986305981959E-2</v>
      </c>
      <c r="AO32" s="202">
        <f t="shared" si="21"/>
        <v>0</v>
      </c>
      <c r="AP32" s="122"/>
      <c r="AQ32" s="130"/>
      <c r="AR32" s="127"/>
      <c r="AS32" s="121"/>
      <c r="AT32" s="121"/>
    </row>
    <row r="33" spans="1:47">
      <c r="A33" s="197" t="s">
        <v>128</v>
      </c>
      <c r="B33" s="167">
        <v>10739510230.33</v>
      </c>
      <c r="C33" s="168">
        <v>100</v>
      </c>
      <c r="D33" s="167">
        <v>10043636710.65</v>
      </c>
      <c r="E33" s="168">
        <v>100</v>
      </c>
      <c r="F33" s="115">
        <f t="shared" si="22"/>
        <v>-6.4795647544033094E-2</v>
      </c>
      <c r="G33" s="115">
        <f t="shared" si="23"/>
        <v>0</v>
      </c>
      <c r="H33" s="167">
        <v>9755597992.75</v>
      </c>
      <c r="I33" s="168">
        <v>100</v>
      </c>
      <c r="J33" s="115">
        <f t="shared" si="24"/>
        <v>-2.867872725768458E-2</v>
      </c>
      <c r="K33" s="115">
        <f t="shared" si="25"/>
        <v>0</v>
      </c>
      <c r="L33" s="167">
        <v>9431803243.6000004</v>
      </c>
      <c r="M33" s="168">
        <v>100</v>
      </c>
      <c r="N33" s="115">
        <f t="shared" si="26"/>
        <v>-3.3190661340353707E-2</v>
      </c>
      <c r="O33" s="115">
        <f t="shared" si="27"/>
        <v>0</v>
      </c>
      <c r="P33" s="167">
        <v>8956977494.6000004</v>
      </c>
      <c r="Q33" s="168">
        <v>100</v>
      </c>
      <c r="R33" s="115">
        <f t="shared" si="28"/>
        <v>-5.0343050712194991E-2</v>
      </c>
      <c r="S33" s="115">
        <f t="shared" si="29"/>
        <v>0</v>
      </c>
      <c r="T33" s="167">
        <v>8661049499.25</v>
      </c>
      <c r="U33" s="168">
        <v>100</v>
      </c>
      <c r="V33" s="115">
        <f t="shared" si="30"/>
        <v>-3.3038823144125352E-2</v>
      </c>
      <c r="W33" s="115">
        <f t="shared" si="31"/>
        <v>0</v>
      </c>
      <c r="X33" s="167">
        <v>8549644533.3900003</v>
      </c>
      <c r="Y33" s="168">
        <v>100</v>
      </c>
      <c r="Z33" s="115">
        <f t="shared" si="32"/>
        <v>-1.2862755936176872E-2</v>
      </c>
      <c r="AA33" s="115">
        <f t="shared" si="33"/>
        <v>0</v>
      </c>
      <c r="AB33" s="167">
        <v>8136244350.6700001</v>
      </c>
      <c r="AC33" s="168">
        <v>100</v>
      </c>
      <c r="AD33" s="115">
        <f t="shared" si="34"/>
        <v>-4.8352908837963567E-2</v>
      </c>
      <c r="AE33" s="115">
        <f t="shared" si="35"/>
        <v>0</v>
      </c>
      <c r="AF33" s="167">
        <v>7758541511.8599997</v>
      </c>
      <c r="AG33" s="168">
        <v>100</v>
      </c>
      <c r="AH33" s="115">
        <f t="shared" si="36"/>
        <v>-4.642225854228401E-2</v>
      </c>
      <c r="AI33" s="115">
        <f t="shared" si="37"/>
        <v>0</v>
      </c>
      <c r="AJ33" s="116">
        <f t="shared" si="16"/>
        <v>-3.9710604164352022E-2</v>
      </c>
      <c r="AK33" s="116">
        <f t="shared" si="17"/>
        <v>0</v>
      </c>
      <c r="AL33" s="117">
        <f t="shared" si="18"/>
        <v>-0.22751671178697125</v>
      </c>
      <c r="AM33" s="117">
        <f t="shared" si="19"/>
        <v>0</v>
      </c>
      <c r="AN33" s="118">
        <f t="shared" si="20"/>
        <v>1.599810539894652E-2</v>
      </c>
      <c r="AO33" s="202">
        <f t="shared" si="21"/>
        <v>0</v>
      </c>
      <c r="AP33" s="122"/>
      <c r="AQ33" s="130"/>
      <c r="AR33" s="127"/>
      <c r="AS33" s="121"/>
      <c r="AT33" s="121"/>
    </row>
    <row r="34" spans="1:47">
      <c r="A34" s="197" t="s">
        <v>127</v>
      </c>
      <c r="B34" s="167">
        <v>296851679.66000003</v>
      </c>
      <c r="C34" s="168">
        <v>1000000</v>
      </c>
      <c r="D34" s="167">
        <v>296856151.69</v>
      </c>
      <c r="E34" s="168">
        <v>1000000</v>
      </c>
      <c r="F34" s="115">
        <f t="shared" si="22"/>
        <v>1.5064863385962454E-5</v>
      </c>
      <c r="G34" s="115">
        <f t="shared" si="23"/>
        <v>0</v>
      </c>
      <c r="H34" s="167">
        <v>246773970.33000001</v>
      </c>
      <c r="I34" s="168">
        <v>1000000</v>
      </c>
      <c r="J34" s="115">
        <f t="shared" si="24"/>
        <v>-0.16870858520156135</v>
      </c>
      <c r="K34" s="115">
        <f t="shared" si="25"/>
        <v>0</v>
      </c>
      <c r="L34" s="167">
        <v>246865860.22</v>
      </c>
      <c r="M34" s="168">
        <v>1000000</v>
      </c>
      <c r="N34" s="115">
        <f t="shared" si="26"/>
        <v>3.723645969512318E-4</v>
      </c>
      <c r="O34" s="115">
        <f t="shared" si="27"/>
        <v>0</v>
      </c>
      <c r="P34" s="405">
        <v>246964872.30000001</v>
      </c>
      <c r="Q34" s="168">
        <v>1000000</v>
      </c>
      <c r="R34" s="115">
        <f t="shared" si="28"/>
        <v>4.0107643848273026E-4</v>
      </c>
      <c r="S34" s="115">
        <f t="shared" si="29"/>
        <v>0</v>
      </c>
      <c r="T34" s="167">
        <v>247100048.12</v>
      </c>
      <c r="U34" s="168">
        <v>1000000</v>
      </c>
      <c r="V34" s="115">
        <f t="shared" si="30"/>
        <v>5.4734836878253816E-4</v>
      </c>
      <c r="W34" s="115">
        <f t="shared" si="31"/>
        <v>0</v>
      </c>
      <c r="X34" s="167">
        <v>246452682.43000001</v>
      </c>
      <c r="Y34" s="168">
        <v>1000000</v>
      </c>
      <c r="Z34" s="115">
        <f t="shared" si="32"/>
        <v>-2.6198525452557392E-3</v>
      </c>
      <c r="AA34" s="115">
        <f t="shared" si="33"/>
        <v>0</v>
      </c>
      <c r="AB34" s="167">
        <v>246560547.81999999</v>
      </c>
      <c r="AC34" s="168">
        <v>1000000</v>
      </c>
      <c r="AD34" s="115">
        <f t="shared" si="34"/>
        <v>4.3767180351393707E-4</v>
      </c>
      <c r="AE34" s="115">
        <f t="shared" si="35"/>
        <v>0</v>
      </c>
      <c r="AF34" s="167">
        <v>166350959.15000001</v>
      </c>
      <c r="AG34" s="168">
        <v>1000000</v>
      </c>
      <c r="AH34" s="115">
        <f t="shared" si="36"/>
        <v>-0.32531396194234813</v>
      </c>
      <c r="AI34" s="115">
        <f t="shared" si="37"/>
        <v>0</v>
      </c>
      <c r="AJ34" s="116">
        <f t="shared" si="16"/>
        <v>-6.1858609202256103E-2</v>
      </c>
      <c r="AK34" s="116">
        <f t="shared" si="17"/>
        <v>0</v>
      </c>
      <c r="AL34" s="117">
        <f t="shared" si="18"/>
        <v>-0.43962434935922617</v>
      </c>
      <c r="AM34" s="117">
        <f t="shared" si="19"/>
        <v>0</v>
      </c>
      <c r="AN34" s="118">
        <f t="shared" si="20"/>
        <v>0.12170662314099923</v>
      </c>
      <c r="AO34" s="202">
        <f t="shared" si="21"/>
        <v>0</v>
      </c>
      <c r="AP34" s="122"/>
      <c r="AQ34" s="130"/>
      <c r="AR34" s="127"/>
      <c r="AS34" s="121"/>
      <c r="AT34" s="121"/>
      <c r="AU34" s="307"/>
    </row>
    <row r="35" spans="1:47">
      <c r="A35" s="197" t="s">
        <v>139</v>
      </c>
      <c r="B35" s="167">
        <v>7131193149.8800001</v>
      </c>
      <c r="C35" s="168">
        <v>1</v>
      </c>
      <c r="D35" s="167">
        <v>6627208131.9099998</v>
      </c>
      <c r="E35" s="168">
        <v>1</v>
      </c>
      <c r="F35" s="115">
        <f t="shared" si="22"/>
        <v>-7.067330913319618E-2</v>
      </c>
      <c r="G35" s="115">
        <f t="shared" si="23"/>
        <v>0</v>
      </c>
      <c r="H35" s="167">
        <v>6677958594.1899996</v>
      </c>
      <c r="I35" s="168">
        <v>1</v>
      </c>
      <c r="J35" s="115">
        <f t="shared" si="24"/>
        <v>7.6578947378514207E-3</v>
      </c>
      <c r="K35" s="115">
        <f t="shared" si="25"/>
        <v>0</v>
      </c>
      <c r="L35" s="167">
        <v>6518262014.4399996</v>
      </c>
      <c r="M35" s="168">
        <v>1</v>
      </c>
      <c r="N35" s="115">
        <f t="shared" si="26"/>
        <v>-2.3913981720243106E-2</v>
      </c>
      <c r="O35" s="115">
        <f t="shared" si="27"/>
        <v>0</v>
      </c>
      <c r="P35" s="405">
        <v>6094826764.21</v>
      </c>
      <c r="Q35" s="168">
        <v>1</v>
      </c>
      <c r="R35" s="115">
        <f t="shared" si="28"/>
        <v>-6.496137303041169E-2</v>
      </c>
      <c r="S35" s="115">
        <f t="shared" si="29"/>
        <v>0</v>
      </c>
      <c r="T35" s="167">
        <v>5864202881.6199999</v>
      </c>
      <c r="U35" s="168">
        <v>1</v>
      </c>
      <c r="V35" s="115">
        <f t="shared" si="30"/>
        <v>-3.7839284283561286E-2</v>
      </c>
      <c r="W35" s="115">
        <f t="shared" si="31"/>
        <v>0</v>
      </c>
      <c r="X35" s="167">
        <v>5809860750.25</v>
      </c>
      <c r="Y35" s="168">
        <v>1</v>
      </c>
      <c r="Z35" s="115">
        <f t="shared" si="32"/>
        <v>-9.2667549992724238E-3</v>
      </c>
      <c r="AA35" s="115">
        <f t="shared" si="33"/>
        <v>0</v>
      </c>
      <c r="AB35" s="167">
        <v>5791343261.5799999</v>
      </c>
      <c r="AC35" s="168">
        <v>1</v>
      </c>
      <c r="AD35" s="115">
        <f t="shared" si="34"/>
        <v>-3.1872517201386045E-3</v>
      </c>
      <c r="AE35" s="115">
        <f t="shared" si="35"/>
        <v>0</v>
      </c>
      <c r="AF35" s="167">
        <v>5596153692.5299997</v>
      </c>
      <c r="AG35" s="168">
        <v>1</v>
      </c>
      <c r="AH35" s="115">
        <f t="shared" si="36"/>
        <v>-3.370367809915456E-2</v>
      </c>
      <c r="AI35" s="115">
        <f t="shared" si="37"/>
        <v>0</v>
      </c>
      <c r="AJ35" s="116">
        <f t="shared" si="16"/>
        <v>-2.9485967281015806E-2</v>
      </c>
      <c r="AK35" s="116">
        <f t="shared" si="17"/>
        <v>0</v>
      </c>
      <c r="AL35" s="117">
        <f t="shared" si="18"/>
        <v>-0.1555790038365438</v>
      </c>
      <c r="AM35" s="117">
        <f t="shared" si="19"/>
        <v>0</v>
      </c>
      <c r="AN35" s="118">
        <f t="shared" si="20"/>
        <v>2.8166903135304365E-2</v>
      </c>
      <c r="AO35" s="202">
        <f t="shared" si="21"/>
        <v>0</v>
      </c>
      <c r="AP35" s="122"/>
      <c r="AQ35" s="130"/>
      <c r="AR35" s="127"/>
      <c r="AS35" s="121"/>
      <c r="AT35" s="121"/>
    </row>
    <row r="36" spans="1:47" s="261" customFormat="1">
      <c r="A36" s="197" t="s">
        <v>144</v>
      </c>
      <c r="B36" s="167">
        <v>11827715587.5</v>
      </c>
      <c r="C36" s="168">
        <v>1</v>
      </c>
      <c r="D36" s="167">
        <v>11601082077.59</v>
      </c>
      <c r="E36" s="168">
        <v>1</v>
      </c>
      <c r="F36" s="115">
        <f t="shared" si="22"/>
        <v>-1.9161224180053428E-2</v>
      </c>
      <c r="G36" s="115">
        <f t="shared" si="23"/>
        <v>0</v>
      </c>
      <c r="H36" s="167">
        <v>11543800324.049999</v>
      </c>
      <c r="I36" s="168">
        <v>1</v>
      </c>
      <c r="J36" s="115">
        <f t="shared" si="24"/>
        <v>-4.937621607785451E-3</v>
      </c>
      <c r="K36" s="115">
        <f t="shared" si="25"/>
        <v>0</v>
      </c>
      <c r="L36" s="167">
        <v>11487953739.799999</v>
      </c>
      <c r="M36" s="168">
        <v>1</v>
      </c>
      <c r="N36" s="115">
        <f t="shared" si="26"/>
        <v>-4.8377988775196445E-3</v>
      </c>
      <c r="O36" s="115">
        <f t="shared" si="27"/>
        <v>0</v>
      </c>
      <c r="P36" s="167">
        <v>11301081074.15</v>
      </c>
      <c r="Q36" s="168">
        <v>1</v>
      </c>
      <c r="R36" s="115">
        <f t="shared" si="28"/>
        <v>-1.626683653874576E-2</v>
      </c>
      <c r="S36" s="115">
        <f t="shared" si="29"/>
        <v>0</v>
      </c>
      <c r="T36" s="405">
        <v>11414920341.66</v>
      </c>
      <c r="U36" s="168">
        <v>1</v>
      </c>
      <c r="V36" s="115">
        <f t="shared" si="30"/>
        <v>1.0073307744901967E-2</v>
      </c>
      <c r="W36" s="115">
        <f t="shared" si="31"/>
        <v>0</v>
      </c>
      <c r="X36" s="167">
        <v>11288929198.34</v>
      </c>
      <c r="Y36" s="168">
        <v>1</v>
      </c>
      <c r="Z36" s="115">
        <f t="shared" si="32"/>
        <v>-1.1037408895459502E-2</v>
      </c>
      <c r="AA36" s="115">
        <f t="shared" si="33"/>
        <v>0</v>
      </c>
      <c r="AB36" s="167">
        <v>11141617694.809999</v>
      </c>
      <c r="AC36" s="168">
        <v>1</v>
      </c>
      <c r="AD36" s="115">
        <f t="shared" si="34"/>
        <v>-1.3049200764910666E-2</v>
      </c>
      <c r="AE36" s="115">
        <f t="shared" si="35"/>
        <v>0</v>
      </c>
      <c r="AF36" s="167">
        <v>11073434337.040001</v>
      </c>
      <c r="AG36" s="168">
        <v>1</v>
      </c>
      <c r="AH36" s="115">
        <f t="shared" si="36"/>
        <v>-6.1196999966853819E-3</v>
      </c>
      <c r="AI36" s="115">
        <f t="shared" si="37"/>
        <v>0</v>
      </c>
      <c r="AJ36" s="116">
        <f t="shared" si="16"/>
        <v>-8.1670603895322332E-3</v>
      </c>
      <c r="AK36" s="116">
        <f t="shared" si="17"/>
        <v>0</v>
      </c>
      <c r="AL36" s="117">
        <f t="shared" si="18"/>
        <v>-4.5482631449463233E-2</v>
      </c>
      <c r="AM36" s="117">
        <f t="shared" si="19"/>
        <v>0</v>
      </c>
      <c r="AN36" s="118">
        <f t="shared" si="20"/>
        <v>9.0787678335526659E-3</v>
      </c>
      <c r="AO36" s="202">
        <f t="shared" si="21"/>
        <v>0</v>
      </c>
      <c r="AP36" s="122"/>
      <c r="AQ36" s="130"/>
      <c r="AR36" s="127"/>
      <c r="AS36" s="121"/>
      <c r="AT36" s="121"/>
    </row>
    <row r="37" spans="1:47" s="278" customFormat="1">
      <c r="A37" s="197" t="s">
        <v>147</v>
      </c>
      <c r="B37" s="167">
        <v>547046124.66999996</v>
      </c>
      <c r="C37" s="168">
        <v>100</v>
      </c>
      <c r="D37" s="167">
        <v>543664616.21000004</v>
      </c>
      <c r="E37" s="168">
        <v>100</v>
      </c>
      <c r="F37" s="115">
        <f t="shared" si="22"/>
        <v>-6.1813955121970375E-3</v>
      </c>
      <c r="G37" s="115">
        <f t="shared" si="23"/>
        <v>0</v>
      </c>
      <c r="H37" s="167">
        <v>541829681.95000005</v>
      </c>
      <c r="I37" s="168">
        <v>100</v>
      </c>
      <c r="J37" s="115">
        <f t="shared" si="24"/>
        <v>-3.3751217299954183E-3</v>
      </c>
      <c r="K37" s="115">
        <f t="shared" si="25"/>
        <v>0</v>
      </c>
      <c r="L37" s="167">
        <v>541794378.42999995</v>
      </c>
      <c r="M37" s="168">
        <v>100</v>
      </c>
      <c r="N37" s="115">
        <f t="shared" si="26"/>
        <v>-6.5156120412314245E-5</v>
      </c>
      <c r="O37" s="115">
        <f t="shared" si="27"/>
        <v>0</v>
      </c>
      <c r="P37" s="167">
        <v>531435360.94</v>
      </c>
      <c r="Q37" s="168">
        <v>100</v>
      </c>
      <c r="R37" s="115">
        <f t="shared" si="28"/>
        <v>-1.9119831992384432E-2</v>
      </c>
      <c r="S37" s="115">
        <f t="shared" si="29"/>
        <v>0</v>
      </c>
      <c r="T37" s="167">
        <v>528967157.07999998</v>
      </c>
      <c r="U37" s="168">
        <v>100</v>
      </c>
      <c r="V37" s="115">
        <f t="shared" si="30"/>
        <v>-4.6444102922211811E-3</v>
      </c>
      <c r="W37" s="115">
        <f t="shared" si="31"/>
        <v>0</v>
      </c>
      <c r="X37" s="167">
        <v>530893877.00999999</v>
      </c>
      <c r="Y37" s="168">
        <v>100</v>
      </c>
      <c r="Z37" s="115">
        <f t="shared" si="32"/>
        <v>3.6424188235728476E-3</v>
      </c>
      <c r="AA37" s="115">
        <f t="shared" si="33"/>
        <v>0</v>
      </c>
      <c r="AB37" s="167">
        <v>531112714.77999997</v>
      </c>
      <c r="AC37" s="168">
        <v>100</v>
      </c>
      <c r="AD37" s="115">
        <f t="shared" si="34"/>
        <v>4.1220624210713748E-4</v>
      </c>
      <c r="AE37" s="115">
        <f t="shared" si="35"/>
        <v>0</v>
      </c>
      <c r="AF37" s="167">
        <v>532226823.82999998</v>
      </c>
      <c r="AG37" s="168">
        <v>100</v>
      </c>
      <c r="AH37" s="115">
        <f t="shared" si="36"/>
        <v>2.0976885301296233E-3</v>
      </c>
      <c r="AI37" s="115">
        <f t="shared" si="37"/>
        <v>0</v>
      </c>
      <c r="AJ37" s="116">
        <f t="shared" si="16"/>
        <v>-3.4042002564250969E-3</v>
      </c>
      <c r="AK37" s="116">
        <f t="shared" si="17"/>
        <v>0</v>
      </c>
      <c r="AL37" s="117">
        <f t="shared" si="18"/>
        <v>-2.1038324067759462E-2</v>
      </c>
      <c r="AM37" s="117">
        <f t="shared" si="19"/>
        <v>0</v>
      </c>
      <c r="AN37" s="118">
        <f t="shared" si="20"/>
        <v>7.1899995611469283E-3</v>
      </c>
      <c r="AO37" s="202">
        <f t="shared" si="21"/>
        <v>0</v>
      </c>
      <c r="AP37" s="122"/>
      <c r="AQ37" s="130"/>
      <c r="AR37" s="127"/>
      <c r="AS37" s="121"/>
      <c r="AT37" s="121"/>
    </row>
    <row r="38" spans="1:47" s="278" customFormat="1">
      <c r="A38" s="197" t="s">
        <v>157</v>
      </c>
      <c r="B38" s="165">
        <v>9932265307.6499996</v>
      </c>
      <c r="C38" s="168">
        <v>1</v>
      </c>
      <c r="D38" s="165">
        <v>9826275667.9400005</v>
      </c>
      <c r="E38" s="168">
        <v>1</v>
      </c>
      <c r="F38" s="115">
        <f t="shared" si="22"/>
        <v>-1.0671245322893666E-2</v>
      </c>
      <c r="G38" s="115">
        <f t="shared" si="23"/>
        <v>0</v>
      </c>
      <c r="H38" s="165">
        <v>9837707832.7399998</v>
      </c>
      <c r="I38" s="168">
        <v>1</v>
      </c>
      <c r="J38" s="115">
        <f t="shared" si="24"/>
        <v>1.1634280561961781E-3</v>
      </c>
      <c r="K38" s="115">
        <f t="shared" si="25"/>
        <v>0</v>
      </c>
      <c r="L38" s="165">
        <v>9397026284.6800003</v>
      </c>
      <c r="M38" s="168">
        <v>1</v>
      </c>
      <c r="N38" s="115">
        <f t="shared" si="26"/>
        <v>-4.4795144921198661E-2</v>
      </c>
      <c r="O38" s="115">
        <f t="shared" si="27"/>
        <v>0</v>
      </c>
      <c r="P38" s="165">
        <v>9269906020.6499996</v>
      </c>
      <c r="Q38" s="168">
        <v>1</v>
      </c>
      <c r="R38" s="115">
        <f t="shared" si="28"/>
        <v>-1.3527711871706182E-2</v>
      </c>
      <c r="S38" s="115">
        <f t="shared" si="29"/>
        <v>0</v>
      </c>
      <c r="T38" s="165">
        <v>9123049094.3799992</v>
      </c>
      <c r="U38" s="168">
        <v>1</v>
      </c>
      <c r="V38" s="115">
        <f t="shared" si="30"/>
        <v>-1.5842331728375274E-2</v>
      </c>
      <c r="W38" s="115">
        <f t="shared" si="31"/>
        <v>0</v>
      </c>
      <c r="X38" s="165">
        <v>8953119257.3700008</v>
      </c>
      <c r="Y38" s="168">
        <v>1</v>
      </c>
      <c r="Z38" s="115">
        <f t="shared" si="32"/>
        <v>-1.8626430182720258E-2</v>
      </c>
      <c r="AA38" s="115">
        <f t="shared" si="33"/>
        <v>0</v>
      </c>
      <c r="AB38" s="165">
        <v>8393088725.9399996</v>
      </c>
      <c r="AC38" s="168">
        <v>1</v>
      </c>
      <c r="AD38" s="115">
        <f t="shared" si="34"/>
        <v>-6.2551443282629918E-2</v>
      </c>
      <c r="AE38" s="115">
        <f t="shared" si="35"/>
        <v>0</v>
      </c>
      <c r="AF38" s="165">
        <v>8170292133.4399996</v>
      </c>
      <c r="AG38" s="168">
        <v>1</v>
      </c>
      <c r="AH38" s="115">
        <f t="shared" si="36"/>
        <v>-2.6545244519031043E-2</v>
      </c>
      <c r="AI38" s="115">
        <f t="shared" si="37"/>
        <v>0</v>
      </c>
      <c r="AJ38" s="116">
        <f t="shared" si="16"/>
        <v>-2.3924515471544852E-2</v>
      </c>
      <c r="AK38" s="116">
        <f t="shared" si="17"/>
        <v>0</v>
      </c>
      <c r="AL38" s="117">
        <f t="shared" si="18"/>
        <v>-0.16852606119152003</v>
      </c>
      <c r="AM38" s="117">
        <f t="shared" si="19"/>
        <v>0</v>
      </c>
      <c r="AN38" s="118">
        <f t="shared" si="20"/>
        <v>2.0497490973467796E-2</v>
      </c>
      <c r="AO38" s="202">
        <f t="shared" si="21"/>
        <v>0</v>
      </c>
      <c r="AP38" s="122"/>
      <c r="AQ38" s="130"/>
      <c r="AR38" s="127"/>
      <c r="AS38" s="121"/>
      <c r="AT38" s="121"/>
    </row>
    <row r="39" spans="1:47" s="278" customFormat="1">
      <c r="A39" s="197" t="s">
        <v>158</v>
      </c>
      <c r="B39" s="165">
        <v>758950930.51999998</v>
      </c>
      <c r="C39" s="168">
        <v>10</v>
      </c>
      <c r="D39" s="165">
        <v>768801022.02999997</v>
      </c>
      <c r="E39" s="168">
        <v>10</v>
      </c>
      <c r="F39" s="115">
        <f t="shared" si="22"/>
        <v>1.2978561740811278E-2</v>
      </c>
      <c r="G39" s="115">
        <f t="shared" si="23"/>
        <v>0</v>
      </c>
      <c r="H39" s="165">
        <v>803475494.03999996</v>
      </c>
      <c r="I39" s="168">
        <v>10</v>
      </c>
      <c r="J39" s="115">
        <f t="shared" si="24"/>
        <v>4.5102010814765711E-2</v>
      </c>
      <c r="K39" s="115">
        <f t="shared" si="25"/>
        <v>0</v>
      </c>
      <c r="L39" s="165">
        <v>796947149.83000004</v>
      </c>
      <c r="M39" s="168">
        <v>10</v>
      </c>
      <c r="N39" s="115">
        <f t="shared" si="26"/>
        <v>-8.1251317039856275E-3</v>
      </c>
      <c r="O39" s="115">
        <f t="shared" si="27"/>
        <v>0</v>
      </c>
      <c r="P39" s="165">
        <v>800452486.22000003</v>
      </c>
      <c r="Q39" s="168">
        <v>10</v>
      </c>
      <c r="R39" s="115">
        <f t="shared" si="28"/>
        <v>4.3984552686432508E-3</v>
      </c>
      <c r="S39" s="115">
        <f t="shared" si="29"/>
        <v>0</v>
      </c>
      <c r="T39" s="165">
        <v>781902486.22000003</v>
      </c>
      <c r="U39" s="168">
        <v>10</v>
      </c>
      <c r="V39" s="115">
        <f t="shared" si="30"/>
        <v>-2.3174392383486998E-2</v>
      </c>
      <c r="W39" s="115">
        <f t="shared" si="31"/>
        <v>0</v>
      </c>
      <c r="X39" s="165">
        <v>780302486.22000003</v>
      </c>
      <c r="Y39" s="168">
        <v>10</v>
      </c>
      <c r="Z39" s="115">
        <f t="shared" si="32"/>
        <v>-2.0462909738719207E-3</v>
      </c>
      <c r="AA39" s="115">
        <f t="shared" si="33"/>
        <v>0</v>
      </c>
      <c r="AB39" s="165">
        <v>783710263.78999996</v>
      </c>
      <c r="AC39" s="168">
        <v>10</v>
      </c>
      <c r="AD39" s="115">
        <f t="shared" si="34"/>
        <v>4.3672519698202492E-3</v>
      </c>
      <c r="AE39" s="115">
        <f t="shared" si="35"/>
        <v>0</v>
      </c>
      <c r="AF39" s="165">
        <v>772652412.78999996</v>
      </c>
      <c r="AG39" s="168">
        <v>10</v>
      </c>
      <c r="AH39" s="115">
        <f t="shared" si="36"/>
        <v>-1.4109616156517532E-2</v>
      </c>
      <c r="AI39" s="115">
        <f t="shared" si="37"/>
        <v>0</v>
      </c>
      <c r="AJ39" s="116">
        <f t="shared" si="16"/>
        <v>2.4238560720223016E-3</v>
      </c>
      <c r="AK39" s="116">
        <f t="shared" si="17"/>
        <v>0</v>
      </c>
      <c r="AL39" s="117">
        <f t="shared" si="18"/>
        <v>5.0096067117997439E-3</v>
      </c>
      <c r="AM39" s="117">
        <f t="shared" si="19"/>
        <v>0</v>
      </c>
      <c r="AN39" s="118">
        <f t="shared" si="20"/>
        <v>2.0703318985940935E-2</v>
      </c>
      <c r="AO39" s="202">
        <f t="shared" si="21"/>
        <v>0</v>
      </c>
      <c r="AP39" s="122"/>
      <c r="AQ39" s="130"/>
      <c r="AR39" s="127"/>
      <c r="AS39" s="121"/>
      <c r="AT39" s="121"/>
    </row>
    <row r="40" spans="1:47" s="278" customFormat="1">
      <c r="A40" s="197" t="s">
        <v>169</v>
      </c>
      <c r="B40" s="165">
        <v>1033553074.87</v>
      </c>
      <c r="C40" s="168">
        <v>1</v>
      </c>
      <c r="D40" s="165">
        <v>1035257406.59</v>
      </c>
      <c r="E40" s="168">
        <v>1</v>
      </c>
      <c r="F40" s="115">
        <f t="shared" si="22"/>
        <v>1.6490026119020534E-3</v>
      </c>
      <c r="G40" s="115">
        <f t="shared" si="23"/>
        <v>0</v>
      </c>
      <c r="H40" s="165">
        <v>1016544064.55</v>
      </c>
      <c r="I40" s="168">
        <v>1</v>
      </c>
      <c r="J40" s="115">
        <f t="shared" si="24"/>
        <v>-1.807602816543891E-2</v>
      </c>
      <c r="K40" s="115">
        <f t="shared" si="25"/>
        <v>0</v>
      </c>
      <c r="L40" s="165">
        <v>996101041.79999995</v>
      </c>
      <c r="M40" s="168">
        <v>1</v>
      </c>
      <c r="N40" s="115">
        <f t="shared" si="26"/>
        <v>-2.0110316377725979E-2</v>
      </c>
      <c r="O40" s="115">
        <f t="shared" si="27"/>
        <v>0</v>
      </c>
      <c r="P40" s="165">
        <v>990757446.5</v>
      </c>
      <c r="Q40" s="168">
        <v>1</v>
      </c>
      <c r="R40" s="115">
        <f t="shared" si="28"/>
        <v>-5.3645113053429122E-3</v>
      </c>
      <c r="S40" s="115">
        <f t="shared" si="29"/>
        <v>0</v>
      </c>
      <c r="T40" s="165">
        <v>986155144.30999994</v>
      </c>
      <c r="U40" s="168">
        <v>1</v>
      </c>
      <c r="V40" s="115">
        <f t="shared" si="30"/>
        <v>-4.6452360325510379E-3</v>
      </c>
      <c r="W40" s="115">
        <f t="shared" si="31"/>
        <v>0</v>
      </c>
      <c r="X40" s="165">
        <v>983901226.05999994</v>
      </c>
      <c r="Y40" s="168">
        <v>1</v>
      </c>
      <c r="Z40" s="115">
        <f t="shared" si="32"/>
        <v>-2.2855615194068046E-3</v>
      </c>
      <c r="AA40" s="115">
        <f t="shared" si="33"/>
        <v>0</v>
      </c>
      <c r="AB40" s="165">
        <v>951540586.88999999</v>
      </c>
      <c r="AC40" s="168">
        <v>1</v>
      </c>
      <c r="AD40" s="115">
        <f t="shared" si="34"/>
        <v>-3.289012993670825E-2</v>
      </c>
      <c r="AE40" s="115">
        <f t="shared" si="35"/>
        <v>0</v>
      </c>
      <c r="AF40" s="165">
        <v>950889968.5</v>
      </c>
      <c r="AG40" s="168">
        <v>1</v>
      </c>
      <c r="AH40" s="115">
        <f t="shared" si="36"/>
        <v>-6.8375264173066582E-4</v>
      </c>
      <c r="AI40" s="115">
        <f t="shared" si="37"/>
        <v>0</v>
      </c>
      <c r="AJ40" s="116">
        <f t="shared" si="16"/>
        <v>-1.0300816670875313E-2</v>
      </c>
      <c r="AK40" s="116">
        <f t="shared" si="17"/>
        <v>0</v>
      </c>
      <c r="AL40" s="117">
        <f t="shared" si="18"/>
        <v>-8.1494165173756281E-2</v>
      </c>
      <c r="AM40" s="117">
        <f t="shared" si="19"/>
        <v>0</v>
      </c>
      <c r="AN40" s="118">
        <f t="shared" si="20"/>
        <v>1.2088012903575494E-2</v>
      </c>
      <c r="AO40" s="202">
        <f t="shared" si="21"/>
        <v>0</v>
      </c>
      <c r="AP40" s="122"/>
      <c r="AQ40" s="130"/>
      <c r="AR40" s="127"/>
      <c r="AS40" s="121"/>
      <c r="AT40" s="121"/>
    </row>
    <row r="41" spans="1:47" s="278" customFormat="1">
      <c r="A41" s="197" t="s">
        <v>222</v>
      </c>
      <c r="B41" s="165">
        <v>6399751690.6000004</v>
      </c>
      <c r="C41" s="168">
        <v>100</v>
      </c>
      <c r="D41" s="165">
        <v>6359643124.7600002</v>
      </c>
      <c r="E41" s="168">
        <v>100</v>
      </c>
      <c r="F41" s="115">
        <f t="shared" si="22"/>
        <v>-6.2672065697348686E-3</v>
      </c>
      <c r="G41" s="115">
        <f t="shared" si="23"/>
        <v>0</v>
      </c>
      <c r="H41" s="165">
        <v>6326579943.2799997</v>
      </c>
      <c r="I41" s="168">
        <v>100</v>
      </c>
      <c r="J41" s="115">
        <f t="shared" si="24"/>
        <v>-5.1989051636051088E-3</v>
      </c>
      <c r="K41" s="115">
        <f t="shared" si="25"/>
        <v>0</v>
      </c>
      <c r="L41" s="165">
        <v>6262589960.8699999</v>
      </c>
      <c r="M41" s="168">
        <v>100</v>
      </c>
      <c r="N41" s="115">
        <f t="shared" si="26"/>
        <v>-1.0114466739327158E-2</v>
      </c>
      <c r="O41" s="115">
        <f t="shared" si="27"/>
        <v>0</v>
      </c>
      <c r="P41" s="165">
        <v>6200798607.3299999</v>
      </c>
      <c r="Q41" s="168">
        <v>100</v>
      </c>
      <c r="R41" s="115">
        <f t="shared" si="28"/>
        <v>-9.866741064972406E-3</v>
      </c>
      <c r="S41" s="115">
        <f t="shared" si="29"/>
        <v>0</v>
      </c>
      <c r="T41" s="165">
        <v>5582824577.4899998</v>
      </c>
      <c r="U41" s="168">
        <v>100</v>
      </c>
      <c r="V41" s="115">
        <f t="shared" si="30"/>
        <v>-9.9660393599864616E-2</v>
      </c>
      <c r="W41" s="115">
        <f t="shared" si="31"/>
        <v>0</v>
      </c>
      <c r="X41" s="165">
        <v>5462194321.8500004</v>
      </c>
      <c r="Y41" s="168">
        <v>100</v>
      </c>
      <c r="Z41" s="115">
        <f t="shared" si="32"/>
        <v>-2.1607387795486481E-2</v>
      </c>
      <c r="AA41" s="115">
        <f t="shared" si="33"/>
        <v>0</v>
      </c>
      <c r="AB41" s="165">
        <v>5026458326.1499996</v>
      </c>
      <c r="AC41" s="168">
        <v>100</v>
      </c>
      <c r="AD41" s="115">
        <f t="shared" si="34"/>
        <v>-7.9773067383736102E-2</v>
      </c>
      <c r="AE41" s="115">
        <f t="shared" si="35"/>
        <v>0</v>
      </c>
      <c r="AF41" s="165">
        <v>4966609185.4200001</v>
      </c>
      <c r="AG41" s="168">
        <v>100</v>
      </c>
      <c r="AH41" s="115">
        <f t="shared" si="36"/>
        <v>-1.1906821234075726E-2</v>
      </c>
      <c r="AI41" s="115">
        <f t="shared" si="37"/>
        <v>0</v>
      </c>
      <c r="AJ41" s="116">
        <f t="shared" si="16"/>
        <v>-3.0549373693850308E-2</v>
      </c>
      <c r="AK41" s="116">
        <f t="shared" si="17"/>
        <v>0</v>
      </c>
      <c r="AL41" s="117">
        <f t="shared" si="18"/>
        <v>-0.21904278463621657</v>
      </c>
      <c r="AM41" s="117">
        <f t="shared" si="19"/>
        <v>0</v>
      </c>
      <c r="AN41" s="118">
        <f t="shared" si="20"/>
        <v>3.7233693605570981E-2</v>
      </c>
      <c r="AO41" s="202">
        <f t="shared" si="21"/>
        <v>0</v>
      </c>
      <c r="AP41" s="122"/>
      <c r="AQ41" s="130"/>
      <c r="AR41" s="127"/>
      <c r="AS41" s="121"/>
      <c r="AT41" s="121"/>
    </row>
    <row r="42" spans="1:47" s="278" customFormat="1">
      <c r="A42" s="197" t="s">
        <v>172</v>
      </c>
      <c r="B42" s="165">
        <v>661363374.64999998</v>
      </c>
      <c r="C42" s="168">
        <v>1</v>
      </c>
      <c r="D42" s="165">
        <v>660803435.72000003</v>
      </c>
      <c r="E42" s="168">
        <v>1</v>
      </c>
      <c r="F42" s="115">
        <f t="shared" si="22"/>
        <v>-8.4664339070223348E-4</v>
      </c>
      <c r="G42" s="115">
        <f t="shared" si="23"/>
        <v>0</v>
      </c>
      <c r="H42" s="165">
        <v>650545618.63</v>
      </c>
      <c r="I42" s="168">
        <v>1</v>
      </c>
      <c r="J42" s="115">
        <f t="shared" si="24"/>
        <v>-1.5523250236771684E-2</v>
      </c>
      <c r="K42" s="115">
        <f t="shared" si="25"/>
        <v>0</v>
      </c>
      <c r="L42" s="165">
        <v>650703725.19000006</v>
      </c>
      <c r="M42" s="168">
        <v>1</v>
      </c>
      <c r="N42" s="115">
        <f t="shared" si="26"/>
        <v>2.4303685317721835E-4</v>
      </c>
      <c r="O42" s="115">
        <f t="shared" si="27"/>
        <v>0</v>
      </c>
      <c r="P42" s="165">
        <v>648926455.78999996</v>
      </c>
      <c r="Q42" s="168">
        <v>1</v>
      </c>
      <c r="R42" s="115">
        <f t="shared" si="28"/>
        <v>-2.7313035582839911E-3</v>
      </c>
      <c r="S42" s="115">
        <f t="shared" si="29"/>
        <v>0</v>
      </c>
      <c r="T42" s="165">
        <v>539571454.88</v>
      </c>
      <c r="U42" s="168">
        <v>1</v>
      </c>
      <c r="V42" s="115">
        <f t="shared" si="30"/>
        <v>-0.16851678635427447</v>
      </c>
      <c r="W42" s="115">
        <f t="shared" si="31"/>
        <v>0</v>
      </c>
      <c r="X42" s="165">
        <v>528344976.66000003</v>
      </c>
      <c r="Y42" s="168">
        <v>1</v>
      </c>
      <c r="Z42" s="115">
        <f t="shared" si="32"/>
        <v>-2.0806286393517098E-2</v>
      </c>
      <c r="AA42" s="115">
        <f t="shared" si="33"/>
        <v>0</v>
      </c>
      <c r="AB42" s="165">
        <v>525973701.51999998</v>
      </c>
      <c r="AC42" s="168">
        <v>1</v>
      </c>
      <c r="AD42" s="115">
        <f t="shared" si="34"/>
        <v>-4.4881190221403499E-3</v>
      </c>
      <c r="AE42" s="115">
        <f t="shared" si="35"/>
        <v>0</v>
      </c>
      <c r="AF42" s="165">
        <v>526566860.10000002</v>
      </c>
      <c r="AG42" s="168">
        <v>1</v>
      </c>
      <c r="AH42" s="115">
        <f t="shared" si="36"/>
        <v>1.1277342922010869E-3</v>
      </c>
      <c r="AI42" s="115">
        <f t="shared" si="37"/>
        <v>0</v>
      </c>
      <c r="AJ42" s="116">
        <f t="shared" si="16"/>
        <v>-2.6442702226288941E-2</v>
      </c>
      <c r="AK42" s="116">
        <f t="shared" si="17"/>
        <v>0</v>
      </c>
      <c r="AL42" s="117">
        <f t="shared" si="18"/>
        <v>-0.20314146138441025</v>
      </c>
      <c r="AM42" s="117">
        <f t="shared" si="19"/>
        <v>0</v>
      </c>
      <c r="AN42" s="118">
        <f t="shared" si="20"/>
        <v>5.7950346990715634E-2</v>
      </c>
      <c r="AO42" s="202">
        <f t="shared" si="21"/>
        <v>0</v>
      </c>
      <c r="AP42" s="122"/>
      <c r="AQ42" s="130"/>
      <c r="AR42" s="127"/>
      <c r="AS42" s="121"/>
      <c r="AT42" s="121"/>
    </row>
    <row r="43" spans="1:47" s="278" customFormat="1">
      <c r="A43" s="197" t="s">
        <v>177</v>
      </c>
      <c r="B43" s="165">
        <v>260818900.74000001</v>
      </c>
      <c r="C43" s="168">
        <v>100</v>
      </c>
      <c r="D43" s="165">
        <v>260093341.69999999</v>
      </c>
      <c r="E43" s="168">
        <v>100</v>
      </c>
      <c r="F43" s="115">
        <f t="shared" si="22"/>
        <v>-2.7818499270622354E-3</v>
      </c>
      <c r="G43" s="115">
        <f t="shared" si="23"/>
        <v>0</v>
      </c>
      <c r="H43" s="165">
        <v>260027365.38999999</v>
      </c>
      <c r="I43" s="168">
        <v>100</v>
      </c>
      <c r="J43" s="115">
        <f t="shared" si="24"/>
        <v>-2.5366397143722954E-4</v>
      </c>
      <c r="K43" s="115">
        <f t="shared" si="25"/>
        <v>0</v>
      </c>
      <c r="L43" s="165">
        <v>260045906.36000001</v>
      </c>
      <c r="M43" s="168">
        <v>100</v>
      </c>
      <c r="N43" s="115">
        <f t="shared" si="26"/>
        <v>7.1303918232683253E-5</v>
      </c>
      <c r="O43" s="115">
        <f t="shared" si="27"/>
        <v>0</v>
      </c>
      <c r="P43" s="165">
        <v>253319679.52000001</v>
      </c>
      <c r="Q43" s="168">
        <v>100</v>
      </c>
      <c r="R43" s="115">
        <f t="shared" si="28"/>
        <v>-2.5865536336066794E-2</v>
      </c>
      <c r="S43" s="115">
        <f t="shared" si="29"/>
        <v>0</v>
      </c>
      <c r="T43" s="165">
        <v>253212225.00999999</v>
      </c>
      <c r="U43" s="168">
        <v>100</v>
      </c>
      <c r="V43" s="115">
        <f t="shared" si="30"/>
        <v>-4.2418540163807744E-4</v>
      </c>
      <c r="W43" s="115">
        <f t="shared" si="31"/>
        <v>0</v>
      </c>
      <c r="X43" s="165">
        <v>253356707.88</v>
      </c>
      <c r="Y43" s="168">
        <v>100</v>
      </c>
      <c r="Z43" s="115">
        <f t="shared" si="32"/>
        <v>5.7059989893575947E-4</v>
      </c>
      <c r="AA43" s="115">
        <f t="shared" si="33"/>
        <v>0</v>
      </c>
      <c r="AB43" s="165">
        <v>220448800.87</v>
      </c>
      <c r="AC43" s="168">
        <v>100</v>
      </c>
      <c r="AD43" s="115">
        <f t="shared" si="34"/>
        <v>-0.1298876484674979</v>
      </c>
      <c r="AE43" s="115">
        <f t="shared" si="35"/>
        <v>0</v>
      </c>
      <c r="AF43" s="165">
        <v>217935149.50999999</v>
      </c>
      <c r="AG43" s="168">
        <v>100</v>
      </c>
      <c r="AH43" s="115">
        <f t="shared" si="36"/>
        <v>-1.1402427003820855E-2</v>
      </c>
      <c r="AI43" s="115">
        <f t="shared" si="37"/>
        <v>0</v>
      </c>
      <c r="AJ43" s="116">
        <f t="shared" si="16"/>
        <v>-2.1246675911294331E-2</v>
      </c>
      <c r="AK43" s="116">
        <f t="shared" si="17"/>
        <v>0</v>
      </c>
      <c r="AL43" s="117">
        <f t="shared" si="18"/>
        <v>-0.16208870213458448</v>
      </c>
      <c r="AM43" s="117">
        <f t="shared" si="19"/>
        <v>0</v>
      </c>
      <c r="AN43" s="118">
        <f t="shared" si="20"/>
        <v>4.4827903099178001E-2</v>
      </c>
      <c r="AO43" s="202">
        <f t="shared" si="21"/>
        <v>0</v>
      </c>
      <c r="AP43" s="122"/>
      <c r="AQ43" s="130"/>
      <c r="AR43" s="127"/>
      <c r="AS43" s="121"/>
      <c r="AT43" s="121"/>
    </row>
    <row r="44" spans="1:47" s="374" customFormat="1">
      <c r="A44" s="197" t="s">
        <v>193</v>
      </c>
      <c r="B44" s="165">
        <v>61164542.077817842</v>
      </c>
      <c r="C44" s="168">
        <v>1</v>
      </c>
      <c r="D44" s="165">
        <v>64190172.837150738</v>
      </c>
      <c r="E44" s="168">
        <v>1</v>
      </c>
      <c r="F44" s="115">
        <f t="shared" si="22"/>
        <v>4.9467071223773321E-2</v>
      </c>
      <c r="G44" s="115">
        <f t="shared" si="23"/>
        <v>0</v>
      </c>
      <c r="H44" s="165">
        <v>64271725.565815113</v>
      </c>
      <c r="I44" s="168">
        <v>1</v>
      </c>
      <c r="J44" s="115">
        <f t="shared" si="24"/>
        <v>1.2704861984290583E-3</v>
      </c>
      <c r="K44" s="115">
        <f t="shared" si="25"/>
        <v>0</v>
      </c>
      <c r="L44" s="165">
        <v>64872957.704375483</v>
      </c>
      <c r="M44" s="168">
        <v>1</v>
      </c>
      <c r="N44" s="115">
        <f t="shared" si="26"/>
        <v>9.3545355016911719E-3</v>
      </c>
      <c r="O44" s="115">
        <f t="shared" si="27"/>
        <v>0</v>
      </c>
      <c r="P44" s="165">
        <v>68885201.832697749</v>
      </c>
      <c r="Q44" s="168">
        <v>1</v>
      </c>
      <c r="R44" s="115">
        <f t="shared" si="28"/>
        <v>6.1847713905784391E-2</v>
      </c>
      <c r="S44" s="115">
        <f t="shared" si="29"/>
        <v>0</v>
      </c>
      <c r="T44" s="165">
        <v>83583830.378691211</v>
      </c>
      <c r="U44" s="168">
        <v>1</v>
      </c>
      <c r="V44" s="115">
        <f t="shared" si="30"/>
        <v>0.21337860897456878</v>
      </c>
      <c r="W44" s="115">
        <f t="shared" si="31"/>
        <v>0</v>
      </c>
      <c r="X44" s="165">
        <v>103654818.01728745</v>
      </c>
      <c r="Y44" s="168">
        <v>1</v>
      </c>
      <c r="Z44" s="115">
        <f t="shared" si="32"/>
        <v>0.24013002930903149</v>
      </c>
      <c r="AA44" s="115">
        <f t="shared" si="33"/>
        <v>0</v>
      </c>
      <c r="AB44" s="165">
        <v>100512236.49684256</v>
      </c>
      <c r="AC44" s="168">
        <v>1</v>
      </c>
      <c r="AD44" s="115">
        <f t="shared" si="34"/>
        <v>-3.0317756381770582E-2</v>
      </c>
      <c r="AE44" s="115">
        <f t="shared" si="35"/>
        <v>0</v>
      </c>
      <c r="AF44" s="165">
        <v>104205805.38339768</v>
      </c>
      <c r="AG44" s="168">
        <v>1</v>
      </c>
      <c r="AH44" s="115">
        <f t="shared" si="36"/>
        <v>3.6747454989434526E-2</v>
      </c>
      <c r="AI44" s="115">
        <f t="shared" si="37"/>
        <v>0</v>
      </c>
      <c r="AJ44" s="116">
        <f t="shared" si="16"/>
        <v>7.2734767965117769E-2</v>
      </c>
      <c r="AK44" s="116">
        <f t="shared" si="17"/>
        <v>0</v>
      </c>
      <c r="AL44" s="117">
        <f t="shared" si="18"/>
        <v>0.62339188037031545</v>
      </c>
      <c r="AM44" s="117">
        <f t="shared" si="19"/>
        <v>0</v>
      </c>
      <c r="AN44" s="118">
        <f t="shared" si="20"/>
        <v>9.964285086322007E-2</v>
      </c>
      <c r="AO44" s="202">
        <f t="shared" si="21"/>
        <v>0</v>
      </c>
      <c r="AP44" s="122"/>
      <c r="AQ44" s="130"/>
      <c r="AR44" s="127"/>
      <c r="AS44" s="121"/>
      <c r="AT44" s="121"/>
    </row>
    <row r="45" spans="1:47" s="374" customFormat="1">
      <c r="A45" s="197" t="s">
        <v>201</v>
      </c>
      <c r="B45" s="165">
        <v>1826546111.55</v>
      </c>
      <c r="C45" s="168">
        <v>1</v>
      </c>
      <c r="D45" s="165">
        <v>1826777406.8099999</v>
      </c>
      <c r="E45" s="168">
        <v>1</v>
      </c>
      <c r="F45" s="115">
        <f t="shared" si="22"/>
        <v>1.2662984993229337E-4</v>
      </c>
      <c r="G45" s="115">
        <f t="shared" si="23"/>
        <v>0</v>
      </c>
      <c r="H45" s="165">
        <v>1827091568.6500001</v>
      </c>
      <c r="I45" s="168">
        <v>1</v>
      </c>
      <c r="J45" s="115">
        <f t="shared" si="24"/>
        <v>1.7197598285866475E-4</v>
      </c>
      <c r="K45" s="115">
        <f t="shared" si="25"/>
        <v>0</v>
      </c>
      <c r="L45" s="165">
        <v>1825147330.27</v>
      </c>
      <c r="M45" s="168">
        <v>1</v>
      </c>
      <c r="N45" s="115">
        <f t="shared" si="26"/>
        <v>-1.0641165518795927E-3</v>
      </c>
      <c r="O45" s="115">
        <f t="shared" si="27"/>
        <v>0</v>
      </c>
      <c r="P45" s="165">
        <v>1997622096.8900001</v>
      </c>
      <c r="Q45" s="168">
        <v>1</v>
      </c>
      <c r="R45" s="115">
        <f t="shared" si="28"/>
        <v>9.4499092626393819E-2</v>
      </c>
      <c r="S45" s="115">
        <f t="shared" si="29"/>
        <v>0</v>
      </c>
      <c r="T45" s="165">
        <v>2158035747.5500002</v>
      </c>
      <c r="U45" s="168">
        <v>1</v>
      </c>
      <c r="V45" s="115">
        <f t="shared" si="30"/>
        <v>8.0302300875496044E-2</v>
      </c>
      <c r="W45" s="115">
        <f t="shared" si="31"/>
        <v>0</v>
      </c>
      <c r="X45" s="165">
        <v>2160047032.4299998</v>
      </c>
      <c r="Y45" s="168">
        <v>1</v>
      </c>
      <c r="Z45" s="115">
        <f t="shared" si="32"/>
        <v>9.31997944094778E-4</v>
      </c>
      <c r="AA45" s="115">
        <f t="shared" si="33"/>
        <v>0</v>
      </c>
      <c r="AB45" s="165">
        <v>2161003510.23</v>
      </c>
      <c r="AC45" s="168">
        <v>1</v>
      </c>
      <c r="AD45" s="115">
        <f t="shared" si="34"/>
        <v>4.4280415455777216E-4</v>
      </c>
      <c r="AE45" s="115">
        <f t="shared" si="35"/>
        <v>0</v>
      </c>
      <c r="AF45" s="165">
        <v>2042028377.0799999</v>
      </c>
      <c r="AG45" s="168">
        <v>1</v>
      </c>
      <c r="AH45" s="115">
        <f t="shared" si="36"/>
        <v>-5.5055502032635442E-2</v>
      </c>
      <c r="AI45" s="115">
        <f t="shared" si="37"/>
        <v>0</v>
      </c>
      <c r="AJ45" s="116">
        <f t="shared" si="16"/>
        <v>1.5044397856102293E-2</v>
      </c>
      <c r="AK45" s="116">
        <f t="shared" si="17"/>
        <v>0</v>
      </c>
      <c r="AL45" s="117">
        <f t="shared" si="18"/>
        <v>0.11783097900574586</v>
      </c>
      <c r="AM45" s="117">
        <f t="shared" si="19"/>
        <v>0</v>
      </c>
      <c r="AN45" s="118">
        <f t="shared" si="20"/>
        <v>4.8699101976077928E-2</v>
      </c>
      <c r="AO45" s="202">
        <f t="shared" si="21"/>
        <v>0</v>
      </c>
      <c r="AP45" s="122"/>
      <c r="AQ45" s="130"/>
      <c r="AR45" s="127"/>
      <c r="AS45" s="121"/>
      <c r="AT45" s="121"/>
    </row>
    <row r="46" spans="1:47">
      <c r="A46" s="197" t="s">
        <v>207</v>
      </c>
      <c r="B46" s="165">
        <v>138319980.77000001</v>
      </c>
      <c r="C46" s="168">
        <v>1</v>
      </c>
      <c r="D46" s="165">
        <v>135491975.81</v>
      </c>
      <c r="E46" s="168">
        <v>1</v>
      </c>
      <c r="F46" s="115">
        <f t="shared" si="22"/>
        <v>-2.044538283086119E-2</v>
      </c>
      <c r="G46" s="115">
        <f t="shared" si="23"/>
        <v>0</v>
      </c>
      <c r="H46" s="165">
        <v>135493589.27000001</v>
      </c>
      <c r="I46" s="168">
        <v>1</v>
      </c>
      <c r="J46" s="115">
        <f t="shared" si="24"/>
        <v>1.1908159065234202E-5</v>
      </c>
      <c r="K46" s="115">
        <f t="shared" si="25"/>
        <v>0</v>
      </c>
      <c r="L46" s="165">
        <v>133391734.05</v>
      </c>
      <c r="M46" s="168">
        <v>1</v>
      </c>
      <c r="N46" s="115">
        <f t="shared" si="26"/>
        <v>-1.551258056801209E-2</v>
      </c>
      <c r="O46" s="115">
        <f t="shared" si="27"/>
        <v>0</v>
      </c>
      <c r="P46" s="165">
        <v>133391734.11</v>
      </c>
      <c r="Q46" s="168">
        <v>1</v>
      </c>
      <c r="R46" s="115">
        <f t="shared" si="28"/>
        <v>4.4980300174893626E-10</v>
      </c>
      <c r="S46" s="115">
        <f t="shared" si="29"/>
        <v>0</v>
      </c>
      <c r="T46" s="165">
        <v>133391626.66</v>
      </c>
      <c r="U46" s="168">
        <v>1</v>
      </c>
      <c r="V46" s="115">
        <f t="shared" si="30"/>
        <v>-8.055221766168269E-7</v>
      </c>
      <c r="W46" s="115">
        <f t="shared" si="31"/>
        <v>0</v>
      </c>
      <c r="X46" s="165">
        <v>134290904.91999999</v>
      </c>
      <c r="Y46" s="168">
        <v>1</v>
      </c>
      <c r="Z46" s="115">
        <f t="shared" si="32"/>
        <v>6.7416395055451862E-3</v>
      </c>
      <c r="AA46" s="115">
        <f t="shared" si="33"/>
        <v>0</v>
      </c>
      <c r="AB46" s="165">
        <v>134290904.97</v>
      </c>
      <c r="AC46" s="168">
        <v>1</v>
      </c>
      <c r="AD46" s="115">
        <f t="shared" si="34"/>
        <v>3.7232612253759886E-10</v>
      </c>
      <c r="AE46" s="115">
        <f t="shared" si="35"/>
        <v>0</v>
      </c>
      <c r="AF46" s="165">
        <v>134290904.97999999</v>
      </c>
      <c r="AG46" s="168">
        <v>1</v>
      </c>
      <c r="AH46" s="115">
        <f t="shared" si="36"/>
        <v>7.4465135710350533E-11</v>
      </c>
      <c r="AI46" s="115">
        <f t="shared" si="37"/>
        <v>0</v>
      </c>
      <c r="AJ46" s="116">
        <f t="shared" si="16"/>
        <v>-3.6506525449806521E-3</v>
      </c>
      <c r="AK46" s="116">
        <f t="shared" si="17"/>
        <v>0</v>
      </c>
      <c r="AL46" s="117">
        <f t="shared" si="18"/>
        <v>-8.8645163141193774E-3</v>
      </c>
      <c r="AM46" s="117">
        <f t="shared" si="19"/>
        <v>0</v>
      </c>
      <c r="AN46" s="118">
        <f t="shared" si="20"/>
        <v>9.2387813715724323E-3</v>
      </c>
      <c r="AO46" s="202">
        <f t="shared" si="21"/>
        <v>0</v>
      </c>
      <c r="AP46" s="122"/>
      <c r="AQ46" s="131">
        <v>2266908745.4000001</v>
      </c>
      <c r="AR46" s="127">
        <v>1</v>
      </c>
      <c r="AS46" s="121" t="e">
        <f>(#REF!/AQ46)-1</f>
        <v>#REF!</v>
      </c>
      <c r="AT46" s="121" t="e">
        <f>(#REF!/AR46)-1</f>
        <v>#REF!</v>
      </c>
    </row>
    <row r="47" spans="1:47">
      <c r="A47" s="199" t="s">
        <v>56</v>
      </c>
      <c r="B47" s="173">
        <f>SUM(B21:B46)</f>
        <v>649791188976.88782</v>
      </c>
      <c r="C47" s="174"/>
      <c r="D47" s="173">
        <f>SUM(D21:D46)</f>
        <v>641814373405.4718</v>
      </c>
      <c r="E47" s="174"/>
      <c r="F47" s="115">
        <f>((D47-B47)/B47)</f>
        <v>-1.227596758271793E-2</v>
      </c>
      <c r="G47" s="115"/>
      <c r="H47" s="173">
        <f>SUM(H21:H46)</f>
        <v>620612328528.45581</v>
      </c>
      <c r="I47" s="174"/>
      <c r="J47" s="115">
        <f>((H47-D47)/D47)</f>
        <v>-3.303454356205484E-2</v>
      </c>
      <c r="K47" s="115"/>
      <c r="L47" s="173">
        <f>SUM(L21:L46)</f>
        <v>610389152783.91418</v>
      </c>
      <c r="M47" s="174"/>
      <c r="N47" s="115">
        <f>((L47-H47)/H47)</f>
        <v>-1.6472724234760157E-2</v>
      </c>
      <c r="O47" s="115"/>
      <c r="P47" s="173">
        <f>SUM(P21:P46)</f>
        <v>588540184952.95264</v>
      </c>
      <c r="Q47" s="174"/>
      <c r="R47" s="115">
        <f>((P47-L47)/L47)</f>
        <v>-3.5795144345719343E-2</v>
      </c>
      <c r="S47" s="115"/>
      <c r="T47" s="173">
        <f>SUM(T21:T46)</f>
        <v>583592770615.6687</v>
      </c>
      <c r="U47" s="174"/>
      <c r="V47" s="115">
        <f>((T47-P47)/P47)</f>
        <v>-8.4062472941918605E-3</v>
      </c>
      <c r="W47" s="115"/>
      <c r="X47" s="173">
        <f>SUM(X21:X46)</f>
        <v>566601011388.17749</v>
      </c>
      <c r="Y47" s="174"/>
      <c r="Z47" s="115">
        <f>((X47-T47)/T47)</f>
        <v>-2.9115780871592251E-2</v>
      </c>
      <c r="AA47" s="115"/>
      <c r="AB47" s="173">
        <f>SUM(AB21:AB46)</f>
        <v>543483754460.617</v>
      </c>
      <c r="AC47" s="174"/>
      <c r="AD47" s="115">
        <f>((AB47-X47)/X47)</f>
        <v>-4.0799886450825426E-2</v>
      </c>
      <c r="AE47" s="115"/>
      <c r="AF47" s="173">
        <f>SUM(AF21:AF46)</f>
        <v>534974149193.49335</v>
      </c>
      <c r="AG47" s="174"/>
      <c r="AH47" s="115">
        <f>((AF47-AB47)/AB47)</f>
        <v>-1.5657515422092157E-2</v>
      </c>
      <c r="AI47" s="115"/>
      <c r="AJ47" s="116">
        <f t="shared" si="16"/>
        <v>-2.3944726220494247E-2</v>
      </c>
      <c r="AK47" s="116"/>
      <c r="AL47" s="117">
        <f t="shared" si="18"/>
        <v>-0.16646592634733845</v>
      </c>
      <c r="AM47" s="117"/>
      <c r="AN47" s="118">
        <f t="shared" si="20"/>
        <v>1.2165562365148177E-2</v>
      </c>
      <c r="AO47" s="202"/>
      <c r="AP47" s="122"/>
      <c r="AQ47" s="135">
        <f>SUM(AQ21:AQ46)</f>
        <v>132930613532.55411</v>
      </c>
      <c r="AR47" s="136"/>
      <c r="AS47" s="121" t="e">
        <f>(#REF!/AQ47)-1</f>
        <v>#REF!</v>
      </c>
      <c r="AT47" s="121" t="e">
        <f>(#REF!/AR47)-1</f>
        <v>#REF!</v>
      </c>
    </row>
    <row r="48" spans="1:47">
      <c r="A48" s="200" t="s">
        <v>81</v>
      </c>
      <c r="B48" s="169"/>
      <c r="C48" s="171"/>
      <c r="D48" s="169"/>
      <c r="E48" s="171"/>
      <c r="F48" s="115"/>
      <c r="G48" s="115"/>
      <c r="H48" s="169"/>
      <c r="I48" s="171"/>
      <c r="J48" s="115"/>
      <c r="K48" s="115"/>
      <c r="L48" s="169"/>
      <c r="M48" s="171"/>
      <c r="N48" s="115"/>
      <c r="O48" s="115"/>
      <c r="P48" s="169"/>
      <c r="Q48" s="171"/>
      <c r="R48" s="115"/>
      <c r="S48" s="115"/>
      <c r="T48" s="169"/>
      <c r="U48" s="171"/>
      <c r="V48" s="115"/>
      <c r="W48" s="115"/>
      <c r="X48" s="169"/>
      <c r="Y48" s="171"/>
      <c r="Z48" s="115"/>
      <c r="AA48" s="115"/>
      <c r="AB48" s="169"/>
      <c r="AC48" s="171"/>
      <c r="AD48" s="115"/>
      <c r="AE48" s="115"/>
      <c r="AF48" s="169"/>
      <c r="AG48" s="171"/>
      <c r="AH48" s="115"/>
      <c r="AI48" s="115"/>
      <c r="AJ48" s="116"/>
      <c r="AK48" s="116"/>
      <c r="AL48" s="117"/>
      <c r="AM48" s="117"/>
      <c r="AN48" s="118"/>
      <c r="AO48" s="202"/>
      <c r="AP48" s="122"/>
      <c r="AQ48" s="132"/>
      <c r="AR48" s="98"/>
      <c r="AS48" s="121" t="e">
        <f>(#REF!/AQ48)-1</f>
        <v>#REF!</v>
      </c>
      <c r="AT48" s="121" t="e">
        <f>(#REF!/AR48)-1</f>
        <v>#REF!</v>
      </c>
    </row>
    <row r="49" spans="1:49">
      <c r="A49" s="197" t="s">
        <v>24</v>
      </c>
      <c r="B49" s="164">
        <v>168396269257.10001</v>
      </c>
      <c r="C49" s="176">
        <v>226.55</v>
      </c>
      <c r="D49" s="164">
        <v>169065876542.70999</v>
      </c>
      <c r="E49" s="176">
        <v>226.75</v>
      </c>
      <c r="F49" s="115">
        <f t="shared" ref="F49:F58" si="38">((D49-B49)/B49)</f>
        <v>3.9763783875025075E-3</v>
      </c>
      <c r="G49" s="115">
        <f t="shared" ref="G49:G58" si="39">((E49-C49)/C49)</f>
        <v>8.8280732730076634E-4</v>
      </c>
      <c r="H49" s="164">
        <v>174703536224.89001</v>
      </c>
      <c r="I49" s="176">
        <v>226.97</v>
      </c>
      <c r="J49" s="115">
        <f t="shared" ref="J49:J58" si="40">((H49-D49)/D49)</f>
        <v>3.3345934717676863E-2</v>
      </c>
      <c r="K49" s="115">
        <f t="shared" ref="K49:K58" si="41">((I49-E49)/E49)</f>
        <v>9.7023153252480203E-4</v>
      </c>
      <c r="L49" s="164">
        <v>175310752930.64001</v>
      </c>
      <c r="M49" s="176">
        <v>227.18</v>
      </c>
      <c r="N49" s="115">
        <f t="shared" ref="N49:N58" si="42">((L49-H49)/H49)</f>
        <v>3.4756978528949194E-3</v>
      </c>
      <c r="O49" s="115">
        <f t="shared" ref="O49:O58" si="43">((M49-I49)/I49)</f>
        <v>9.2523240956958171E-4</v>
      </c>
      <c r="P49" s="164">
        <v>174457088927.76999</v>
      </c>
      <c r="Q49" s="176">
        <v>227.52</v>
      </c>
      <c r="R49" s="115">
        <f t="shared" ref="R49:R58" si="44">((P49-L49)/L49)</f>
        <v>-4.869433212734928E-3</v>
      </c>
      <c r="S49" s="115">
        <f t="shared" ref="S49:S58" si="45">((Q49-M49)/M49)</f>
        <v>1.4966106171318046E-3</v>
      </c>
      <c r="T49" s="164">
        <v>174490804434</v>
      </c>
      <c r="U49" s="176">
        <v>227.72</v>
      </c>
      <c r="V49" s="115">
        <f t="shared" ref="V49:V58" si="46">((T49-P49)/P49)</f>
        <v>1.9325959430613982E-4</v>
      </c>
      <c r="W49" s="115">
        <f t="shared" ref="W49:W58" si="47">((U49-Q49)/Q49)</f>
        <v>8.7904360056253788E-4</v>
      </c>
      <c r="X49" s="164">
        <v>175338774993.66</v>
      </c>
      <c r="Y49" s="176">
        <v>227.97</v>
      </c>
      <c r="Z49" s="115">
        <f t="shared" ref="Z49:Z58" si="48">((X49-T49)/T49)</f>
        <v>4.8596862305184856E-3</v>
      </c>
      <c r="AA49" s="115">
        <f t="shared" ref="AA49:AA58" si="49">((Y49-U49)/U49)</f>
        <v>1.0978394519585457E-3</v>
      </c>
      <c r="AB49" s="164">
        <v>175298104012.95001</v>
      </c>
      <c r="AC49" s="176">
        <v>228.19</v>
      </c>
      <c r="AD49" s="115">
        <f t="shared" ref="AD49:AD58" si="50">((AB49-X49)/X49)</f>
        <v>-2.3195656928401637E-4</v>
      </c>
      <c r="AE49" s="115">
        <f t="shared" ref="AE49:AE58" si="51">((AC49-Y49)/Y49)</f>
        <v>9.6503925955169036E-4</v>
      </c>
      <c r="AF49" s="164">
        <v>169026222813.59</v>
      </c>
      <c r="AG49" s="176">
        <v>228.42</v>
      </c>
      <c r="AH49" s="115">
        <f t="shared" ref="AH49:AH58" si="52">((AF49-AB49)/AB49)</f>
        <v>-3.5778374413545769E-2</v>
      </c>
      <c r="AI49" s="115">
        <f t="shared" ref="AI49:AI58" si="53">((AG49-AC49)/AC49)</f>
        <v>1.0079319865024313E-3</v>
      </c>
      <c r="AJ49" s="116">
        <f t="shared" si="16"/>
        <v>6.2139907341677604E-4</v>
      </c>
      <c r="AK49" s="116">
        <f t="shared" si="17"/>
        <v>1.0280920231377699E-3</v>
      </c>
      <c r="AL49" s="117">
        <f t="shared" si="18"/>
        <v>-2.3454602389842789E-4</v>
      </c>
      <c r="AM49" s="117">
        <f t="shared" si="19"/>
        <v>7.3649393605291621E-3</v>
      </c>
      <c r="AN49" s="118">
        <f t="shared" si="20"/>
        <v>1.8762673763323304E-2</v>
      </c>
      <c r="AO49" s="202">
        <f t="shared" si="21"/>
        <v>2.0213413736294112E-4</v>
      </c>
      <c r="AP49" s="122"/>
      <c r="AQ49" s="120">
        <v>1092437778.4100001</v>
      </c>
      <c r="AR49" s="124">
        <v>143.21</v>
      </c>
      <c r="AS49" s="121" t="e">
        <f>(#REF!/AQ49)-1</f>
        <v>#REF!</v>
      </c>
      <c r="AT49" s="121" t="e">
        <f>(#REF!/AR49)-1</f>
        <v>#REF!</v>
      </c>
    </row>
    <row r="50" spans="1:49">
      <c r="A50" s="197" t="s">
        <v>25</v>
      </c>
      <c r="B50" s="164">
        <v>1706940898.45</v>
      </c>
      <c r="C50" s="176">
        <v>350.35750000000002</v>
      </c>
      <c r="D50" s="164">
        <v>1708590924.73</v>
      </c>
      <c r="E50" s="176">
        <v>351.35340000000002</v>
      </c>
      <c r="F50" s="115">
        <f t="shared" si="38"/>
        <v>9.6665694840301127E-4</v>
      </c>
      <c r="G50" s="115">
        <f t="shared" si="39"/>
        <v>2.8425251350406543E-3</v>
      </c>
      <c r="H50" s="164">
        <v>1718511273.0999999</v>
      </c>
      <c r="I50" s="176">
        <v>353.39339999999999</v>
      </c>
      <c r="J50" s="115">
        <f t="shared" si="40"/>
        <v>5.8061577094982806E-3</v>
      </c>
      <c r="K50" s="115">
        <f t="shared" si="41"/>
        <v>5.806119992007943E-3</v>
      </c>
      <c r="L50" s="164">
        <v>1510826914.1600001</v>
      </c>
      <c r="M50" s="176">
        <v>350.05090000000001</v>
      </c>
      <c r="N50" s="115">
        <f t="shared" si="42"/>
        <v>-0.12085132183355465</v>
      </c>
      <c r="O50" s="115">
        <f t="shared" si="43"/>
        <v>-9.4582977497598229E-3</v>
      </c>
      <c r="P50" s="164">
        <v>1434500606.4000001</v>
      </c>
      <c r="Q50" s="176">
        <v>332.25310000000002</v>
      </c>
      <c r="R50" s="115">
        <f t="shared" si="44"/>
        <v>-5.0519557895509437E-2</v>
      </c>
      <c r="S50" s="115">
        <f t="shared" si="45"/>
        <v>-5.0843463050659191E-2</v>
      </c>
      <c r="T50" s="164">
        <v>1456748223.8900001</v>
      </c>
      <c r="U50" s="176">
        <v>332.65449999999998</v>
      </c>
      <c r="V50" s="115">
        <f t="shared" si="46"/>
        <v>1.5508963461390425E-2</v>
      </c>
      <c r="W50" s="115">
        <f t="shared" si="47"/>
        <v>1.2081151387299829E-3</v>
      </c>
      <c r="X50" s="164">
        <v>1395100005.4100001</v>
      </c>
      <c r="Y50" s="176">
        <v>318.5951</v>
      </c>
      <c r="Z50" s="115">
        <f t="shared" si="48"/>
        <v>-4.2319062051353572E-2</v>
      </c>
      <c r="AA50" s="115">
        <f t="shared" si="49"/>
        <v>-4.2264271188274874E-2</v>
      </c>
      <c r="AB50" s="164">
        <v>1342608443.9100001</v>
      </c>
      <c r="AC50" s="176">
        <v>306.60770000000002</v>
      </c>
      <c r="AD50" s="115">
        <f t="shared" si="50"/>
        <v>-3.7625662172206413E-2</v>
      </c>
      <c r="AE50" s="115">
        <f t="shared" si="51"/>
        <v>-3.7625814081886318E-2</v>
      </c>
      <c r="AF50" s="164">
        <v>1334691337.97</v>
      </c>
      <c r="AG50" s="176">
        <v>305.4067</v>
      </c>
      <c r="AH50" s="115">
        <f t="shared" si="52"/>
        <v>-5.8968092863646328E-3</v>
      </c>
      <c r="AI50" s="115">
        <f t="shared" si="53"/>
        <v>-3.9170575298664119E-3</v>
      </c>
      <c r="AJ50" s="116">
        <f t="shared" si="16"/>
        <v>-2.9366329389962129E-2</v>
      </c>
      <c r="AK50" s="116">
        <f t="shared" si="17"/>
        <v>-1.6781517916833504E-2</v>
      </c>
      <c r="AL50" s="117">
        <f t="shared" si="18"/>
        <v>-0.21883505369729472</v>
      </c>
      <c r="AM50" s="117">
        <f t="shared" si="19"/>
        <v>-0.13077061442980206</v>
      </c>
      <c r="AN50" s="118">
        <f t="shared" si="20"/>
        <v>4.4360144549826293E-2</v>
      </c>
      <c r="AO50" s="202">
        <f t="shared" si="21"/>
        <v>2.2935084625180031E-2</v>
      </c>
      <c r="AP50" s="122"/>
      <c r="AQ50" s="123">
        <v>1186217562.8099999</v>
      </c>
      <c r="AR50" s="127">
        <v>212.98</v>
      </c>
      <c r="AS50" s="121" t="e">
        <f>(#REF!/AQ50)-1</f>
        <v>#REF!</v>
      </c>
      <c r="AT50" s="121" t="e">
        <f>(#REF!/AR50)-1</f>
        <v>#REF!</v>
      </c>
      <c r="AU50" s="228"/>
      <c r="AV50" s="228"/>
    </row>
    <row r="51" spans="1:49">
      <c r="A51" s="197" t="s">
        <v>28</v>
      </c>
      <c r="B51" s="164">
        <v>17392887151.32</v>
      </c>
      <c r="C51" s="176">
        <v>1345.85</v>
      </c>
      <c r="D51" s="164">
        <v>26163956459.130001</v>
      </c>
      <c r="E51" s="175">
        <v>1347.1</v>
      </c>
      <c r="F51" s="115">
        <f t="shared" si="38"/>
        <v>0.5042905891069579</v>
      </c>
      <c r="G51" s="115">
        <f t="shared" si="39"/>
        <v>9.2878106772671556E-4</v>
      </c>
      <c r="H51" s="164">
        <v>30591481642.490002</v>
      </c>
      <c r="I51" s="176">
        <v>1348.43</v>
      </c>
      <c r="J51" s="115">
        <f t="shared" si="40"/>
        <v>0.16922231124624124</v>
      </c>
      <c r="K51" s="115">
        <f t="shared" si="41"/>
        <v>9.8730606488022757E-4</v>
      </c>
      <c r="L51" s="164">
        <v>33065980047.880001</v>
      </c>
      <c r="M51" s="176">
        <v>1350.27</v>
      </c>
      <c r="N51" s="115">
        <f t="shared" si="42"/>
        <v>8.0888478508770484E-2</v>
      </c>
      <c r="O51" s="115">
        <f t="shared" si="43"/>
        <v>1.3645498839390388E-3</v>
      </c>
      <c r="P51" s="164">
        <v>33838171515.220001</v>
      </c>
      <c r="Q51" s="176">
        <v>1351.82</v>
      </c>
      <c r="R51" s="115">
        <f t="shared" si="44"/>
        <v>2.3353049455115384E-2</v>
      </c>
      <c r="S51" s="115">
        <f t="shared" si="45"/>
        <v>1.1479185644352274E-3</v>
      </c>
      <c r="T51" s="164">
        <v>35192454903.019997</v>
      </c>
      <c r="U51" s="176">
        <v>1353.33</v>
      </c>
      <c r="V51" s="115">
        <f t="shared" si="46"/>
        <v>4.0022357212500539E-2</v>
      </c>
      <c r="W51" s="115">
        <f t="shared" si="47"/>
        <v>1.1170126200233691E-3</v>
      </c>
      <c r="X51" s="164">
        <v>36134551925.809998</v>
      </c>
      <c r="Y51" s="175">
        <v>1354.91</v>
      </c>
      <c r="Z51" s="115">
        <f t="shared" si="48"/>
        <v>2.6769858067194854E-2</v>
      </c>
      <c r="AA51" s="115">
        <f t="shared" si="49"/>
        <v>1.1674905603216914E-3</v>
      </c>
      <c r="AB51" s="164">
        <v>37268404657.209999</v>
      </c>
      <c r="AC51" s="175">
        <v>1356.39</v>
      </c>
      <c r="AD51" s="115">
        <f t="shared" si="50"/>
        <v>3.1378629897721777E-2</v>
      </c>
      <c r="AE51" s="115">
        <f t="shared" si="51"/>
        <v>1.0923234753600004E-3</v>
      </c>
      <c r="AF51" s="164">
        <v>37806433273.349998</v>
      </c>
      <c r="AG51" s="175">
        <v>1357.59</v>
      </c>
      <c r="AH51" s="115">
        <f t="shared" si="52"/>
        <v>1.4436588340411068E-2</v>
      </c>
      <c r="AI51" s="115">
        <f t="shared" si="53"/>
        <v>8.847013027225341E-4</v>
      </c>
      <c r="AJ51" s="116">
        <f t="shared" si="16"/>
        <v>0.11129523272936416</v>
      </c>
      <c r="AK51" s="116">
        <f t="shared" si="17"/>
        <v>1.0862604424261004E-3</v>
      </c>
      <c r="AL51" s="117">
        <f t="shared" si="18"/>
        <v>0.44498150852706053</v>
      </c>
      <c r="AM51" s="117">
        <f t="shared" si="19"/>
        <v>7.7870982109717246E-3</v>
      </c>
      <c r="AN51" s="118">
        <f t="shared" si="20"/>
        <v>0.16666986916329282</v>
      </c>
      <c r="AO51" s="202">
        <f t="shared" si="21"/>
        <v>1.5308510014516242E-4</v>
      </c>
      <c r="AP51" s="122"/>
      <c r="AQ51" s="123">
        <v>4662655514.79</v>
      </c>
      <c r="AR51" s="127">
        <v>1067.58</v>
      </c>
      <c r="AS51" s="121" t="e">
        <f>(#REF!/AQ51)-1</f>
        <v>#REF!</v>
      </c>
      <c r="AT51" s="121" t="e">
        <f>(#REF!/AR51)-1</f>
        <v>#REF!</v>
      </c>
    </row>
    <row r="52" spans="1:49">
      <c r="A52" s="197" t="s">
        <v>86</v>
      </c>
      <c r="B52" s="164">
        <v>4980855424.1999998</v>
      </c>
      <c r="C52" s="175">
        <v>51765.35</v>
      </c>
      <c r="D52" s="164">
        <v>4991254920.7600002</v>
      </c>
      <c r="E52" s="175">
        <v>52012.21</v>
      </c>
      <c r="F52" s="115">
        <f t="shared" si="38"/>
        <v>2.0878936797629967E-3</v>
      </c>
      <c r="G52" s="115">
        <f t="shared" si="39"/>
        <v>4.7688270242546528E-3</v>
      </c>
      <c r="H52" s="164">
        <v>5028643928.6199999</v>
      </c>
      <c r="I52" s="175">
        <v>51890.66</v>
      </c>
      <c r="J52" s="115">
        <f t="shared" si="40"/>
        <v>7.4909032805534539E-3</v>
      </c>
      <c r="K52" s="115">
        <f t="shared" si="41"/>
        <v>-2.3369512658661423E-3</v>
      </c>
      <c r="L52" s="164">
        <v>5215922986.3199997</v>
      </c>
      <c r="M52" s="175">
        <v>51815.82</v>
      </c>
      <c r="N52" s="115">
        <f t="shared" si="42"/>
        <v>3.7242457481254675E-2</v>
      </c>
      <c r="O52" s="115">
        <f t="shared" si="43"/>
        <v>-1.4422634053990406E-3</v>
      </c>
      <c r="P52" s="164">
        <v>5383098329.4399996</v>
      </c>
      <c r="Q52" s="176">
        <v>51714.03</v>
      </c>
      <c r="R52" s="115">
        <f t="shared" si="44"/>
        <v>3.2050960790344689E-2</v>
      </c>
      <c r="S52" s="115">
        <f t="shared" si="45"/>
        <v>-1.9644579589785682E-3</v>
      </c>
      <c r="T52" s="164">
        <v>5405237325.0900002</v>
      </c>
      <c r="U52" s="175">
        <v>51751.89</v>
      </c>
      <c r="V52" s="115">
        <f t="shared" si="46"/>
        <v>4.1126864669967268E-3</v>
      </c>
      <c r="W52" s="115">
        <f t="shared" si="47"/>
        <v>7.3210306758147807E-4</v>
      </c>
      <c r="X52" s="164">
        <v>5486198048.4399996</v>
      </c>
      <c r="Y52" s="175">
        <v>51746.68</v>
      </c>
      <c r="Z52" s="115">
        <f t="shared" si="48"/>
        <v>1.4978199564743697E-2</v>
      </c>
      <c r="AA52" s="115">
        <f t="shared" si="49"/>
        <v>-1.0067265176207336E-4</v>
      </c>
      <c r="AB52" s="164">
        <v>5567986574.4899998</v>
      </c>
      <c r="AC52" s="175">
        <v>52061.37</v>
      </c>
      <c r="AD52" s="115">
        <f t="shared" si="50"/>
        <v>1.4908052047675669E-2</v>
      </c>
      <c r="AE52" s="115">
        <f t="shared" si="51"/>
        <v>6.0813563304931316E-3</v>
      </c>
      <c r="AF52" s="164">
        <v>5230442611</v>
      </c>
      <c r="AG52" s="175">
        <v>51971.6</v>
      </c>
      <c r="AH52" s="115">
        <f t="shared" si="52"/>
        <v>-6.0622266051515605E-2</v>
      </c>
      <c r="AI52" s="115">
        <f t="shared" si="53"/>
        <v>-1.7243111351085089E-3</v>
      </c>
      <c r="AJ52" s="116">
        <f t="shared" si="16"/>
        <v>6.5311109074770377E-3</v>
      </c>
      <c r="AK52" s="116">
        <f t="shared" si="17"/>
        <v>5.0170375065186612E-4</v>
      </c>
      <c r="AL52" s="117">
        <f t="shared" si="18"/>
        <v>4.7921353254299325E-2</v>
      </c>
      <c r="AM52" s="117">
        <f t="shared" si="19"/>
        <v>-7.8077820573285738E-4</v>
      </c>
      <c r="AN52" s="118">
        <f t="shared" si="20"/>
        <v>2.9933412269263365E-2</v>
      </c>
      <c r="AO52" s="202">
        <f t="shared" si="21"/>
        <v>3.2211548855198818E-3</v>
      </c>
      <c r="AP52" s="122"/>
      <c r="AQ52" s="123">
        <v>136891964.13</v>
      </c>
      <c r="AR52" s="123">
        <v>33401.089999999997</v>
      </c>
      <c r="AS52" s="121" t="e">
        <f>(#REF!/AQ52)-1</f>
        <v>#REF!</v>
      </c>
      <c r="AT52" s="121" t="e">
        <f>(#REF!/AR52)-1</f>
        <v>#REF!</v>
      </c>
    </row>
    <row r="53" spans="1:49">
      <c r="A53" s="197" t="s">
        <v>85</v>
      </c>
      <c r="B53" s="164">
        <v>603853104.13999999</v>
      </c>
      <c r="C53" s="175">
        <v>51712.01</v>
      </c>
      <c r="D53" s="164">
        <v>606795422.22000003</v>
      </c>
      <c r="E53" s="175">
        <v>51962.78</v>
      </c>
      <c r="F53" s="115">
        <f t="shared" si="38"/>
        <v>4.8725725840069256E-3</v>
      </c>
      <c r="G53" s="115">
        <f t="shared" si="39"/>
        <v>4.849357044910782E-3</v>
      </c>
      <c r="H53" s="164">
        <v>605342833.26999998</v>
      </c>
      <c r="I53" s="175">
        <v>51837.23</v>
      </c>
      <c r="J53" s="115">
        <f t="shared" si="40"/>
        <v>-2.3938693286209341E-3</v>
      </c>
      <c r="K53" s="115">
        <f t="shared" si="41"/>
        <v>-2.4161524845282651E-3</v>
      </c>
      <c r="L53" s="164">
        <v>604326493.48000002</v>
      </c>
      <c r="M53" s="175">
        <v>51750.2</v>
      </c>
      <c r="N53" s="115">
        <f t="shared" si="42"/>
        <v>-1.6789490750386824E-3</v>
      </c>
      <c r="O53" s="115">
        <f t="shared" si="43"/>
        <v>-1.6789091546752421E-3</v>
      </c>
      <c r="P53" s="164">
        <v>603041860.30999994</v>
      </c>
      <c r="Q53" s="176">
        <v>51640.39</v>
      </c>
      <c r="R53" s="115">
        <f t="shared" si="44"/>
        <v>-2.1257270430136963E-3</v>
      </c>
      <c r="S53" s="115">
        <f t="shared" si="45"/>
        <v>-2.1219241664766062E-3</v>
      </c>
      <c r="T53" s="164">
        <v>603507381.75</v>
      </c>
      <c r="U53" s="175">
        <v>51682.31</v>
      </c>
      <c r="V53" s="115">
        <f t="shared" si="46"/>
        <v>7.7195543234884407E-4</v>
      </c>
      <c r="W53" s="115">
        <f t="shared" si="47"/>
        <v>8.1176768804415021E-4</v>
      </c>
      <c r="X53" s="164">
        <v>603428546.77999997</v>
      </c>
      <c r="Y53" s="175">
        <v>51673.06</v>
      </c>
      <c r="Z53" s="115">
        <f t="shared" si="48"/>
        <v>-1.3062801281970998E-4</v>
      </c>
      <c r="AA53" s="115">
        <f t="shared" si="49"/>
        <v>-1.7897806812427696E-4</v>
      </c>
      <c r="AB53" s="164">
        <v>607069605</v>
      </c>
      <c r="AC53" s="175">
        <v>51925.74</v>
      </c>
      <c r="AD53" s="115">
        <f t="shared" si="50"/>
        <v>6.0339508951463275E-3</v>
      </c>
      <c r="AE53" s="115">
        <f t="shared" si="51"/>
        <v>4.8899755501222554E-3</v>
      </c>
      <c r="AF53" s="164">
        <v>606414001.39999998</v>
      </c>
      <c r="AG53" s="175">
        <v>51926.5</v>
      </c>
      <c r="AH53" s="115">
        <f t="shared" si="52"/>
        <v>-1.079947990478001E-3</v>
      </c>
      <c r="AI53" s="115">
        <f t="shared" si="53"/>
        <v>1.4636286358211501E-5</v>
      </c>
      <c r="AJ53" s="116">
        <f t="shared" si="16"/>
        <v>5.3366968269138418E-4</v>
      </c>
      <c r="AK53" s="116">
        <f t="shared" si="17"/>
        <v>5.2122158695387612E-4</v>
      </c>
      <c r="AL53" s="117">
        <f t="shared" si="18"/>
        <v>-6.2858223057220817E-4</v>
      </c>
      <c r="AM53" s="117">
        <f t="shared" si="19"/>
        <v>-6.9819205208033206E-4</v>
      </c>
      <c r="AN53" s="118">
        <f t="shared" si="20"/>
        <v>3.2231209963447882E-3</v>
      </c>
      <c r="AO53" s="202">
        <f t="shared" si="21"/>
        <v>2.9057837443791754E-3</v>
      </c>
      <c r="AP53" s="122"/>
      <c r="AQ53" s="123"/>
      <c r="AR53" s="123"/>
      <c r="AS53" s="121"/>
      <c r="AT53" s="121"/>
    </row>
    <row r="54" spans="1:49" s="264" customFormat="1">
      <c r="A54" s="197" t="s">
        <v>132</v>
      </c>
      <c r="B54" s="164">
        <v>28669972488.27</v>
      </c>
      <c r="C54" s="175">
        <v>48466.73</v>
      </c>
      <c r="D54" s="164">
        <v>29091665886.66</v>
      </c>
      <c r="E54" s="175">
        <v>48642.38</v>
      </c>
      <c r="F54" s="115">
        <f t="shared" si="38"/>
        <v>1.4708538648320313E-2</v>
      </c>
      <c r="G54" s="115">
        <f t="shared" si="39"/>
        <v>3.6241355668103496E-3</v>
      </c>
      <c r="H54" s="164">
        <v>28902192844.799999</v>
      </c>
      <c r="I54" s="175">
        <v>48575.45</v>
      </c>
      <c r="J54" s="115">
        <f t="shared" si="40"/>
        <v>-6.512966380068444E-3</v>
      </c>
      <c r="K54" s="115">
        <f t="shared" si="41"/>
        <v>-1.3759606335051922E-3</v>
      </c>
      <c r="L54" s="164">
        <v>29052943924.400002</v>
      </c>
      <c r="M54" s="175">
        <v>48642.77</v>
      </c>
      <c r="N54" s="115">
        <f t="shared" si="42"/>
        <v>5.215904565079566E-3</v>
      </c>
      <c r="O54" s="115">
        <f t="shared" si="43"/>
        <v>1.385885256852993E-3</v>
      </c>
      <c r="P54" s="164">
        <v>29136628380.700001</v>
      </c>
      <c r="Q54" s="175">
        <v>48695.66</v>
      </c>
      <c r="R54" s="115">
        <f t="shared" si="44"/>
        <v>2.8804122748372213E-3</v>
      </c>
      <c r="S54" s="115">
        <f t="shared" si="45"/>
        <v>1.0873147232364994E-3</v>
      </c>
      <c r="T54" s="164">
        <v>29252664041.900002</v>
      </c>
      <c r="U54" s="175">
        <v>48751.76</v>
      </c>
      <c r="V54" s="115">
        <f t="shared" si="46"/>
        <v>3.9824670062670112E-3</v>
      </c>
      <c r="W54" s="115">
        <f t="shared" si="47"/>
        <v>1.1520533862771044E-3</v>
      </c>
      <c r="X54" s="164">
        <v>29599719269.84</v>
      </c>
      <c r="Y54" s="175">
        <v>48778.81</v>
      </c>
      <c r="Z54" s="115">
        <f t="shared" si="48"/>
        <v>1.1864055439289039E-2</v>
      </c>
      <c r="AA54" s="115">
        <f t="shared" si="49"/>
        <v>5.5485176330035335E-4</v>
      </c>
      <c r="AB54" s="164">
        <v>30248636591.34</v>
      </c>
      <c r="AC54" s="175">
        <v>49107.06</v>
      </c>
      <c r="AD54" s="115">
        <f t="shared" si="50"/>
        <v>2.1923090404482329E-2</v>
      </c>
      <c r="AE54" s="115">
        <f t="shared" si="51"/>
        <v>6.7293564562153118E-3</v>
      </c>
      <c r="AF54" s="164">
        <v>35048335163</v>
      </c>
      <c r="AG54" s="175">
        <v>49041.45</v>
      </c>
      <c r="AH54" s="115">
        <f t="shared" si="52"/>
        <v>0.15867487306962205</v>
      </c>
      <c r="AI54" s="115">
        <f t="shared" si="53"/>
        <v>-1.3360604361165296E-3</v>
      </c>
      <c r="AJ54" s="116">
        <f t="shared" si="16"/>
        <v>2.6592046878478635E-2</v>
      </c>
      <c r="AK54" s="116">
        <f t="shared" si="17"/>
        <v>1.4776970103838611E-3</v>
      </c>
      <c r="AL54" s="117">
        <f t="shared" si="18"/>
        <v>0.2047551796980947</v>
      </c>
      <c r="AM54" s="117">
        <f t="shared" si="19"/>
        <v>8.2041627074990933E-3</v>
      </c>
      <c r="AN54" s="118">
        <f t="shared" si="20"/>
        <v>5.4053042347984116E-2</v>
      </c>
      <c r="AO54" s="202">
        <f t="shared" si="21"/>
        <v>2.6556202712618646E-3</v>
      </c>
      <c r="AP54" s="122"/>
      <c r="AQ54" s="123"/>
      <c r="AR54" s="123"/>
      <c r="AS54" s="121"/>
      <c r="AT54" s="121"/>
    </row>
    <row r="55" spans="1:49" s="278" customFormat="1">
      <c r="A55" s="197" t="s">
        <v>156</v>
      </c>
      <c r="B55" s="164">
        <v>4113345631.8899999</v>
      </c>
      <c r="C55" s="175">
        <v>379.5</v>
      </c>
      <c r="D55" s="164">
        <v>4119665767.96</v>
      </c>
      <c r="E55" s="175">
        <v>379.5</v>
      </c>
      <c r="F55" s="115">
        <f t="shared" si="38"/>
        <v>1.5364952609382828E-3</v>
      </c>
      <c r="G55" s="115">
        <f t="shared" si="39"/>
        <v>0</v>
      </c>
      <c r="H55" s="164">
        <v>4224556144.8699999</v>
      </c>
      <c r="I55" s="175">
        <v>379.5</v>
      </c>
      <c r="J55" s="115">
        <f t="shared" si="40"/>
        <v>2.5460894843889258E-2</v>
      </c>
      <c r="K55" s="115">
        <f t="shared" si="41"/>
        <v>0</v>
      </c>
      <c r="L55" s="164">
        <v>4232268901.7399998</v>
      </c>
      <c r="M55" s="175">
        <v>379.5</v>
      </c>
      <c r="N55" s="115">
        <f t="shared" si="42"/>
        <v>1.8256963821786836E-3</v>
      </c>
      <c r="O55" s="115">
        <f t="shared" si="43"/>
        <v>0</v>
      </c>
      <c r="P55" s="164">
        <v>4243960852.7199998</v>
      </c>
      <c r="Q55" s="175">
        <v>379.5</v>
      </c>
      <c r="R55" s="115">
        <f t="shared" si="44"/>
        <v>2.7625728070333959E-3</v>
      </c>
      <c r="S55" s="115">
        <f t="shared" si="45"/>
        <v>0</v>
      </c>
      <c r="T55" s="164">
        <v>4341806351.0200005</v>
      </c>
      <c r="U55" s="175">
        <v>379.5</v>
      </c>
      <c r="V55" s="115">
        <f t="shared" si="46"/>
        <v>2.3055231114417665E-2</v>
      </c>
      <c r="W55" s="115">
        <f t="shared" si="47"/>
        <v>0</v>
      </c>
      <c r="X55" s="164">
        <v>4351032956.1599998</v>
      </c>
      <c r="Y55" s="175">
        <v>379.5</v>
      </c>
      <c r="Z55" s="115">
        <f t="shared" si="48"/>
        <v>2.1250614131677766E-3</v>
      </c>
      <c r="AA55" s="115">
        <f t="shared" si="49"/>
        <v>0</v>
      </c>
      <c r="AB55" s="164">
        <v>4355126007.8699999</v>
      </c>
      <c r="AC55" s="175">
        <v>379.5</v>
      </c>
      <c r="AD55" s="115">
        <f t="shared" si="50"/>
        <v>9.407080459377529E-4</v>
      </c>
      <c r="AE55" s="115">
        <f t="shared" si="51"/>
        <v>0</v>
      </c>
      <c r="AF55" s="164">
        <v>4361474466.0299997</v>
      </c>
      <c r="AG55" s="175">
        <v>379.5</v>
      </c>
      <c r="AH55" s="115">
        <f t="shared" si="52"/>
        <v>1.4576979284934041E-3</v>
      </c>
      <c r="AI55" s="115">
        <f t="shared" si="53"/>
        <v>0</v>
      </c>
      <c r="AJ55" s="116">
        <f t="shared" si="16"/>
        <v>7.3955447245070268E-3</v>
      </c>
      <c r="AK55" s="116">
        <f t="shared" si="17"/>
        <v>0</v>
      </c>
      <c r="AL55" s="117">
        <f t="shared" si="18"/>
        <v>5.8696193256896158E-2</v>
      </c>
      <c r="AM55" s="117">
        <f t="shared" si="19"/>
        <v>0</v>
      </c>
      <c r="AN55" s="118">
        <f t="shared" si="20"/>
        <v>1.0440988514930926E-2</v>
      </c>
      <c r="AO55" s="202">
        <f t="shared" si="21"/>
        <v>0</v>
      </c>
      <c r="AP55" s="122"/>
      <c r="AQ55" s="123"/>
      <c r="AR55" s="123"/>
      <c r="AS55" s="121"/>
      <c r="AT55" s="121"/>
    </row>
    <row r="56" spans="1:49" s="278" customFormat="1">
      <c r="A56" s="197" t="s">
        <v>164</v>
      </c>
      <c r="B56" s="164">
        <v>569783396.20000005</v>
      </c>
      <c r="C56" s="175">
        <v>42561</v>
      </c>
      <c r="D56" s="164">
        <v>570813610.39999998</v>
      </c>
      <c r="E56" s="175">
        <v>42611.56</v>
      </c>
      <c r="F56" s="115">
        <f t="shared" si="38"/>
        <v>1.8080804159451363E-3</v>
      </c>
      <c r="G56" s="115">
        <f t="shared" si="39"/>
        <v>1.1879420126406257E-3</v>
      </c>
      <c r="H56" s="164">
        <v>571445048.79999995</v>
      </c>
      <c r="I56" s="175">
        <v>42668.394619999999</v>
      </c>
      <c r="J56" s="115">
        <f t="shared" si="40"/>
        <v>1.1062076805728109E-3</v>
      </c>
      <c r="K56" s="115">
        <f t="shared" si="41"/>
        <v>1.333784071740191E-3</v>
      </c>
      <c r="L56" s="164">
        <v>572208970.39999998</v>
      </c>
      <c r="M56" s="175">
        <v>42736.449200000003</v>
      </c>
      <c r="N56" s="115">
        <f t="shared" si="42"/>
        <v>1.3368242521380018E-3</v>
      </c>
      <c r="O56" s="115">
        <f t="shared" si="43"/>
        <v>1.5949646244272882E-3</v>
      </c>
      <c r="P56" s="164">
        <v>572781744.39999998</v>
      </c>
      <c r="Q56" s="175">
        <v>42787.49</v>
      </c>
      <c r="R56" s="115">
        <f t="shared" si="44"/>
        <v>1.0009874532368919E-3</v>
      </c>
      <c r="S56" s="115">
        <f t="shared" si="45"/>
        <v>1.1943154135509043E-3</v>
      </c>
      <c r="T56" s="164">
        <v>573758329.20000005</v>
      </c>
      <c r="U56" s="175">
        <v>42846.79</v>
      </c>
      <c r="V56" s="115">
        <f t="shared" si="46"/>
        <v>1.7049859035278142E-3</v>
      </c>
      <c r="W56" s="115">
        <f t="shared" si="47"/>
        <v>1.3859191085993339E-3</v>
      </c>
      <c r="X56" s="164">
        <v>574521502.20000005</v>
      </c>
      <c r="Y56" s="175">
        <v>42914.81</v>
      </c>
      <c r="Z56" s="115">
        <f t="shared" si="48"/>
        <v>1.3301297099496642E-3</v>
      </c>
      <c r="AA56" s="115">
        <f t="shared" si="49"/>
        <v>1.5875168244808256E-3</v>
      </c>
      <c r="AB56" s="164">
        <v>577006364</v>
      </c>
      <c r="AC56" s="175">
        <v>43106.68</v>
      </c>
      <c r="AD56" s="115">
        <f t="shared" si="50"/>
        <v>4.3250979997871905E-3</v>
      </c>
      <c r="AE56" s="115">
        <f t="shared" si="51"/>
        <v>4.470950704430536E-3</v>
      </c>
      <c r="AF56" s="164">
        <v>578621964.39999998</v>
      </c>
      <c r="AG56" s="175">
        <v>43179.839999999997</v>
      </c>
      <c r="AH56" s="115">
        <f t="shared" si="52"/>
        <v>2.7999698110781602E-3</v>
      </c>
      <c r="AI56" s="115">
        <f t="shared" si="53"/>
        <v>1.6971847518759556E-3</v>
      </c>
      <c r="AJ56" s="116">
        <f t="shared" si="16"/>
        <v>1.9265354032794587E-3</v>
      </c>
      <c r="AK56" s="116">
        <f t="shared" si="17"/>
        <v>1.8065721889682076E-3</v>
      </c>
      <c r="AL56" s="117">
        <f t="shared" si="18"/>
        <v>1.3679340957774752E-2</v>
      </c>
      <c r="AM56" s="117">
        <f t="shared" si="19"/>
        <v>1.3336287148370041E-2</v>
      </c>
      <c r="AN56" s="118">
        <f t="shared" si="20"/>
        <v>1.1219970417737301E-3</v>
      </c>
      <c r="AO56" s="202">
        <f t="shared" si="21"/>
        <v>1.0929436510802124E-3</v>
      </c>
      <c r="AP56" s="122"/>
      <c r="AQ56" s="123"/>
      <c r="AR56" s="123"/>
      <c r="AS56" s="121"/>
      <c r="AT56" s="121"/>
    </row>
    <row r="57" spans="1:49" s="278" customFormat="1">
      <c r="A57" s="197" t="s">
        <v>186</v>
      </c>
      <c r="B57" s="164">
        <v>620885747.63</v>
      </c>
      <c r="C57" s="175">
        <v>42495.488700000002</v>
      </c>
      <c r="D57" s="164">
        <v>636715452</v>
      </c>
      <c r="E57" s="175">
        <v>41786.834499999997</v>
      </c>
      <c r="F57" s="115">
        <f t="shared" si="38"/>
        <v>2.5495357930865707E-2</v>
      </c>
      <c r="G57" s="115">
        <f t="shared" si="39"/>
        <v>-1.6675986597137416E-2</v>
      </c>
      <c r="H57" s="164">
        <v>651822261.20000005</v>
      </c>
      <c r="I57" s="175">
        <v>42638.127999999997</v>
      </c>
      <c r="J57" s="115">
        <f t="shared" si="40"/>
        <v>2.3726154520905277E-2</v>
      </c>
      <c r="K57" s="115">
        <f t="shared" si="41"/>
        <v>2.0372289745948569E-2</v>
      </c>
      <c r="L57" s="164">
        <v>641584202.39999998</v>
      </c>
      <c r="M57" s="175">
        <v>41747.94</v>
      </c>
      <c r="N57" s="115">
        <f t="shared" si="42"/>
        <v>-1.5706825939255098E-2</v>
      </c>
      <c r="O57" s="115">
        <f t="shared" si="43"/>
        <v>-2.0877745852256803E-2</v>
      </c>
      <c r="P57" s="164">
        <v>633875802.08000004</v>
      </c>
      <c r="Q57" s="175">
        <v>41135.826200000003</v>
      </c>
      <c r="R57" s="115">
        <f t="shared" si="44"/>
        <v>-1.2014635477564454E-2</v>
      </c>
      <c r="S57" s="115">
        <f t="shared" si="45"/>
        <v>-1.4662131832133492E-2</v>
      </c>
      <c r="T57" s="164">
        <v>629916817.35000002</v>
      </c>
      <c r="U57" s="175">
        <v>40724.383800000003</v>
      </c>
      <c r="V57" s="115">
        <f t="shared" si="46"/>
        <v>-6.2456789121922724E-3</v>
      </c>
      <c r="W57" s="115">
        <f t="shared" si="47"/>
        <v>-1.000204537036866E-2</v>
      </c>
      <c r="X57" s="164">
        <v>642098900.64999998</v>
      </c>
      <c r="Y57" s="175">
        <v>41310.5452</v>
      </c>
      <c r="Z57" s="115">
        <f t="shared" si="48"/>
        <v>1.9339193627578979E-2</v>
      </c>
      <c r="AA57" s="115">
        <f t="shared" si="49"/>
        <v>1.4393376775905868E-2</v>
      </c>
      <c r="AB57" s="164">
        <v>652069083.10000002</v>
      </c>
      <c r="AC57" s="175">
        <v>41930.134400000003</v>
      </c>
      <c r="AD57" s="115">
        <f t="shared" si="50"/>
        <v>1.5527487182904661E-2</v>
      </c>
      <c r="AE57" s="115">
        <f t="shared" si="51"/>
        <v>1.4998330256846916E-2</v>
      </c>
      <c r="AF57" s="164">
        <v>649544628.52999997</v>
      </c>
      <c r="AG57" s="175">
        <v>41914.936500000003</v>
      </c>
      <c r="AH57" s="115">
        <f t="shared" si="52"/>
        <v>-3.8714526350468099E-3</v>
      </c>
      <c r="AI57" s="115">
        <f t="shared" si="53"/>
        <v>-3.6245769820378174E-4</v>
      </c>
      <c r="AJ57" s="116">
        <f t="shared" si="16"/>
        <v>5.7812000372744988E-3</v>
      </c>
      <c r="AK57" s="116">
        <f t="shared" si="17"/>
        <v>-1.6020463214248503E-3</v>
      </c>
      <c r="AL57" s="117">
        <f t="shared" si="18"/>
        <v>2.0148995111869801E-2</v>
      </c>
      <c r="AM57" s="117">
        <f t="shared" si="19"/>
        <v>3.0656067044275929E-3</v>
      </c>
      <c r="AN57" s="118">
        <f t="shared" si="20"/>
        <v>1.6927261440434105E-2</v>
      </c>
      <c r="AO57" s="202">
        <f t="shared" si="21"/>
        <v>1.6282050474449663E-2</v>
      </c>
      <c r="AP57" s="122"/>
      <c r="AQ57" s="123"/>
      <c r="AR57" s="123"/>
      <c r="AS57" s="121"/>
      <c r="AT57" s="121"/>
    </row>
    <row r="58" spans="1:49">
      <c r="A58" s="197" t="s">
        <v>187</v>
      </c>
      <c r="B58" s="164">
        <v>5213626330</v>
      </c>
      <c r="C58" s="175">
        <v>455.21690000000001</v>
      </c>
      <c r="D58" s="164">
        <v>5317702470.1700001</v>
      </c>
      <c r="E58" s="175">
        <v>458.28680000000003</v>
      </c>
      <c r="F58" s="115">
        <f t="shared" si="38"/>
        <v>1.9962332085659864E-2</v>
      </c>
      <c r="G58" s="115">
        <f t="shared" si="39"/>
        <v>6.7438181666805829E-3</v>
      </c>
      <c r="H58" s="164">
        <v>5320871429.3999996</v>
      </c>
      <c r="I58" s="175">
        <v>456.77080000000001</v>
      </c>
      <c r="J58" s="115">
        <f t="shared" si="40"/>
        <v>5.9592638884481148E-4</v>
      </c>
      <c r="K58" s="115">
        <f t="shared" si="41"/>
        <v>-3.307972213033453E-3</v>
      </c>
      <c r="L58" s="164">
        <v>5362169039.3299999</v>
      </c>
      <c r="M58" s="175">
        <v>455.7475</v>
      </c>
      <c r="N58" s="115">
        <f t="shared" si="42"/>
        <v>7.7614372904810389E-3</v>
      </c>
      <c r="O58" s="115">
        <f t="shared" si="43"/>
        <v>-2.2402920677066182E-3</v>
      </c>
      <c r="P58" s="164">
        <v>5361172295.8599997</v>
      </c>
      <c r="Q58" s="175">
        <v>454.7242</v>
      </c>
      <c r="R58" s="115">
        <f t="shared" si="44"/>
        <v>-1.8588438049778631E-4</v>
      </c>
      <c r="S58" s="115">
        <f t="shared" si="45"/>
        <v>-2.2453222453222587E-3</v>
      </c>
      <c r="T58" s="164">
        <v>5168827271.7200003</v>
      </c>
      <c r="U58" s="175">
        <v>451.04790000000003</v>
      </c>
      <c r="V58" s="115">
        <f t="shared" si="46"/>
        <v>-3.5877418878802296E-2</v>
      </c>
      <c r="W58" s="115">
        <f t="shared" si="47"/>
        <v>-8.084680780129954E-3</v>
      </c>
      <c r="X58" s="164">
        <v>5165681378.4300003</v>
      </c>
      <c r="Y58" s="175">
        <v>453.73880000000003</v>
      </c>
      <c r="Z58" s="115">
        <f t="shared" si="48"/>
        <v>-6.0862805518999694E-4</v>
      </c>
      <c r="AA58" s="115">
        <f t="shared" si="49"/>
        <v>5.9658852197294323E-3</v>
      </c>
      <c r="AB58" s="164">
        <v>5128497510.3000002</v>
      </c>
      <c r="AC58" s="175">
        <v>455.4443</v>
      </c>
      <c r="AD58" s="115">
        <f t="shared" si="50"/>
        <v>-7.1982504157663257E-3</v>
      </c>
      <c r="AE58" s="115">
        <f t="shared" si="51"/>
        <v>3.7587704644169114E-3</v>
      </c>
      <c r="AF58" s="164">
        <v>5183167744.8599997</v>
      </c>
      <c r="AG58" s="175">
        <v>456.42970000000003</v>
      </c>
      <c r="AH58" s="115">
        <f t="shared" si="52"/>
        <v>1.0660087959524316E-2</v>
      </c>
      <c r="AI58" s="115">
        <f t="shared" si="53"/>
        <v>2.1636015644504211E-3</v>
      </c>
      <c r="AJ58" s="116">
        <f t="shared" si="16"/>
        <v>-6.1129975071829703E-4</v>
      </c>
      <c r="AK58" s="116">
        <f t="shared" si="17"/>
        <v>3.4422601363563309E-4</v>
      </c>
      <c r="AL58" s="117">
        <f t="shared" si="18"/>
        <v>-2.5299408168223358E-2</v>
      </c>
      <c r="AM58" s="117">
        <f t="shared" si="19"/>
        <v>-4.0522659609659338E-3</v>
      </c>
      <c r="AN58" s="118">
        <f t="shared" si="20"/>
        <v>1.6514697744570799E-2</v>
      </c>
      <c r="AO58" s="202">
        <f t="shared" si="21"/>
        <v>5.1450057431477987E-3</v>
      </c>
      <c r="AP58" s="122"/>
      <c r="AQ58" s="123">
        <v>165890525.49000001</v>
      </c>
      <c r="AR58" s="123">
        <v>33407.480000000003</v>
      </c>
      <c r="AS58" s="121" t="e">
        <f>(#REF!/AQ58)-1</f>
        <v>#REF!</v>
      </c>
      <c r="AT58" s="121" t="e">
        <f>(#REF!/AR58)-1</f>
        <v>#REF!</v>
      </c>
      <c r="AV58" s="227"/>
      <c r="AW58" s="228"/>
    </row>
    <row r="59" spans="1:49">
      <c r="A59" s="199" t="s">
        <v>56</v>
      </c>
      <c r="B59" s="180">
        <f>SUM(B49:B58)</f>
        <v>232268419429.20007</v>
      </c>
      <c r="C59" s="174"/>
      <c r="D59" s="180">
        <f>SUM(D49:D58)</f>
        <v>242273037456.74002</v>
      </c>
      <c r="E59" s="174"/>
      <c r="F59" s="115">
        <f>((D59-B59)/B59)</f>
        <v>4.3073518354868515E-2</v>
      </c>
      <c r="G59" s="115"/>
      <c r="H59" s="180">
        <f>SUM(H49:H58)</f>
        <v>252318403631.43997</v>
      </c>
      <c r="I59" s="174"/>
      <c r="J59" s="115">
        <f>((H59-D59)/D59)</f>
        <v>4.1462996791352152E-2</v>
      </c>
      <c r="K59" s="115"/>
      <c r="L59" s="180">
        <f>SUM(L49:L58)</f>
        <v>255568984410.75</v>
      </c>
      <c r="M59" s="174"/>
      <c r="N59" s="115">
        <f>((L59-H59)/H59)</f>
        <v>1.2882852509078698E-2</v>
      </c>
      <c r="O59" s="115"/>
      <c r="P59" s="180">
        <f>SUM(P49:P58)</f>
        <v>255664320314.89996</v>
      </c>
      <c r="Q59" s="174"/>
      <c r="R59" s="115">
        <f>((P59-L59)/L59)</f>
        <v>3.730339359049128E-4</v>
      </c>
      <c r="S59" s="115"/>
      <c r="T59" s="180">
        <f>SUM(T49:T58)</f>
        <v>257115725078.94</v>
      </c>
      <c r="U59" s="174"/>
      <c r="V59" s="115">
        <f>((T59-P59)/P59)</f>
        <v>5.676993810682515E-3</v>
      </c>
      <c r="W59" s="115"/>
      <c r="X59" s="180">
        <f>SUM(X49:X58)</f>
        <v>259291107527.38</v>
      </c>
      <c r="Y59" s="174"/>
      <c r="Z59" s="115">
        <f>((X59-T59)/T59)</f>
        <v>8.4607133529935354E-3</v>
      </c>
      <c r="AA59" s="115"/>
      <c r="AB59" s="180">
        <f>SUM(AB49:AB58)</f>
        <v>261045508850.16998</v>
      </c>
      <c r="AC59" s="174"/>
      <c r="AD59" s="115">
        <f>((AB59-X59)/X59)</f>
        <v>6.7661453550030481E-3</v>
      </c>
      <c r="AE59" s="115"/>
      <c r="AF59" s="180">
        <f>SUM(AF49:AF58)</f>
        <v>259825348004.12997</v>
      </c>
      <c r="AG59" s="174"/>
      <c r="AH59" s="115">
        <f>((AF59-AB59)/AB59)</f>
        <v>-4.674130772885021E-3</v>
      </c>
      <c r="AI59" s="115"/>
      <c r="AJ59" s="116">
        <f t="shared" si="16"/>
        <v>1.4252765417124794E-2</v>
      </c>
      <c r="AK59" s="116"/>
      <c r="AL59" s="117">
        <f t="shared" si="18"/>
        <v>7.2448468602388627E-2</v>
      </c>
      <c r="AM59" s="117"/>
      <c r="AN59" s="118">
        <f t="shared" si="20"/>
        <v>1.8074942022453112E-2</v>
      </c>
      <c r="AO59" s="202"/>
      <c r="AP59" s="122"/>
      <c r="AQ59" s="135">
        <f>SUM(AQ49:AQ58)</f>
        <v>7244093345.6300001</v>
      </c>
      <c r="AR59" s="136"/>
      <c r="AS59" s="121" t="e">
        <f>(#REF!/AQ59)-1</f>
        <v>#REF!</v>
      </c>
      <c r="AT59" s="121" t="e">
        <f>(#REF!/AR59)-1</f>
        <v>#REF!</v>
      </c>
    </row>
    <row r="60" spans="1:49">
      <c r="A60" s="200" t="s">
        <v>62</v>
      </c>
      <c r="B60" s="174"/>
      <c r="C60" s="174"/>
      <c r="D60" s="174"/>
      <c r="E60" s="174"/>
      <c r="F60" s="115"/>
      <c r="G60" s="115"/>
      <c r="H60" s="174"/>
      <c r="I60" s="174"/>
      <c r="J60" s="115"/>
      <c r="K60" s="115"/>
      <c r="L60" s="174"/>
      <c r="M60" s="174"/>
      <c r="N60" s="115"/>
      <c r="O60" s="115"/>
      <c r="P60" s="174"/>
      <c r="Q60" s="174"/>
      <c r="R60" s="115"/>
      <c r="S60" s="115"/>
      <c r="T60" s="174"/>
      <c r="U60" s="174"/>
      <c r="V60" s="115"/>
      <c r="W60" s="115"/>
      <c r="X60" s="174"/>
      <c r="Y60" s="174"/>
      <c r="Z60" s="115"/>
      <c r="AA60" s="115"/>
      <c r="AB60" s="174"/>
      <c r="AC60" s="174"/>
      <c r="AD60" s="115"/>
      <c r="AE60" s="115"/>
      <c r="AF60" s="174"/>
      <c r="AG60" s="174"/>
      <c r="AH60" s="115"/>
      <c r="AI60" s="115"/>
      <c r="AJ60" s="116"/>
      <c r="AK60" s="116"/>
      <c r="AL60" s="117"/>
      <c r="AM60" s="117"/>
      <c r="AN60" s="118"/>
      <c r="AO60" s="202"/>
      <c r="AP60" s="122"/>
      <c r="AQ60" s="132"/>
      <c r="AR60" s="136"/>
      <c r="AS60" s="121" t="e">
        <f>(#REF!/AQ60)-1</f>
        <v>#REF!</v>
      </c>
      <c r="AT60" s="121" t="e">
        <f>(#REF!/AR60)-1</f>
        <v>#REF!</v>
      </c>
    </row>
    <row r="61" spans="1:49">
      <c r="A61" s="198" t="s">
        <v>26</v>
      </c>
      <c r="B61" s="164">
        <v>26248100329.48</v>
      </c>
      <c r="C61" s="175">
        <v>3329.4799979310824</v>
      </c>
      <c r="D61" s="164">
        <v>25770541162.18</v>
      </c>
      <c r="E61" s="175">
        <v>3331.8</v>
      </c>
      <c r="F61" s="115">
        <f t="shared" ref="F61:F87" si="54">((D61-B61)/B61)</f>
        <v>-1.8194046856931538E-2</v>
      </c>
      <c r="G61" s="115">
        <f t="shared" ref="G61:G87" si="55">((E61-C61)/C61)</f>
        <v>6.9680612899294676E-4</v>
      </c>
      <c r="H61" s="164">
        <v>25866121082.389999</v>
      </c>
      <c r="I61" s="175">
        <v>3334.51</v>
      </c>
      <c r="J61" s="115">
        <f t="shared" ref="J61" si="56">((H61-D61)/D61)</f>
        <v>3.7088829298730069E-3</v>
      </c>
      <c r="K61" s="115">
        <f t="shared" ref="K61" si="57">((I61-E61)/E61)</f>
        <v>8.1337415210998147E-4</v>
      </c>
      <c r="L61" s="164">
        <v>25107499038.630001</v>
      </c>
      <c r="M61" s="175">
        <v>3347.09</v>
      </c>
      <c r="N61" s="115">
        <f t="shared" ref="N61" si="58">((L61-H61)/H61)</f>
        <v>-2.9328790402843908E-2</v>
      </c>
      <c r="O61" s="115">
        <f t="shared" ref="O61" si="59">((M61-I61)/I61)</f>
        <v>3.7726682481083957E-3</v>
      </c>
      <c r="P61" s="164">
        <v>24917287266.099998</v>
      </c>
      <c r="Q61" s="175">
        <v>3348.36</v>
      </c>
      <c r="R61" s="115">
        <f t="shared" ref="R61" si="60">((P61-L61)/L61)</f>
        <v>-7.5758948446974254E-3</v>
      </c>
      <c r="S61" s="115">
        <f t="shared" ref="S61" si="61">((Q61-M61)/M61)</f>
        <v>3.7943407557011668E-4</v>
      </c>
      <c r="T61" s="164">
        <v>24820318529.009998</v>
      </c>
      <c r="U61" s="175">
        <v>3351.07</v>
      </c>
      <c r="V61" s="115">
        <f t="shared" ref="V61" si="62">((T61-P61)/P61)</f>
        <v>-3.8916249611941605E-3</v>
      </c>
      <c r="W61" s="115">
        <f t="shared" ref="W61" si="63">((U61-Q61)/Q61)</f>
        <v>8.0935144369184806E-4</v>
      </c>
      <c r="X61" s="164">
        <v>24733257562.889999</v>
      </c>
      <c r="Y61" s="175">
        <v>3352.6100002265594</v>
      </c>
      <c r="Z61" s="115">
        <f t="shared" ref="Z61" si="64">((X61-T61)/T61)</f>
        <v>-3.5076490262702328E-3</v>
      </c>
      <c r="AA61" s="115">
        <f t="shared" ref="AA61" si="65">((Y61-U61)/U61)</f>
        <v>4.5955477699934246E-4</v>
      </c>
      <c r="AB61" s="164">
        <v>23720622755.759998</v>
      </c>
      <c r="AC61" s="175">
        <v>3354.73</v>
      </c>
      <c r="AD61" s="115">
        <f t="shared" ref="AD61" si="66">((AB61-X61)/X61)</f>
        <v>-4.0942233531314834E-2</v>
      </c>
      <c r="AE61" s="115">
        <f t="shared" ref="AE61" si="67">((AC61-Y61)/Y61)</f>
        <v>6.3234309188882831E-4</v>
      </c>
      <c r="AF61" s="164">
        <v>23224804443.869999</v>
      </c>
      <c r="AG61" s="175">
        <v>3356.46</v>
      </c>
      <c r="AH61" s="115">
        <f t="shared" ref="AH61" si="68">((AF61-AB61)/AB61)</f>
        <v>-2.0902415463337761E-2</v>
      </c>
      <c r="AI61" s="115">
        <f t="shared" ref="AI61" si="69">((AG61-AC61)/AC61)</f>
        <v>5.1568978725561167E-4</v>
      </c>
      <c r="AJ61" s="116">
        <f t="shared" si="16"/>
        <v>-1.5079221519589608E-2</v>
      </c>
      <c r="AK61" s="116">
        <f t="shared" si="17"/>
        <v>1.0099027130771338E-3</v>
      </c>
      <c r="AL61" s="117">
        <f t="shared" si="18"/>
        <v>-9.8784759787894597E-2</v>
      </c>
      <c r="AM61" s="117">
        <f t="shared" si="19"/>
        <v>7.4014046461371788E-3</v>
      </c>
      <c r="AN61" s="118">
        <f t="shared" si="20"/>
        <v>1.5042386374990684E-2</v>
      </c>
      <c r="AO61" s="202">
        <f t="shared" si="21"/>
        <v>1.1273811877010494E-3</v>
      </c>
      <c r="AP61" s="122"/>
      <c r="AQ61" s="137">
        <v>1198249163.9190199</v>
      </c>
      <c r="AR61" s="137">
        <v>1987.7461478934799</v>
      </c>
      <c r="AS61" s="121" t="e">
        <f>(#REF!/AQ61)-1</f>
        <v>#REF!</v>
      </c>
      <c r="AT61" s="121" t="e">
        <f>(#REF!/AR61)-1</f>
        <v>#REF!</v>
      </c>
    </row>
    <row r="62" spans="1:49">
      <c r="A62" s="197" t="s">
        <v>199</v>
      </c>
      <c r="B62" s="164">
        <v>144432750911.14999</v>
      </c>
      <c r="C62" s="175">
        <v>1.9081999999999999</v>
      </c>
      <c r="D62" s="164">
        <v>143398500410.28</v>
      </c>
      <c r="E62" s="175">
        <v>1.9104000000000001</v>
      </c>
      <c r="F62" s="115">
        <f t="shared" si="54"/>
        <v>-7.1607754774831514E-3</v>
      </c>
      <c r="G62" s="115">
        <f t="shared" si="55"/>
        <v>1.1529189812389696E-3</v>
      </c>
      <c r="H62" s="164">
        <v>144041932056.06</v>
      </c>
      <c r="I62" s="175">
        <v>1.9125000000000001</v>
      </c>
      <c r="J62" s="115">
        <f>((H62-D62)/D62)</f>
        <v>4.487017953040409E-3</v>
      </c>
      <c r="K62" s="115">
        <f>((I62-E62)/E62)</f>
        <v>1.0992462311557739E-3</v>
      </c>
      <c r="L62" s="164">
        <v>144695008825.14999</v>
      </c>
      <c r="M62" s="175">
        <v>1.9146000000000001</v>
      </c>
      <c r="N62" s="115">
        <f>((L62-H62)/H62)</f>
        <v>4.5339350824301905E-3</v>
      </c>
      <c r="O62" s="115">
        <f>((M62-I62)/I62)</f>
        <v>1.0980392156862697E-3</v>
      </c>
      <c r="P62" s="164">
        <v>148877206207.32999</v>
      </c>
      <c r="Q62" s="175">
        <v>1.9181999999999999</v>
      </c>
      <c r="R62" s="115">
        <f>((P62-L62)/L62)</f>
        <v>2.8903535900355597E-2</v>
      </c>
      <c r="S62" s="115">
        <f>((Q62-M62)/M62)</f>
        <v>1.8802883108742429E-3</v>
      </c>
      <c r="T62" s="164">
        <v>151623994596.37</v>
      </c>
      <c r="U62" s="175">
        <v>1.9200999999999999</v>
      </c>
      <c r="V62" s="115">
        <f>((T62-P62)/P62)</f>
        <v>1.845002642791916E-2</v>
      </c>
      <c r="W62" s="115">
        <f>((U62-Q62)/Q62)</f>
        <v>9.9051193827547328E-4</v>
      </c>
      <c r="X62" s="164">
        <v>149690061931.42001</v>
      </c>
      <c r="Y62" s="175">
        <v>1.9226000000000001</v>
      </c>
      <c r="Z62" s="115">
        <f>((X62-T62)/T62)</f>
        <v>-1.2754793000264891E-2</v>
      </c>
      <c r="AA62" s="115">
        <f>((Y62-U62)/U62)</f>
        <v>1.3020155200250867E-3</v>
      </c>
      <c r="AB62" s="164">
        <v>146560339739.62</v>
      </c>
      <c r="AC62" s="175">
        <v>1.9252</v>
      </c>
      <c r="AD62" s="115">
        <f>((AB62-X62)/X62)</f>
        <v>-2.0908015879062766E-2</v>
      </c>
      <c r="AE62" s="115">
        <f>((AC62-Y62)/Y62)</f>
        <v>1.3523353791740017E-3</v>
      </c>
      <c r="AF62" s="164">
        <v>144934107452.17999</v>
      </c>
      <c r="AG62" s="175">
        <v>1.9278999999999999</v>
      </c>
      <c r="AH62" s="115">
        <f>((AF62-AB62)/AB62)</f>
        <v>-1.1095991523553894E-2</v>
      </c>
      <c r="AI62" s="115">
        <f>((AG62-AC62)/AC62)</f>
        <v>1.4024516933305239E-3</v>
      </c>
      <c r="AJ62" s="116">
        <f t="shared" si="16"/>
        <v>5.5686743542258206E-4</v>
      </c>
      <c r="AK62" s="116">
        <f t="shared" si="17"/>
        <v>1.2847259087200428E-3</v>
      </c>
      <c r="AL62" s="117">
        <f t="shared" si="18"/>
        <v>1.0708668762270465E-2</v>
      </c>
      <c r="AM62" s="117">
        <f t="shared" si="19"/>
        <v>9.1603852596314119E-3</v>
      </c>
      <c r="AN62" s="118">
        <f t="shared" si="20"/>
        <v>1.6853378445793831E-2</v>
      </c>
      <c r="AO62" s="202">
        <f t="shared" si="21"/>
        <v>2.7944165377664112E-4</v>
      </c>
      <c r="AP62" s="122"/>
      <c r="AQ62" s="120">
        <v>609639394.97000003</v>
      </c>
      <c r="AR62" s="124">
        <v>1.1629</v>
      </c>
      <c r="AS62" s="121" t="e">
        <f>(#REF!/AQ62)-1</f>
        <v>#REF!</v>
      </c>
      <c r="AT62" s="121" t="e">
        <f>(#REF!/AR62)-1</f>
        <v>#REF!</v>
      </c>
    </row>
    <row r="63" spans="1:49">
      <c r="A63" s="197" t="s">
        <v>68</v>
      </c>
      <c r="B63" s="164">
        <v>11691377774.51</v>
      </c>
      <c r="C63" s="168">
        <v>1</v>
      </c>
      <c r="D63" s="164">
        <v>12145279911.82</v>
      </c>
      <c r="E63" s="168">
        <v>1</v>
      </c>
      <c r="F63" s="115">
        <f t="shared" si="54"/>
        <v>3.8823665274046203E-2</v>
      </c>
      <c r="G63" s="115">
        <f t="shared" si="55"/>
        <v>0</v>
      </c>
      <c r="H63" s="164">
        <v>13343648447.51</v>
      </c>
      <c r="I63" s="168">
        <v>1</v>
      </c>
      <c r="J63" s="115">
        <f t="shared" ref="J63:J87" si="70">((H63-D63)/D63)</f>
        <v>9.866948677928182E-2</v>
      </c>
      <c r="K63" s="115">
        <f t="shared" ref="K63:K87" si="71">((I63-E63)/E63)</f>
        <v>0</v>
      </c>
      <c r="L63" s="164">
        <v>13474948941.360001</v>
      </c>
      <c r="M63" s="168">
        <v>1</v>
      </c>
      <c r="N63" s="115">
        <f t="shared" ref="N63:N87" si="72">((L63-H63)/H63)</f>
        <v>9.8399245428638215E-3</v>
      </c>
      <c r="O63" s="115">
        <f t="shared" ref="O63:O87" si="73">((M63-I63)/I63)</f>
        <v>0</v>
      </c>
      <c r="P63" s="164">
        <v>13520029446.809999</v>
      </c>
      <c r="Q63" s="168">
        <v>1</v>
      </c>
      <c r="R63" s="115">
        <f t="shared" ref="R63:R87" si="74">((P63-L63)/L63)</f>
        <v>3.3455047322390051E-3</v>
      </c>
      <c r="S63" s="115">
        <f t="shared" ref="S63:S87" si="75">((Q63-M63)/M63)</f>
        <v>0</v>
      </c>
      <c r="T63" s="164">
        <v>13468768780.530001</v>
      </c>
      <c r="U63" s="168">
        <v>1</v>
      </c>
      <c r="V63" s="115">
        <f t="shared" ref="V63:V87" si="76">((T63-P63)/P63)</f>
        <v>-3.7914611415357192E-3</v>
      </c>
      <c r="W63" s="115">
        <f t="shared" ref="W63:W87" si="77">((U63-Q63)/Q63)</f>
        <v>0</v>
      </c>
      <c r="X63" s="164">
        <v>13327085259.17</v>
      </c>
      <c r="Y63" s="168">
        <v>1</v>
      </c>
      <c r="Z63" s="115">
        <f t="shared" ref="Z63:Z87" si="78">((X63-T63)/T63)</f>
        <v>-1.0519411511823824E-2</v>
      </c>
      <c r="AA63" s="115">
        <f t="shared" ref="AA63:AA87" si="79">((Y63-U63)/U63)</f>
        <v>0</v>
      </c>
      <c r="AB63" s="164">
        <v>13361222758.42</v>
      </c>
      <c r="AC63" s="168">
        <v>1</v>
      </c>
      <c r="AD63" s="115">
        <f t="shared" ref="AD63:AD87" si="80">((AB63-X63)/X63)</f>
        <v>2.5615127828878359E-3</v>
      </c>
      <c r="AE63" s="115">
        <f t="shared" ref="AE63:AE87" si="81">((AC63-Y63)/Y63)</f>
        <v>0</v>
      </c>
      <c r="AF63" s="164">
        <v>11821940477.74</v>
      </c>
      <c r="AG63" s="168">
        <v>1</v>
      </c>
      <c r="AH63" s="115">
        <f t="shared" ref="AH63:AH87" si="82">((AF63-AB63)/AB63)</f>
        <v>-0.11520519555068211</v>
      </c>
      <c r="AI63" s="115">
        <f t="shared" ref="AI63:AI87" si="83">((AG63-AC63)/AC63)</f>
        <v>0</v>
      </c>
      <c r="AJ63" s="116">
        <f t="shared" si="16"/>
        <v>2.9655032384096284E-3</v>
      </c>
      <c r="AK63" s="116">
        <f t="shared" si="17"/>
        <v>0</v>
      </c>
      <c r="AL63" s="117">
        <f t="shared" si="18"/>
        <v>-2.6622641588138311E-2</v>
      </c>
      <c r="AM63" s="117">
        <f t="shared" si="19"/>
        <v>0</v>
      </c>
      <c r="AN63" s="118">
        <f t="shared" si="20"/>
        <v>5.9383065255069936E-2</v>
      </c>
      <c r="AO63" s="202">
        <f t="shared" si="21"/>
        <v>0</v>
      </c>
      <c r="AP63" s="122"/>
      <c r="AQ63" s="120">
        <v>4056683843.0900002</v>
      </c>
      <c r="AR63" s="127">
        <v>1</v>
      </c>
      <c r="AS63" s="121" t="e">
        <f>(#REF!/AQ63)-1</f>
        <v>#REF!</v>
      </c>
      <c r="AT63" s="121" t="e">
        <f>(#REF!/AR63)-1</f>
        <v>#REF!</v>
      </c>
    </row>
    <row r="64" spans="1:49" ht="15" customHeight="1">
      <c r="A64" s="197" t="s">
        <v>27</v>
      </c>
      <c r="B64" s="164">
        <v>33776555866.82</v>
      </c>
      <c r="C64" s="168">
        <v>24.173999999999999</v>
      </c>
      <c r="D64" s="164">
        <v>31988096794.880001</v>
      </c>
      <c r="E64" s="168">
        <v>24.188300000000002</v>
      </c>
      <c r="F64" s="115">
        <f t="shared" si="54"/>
        <v>-5.2949716927677352E-2</v>
      </c>
      <c r="G64" s="115">
        <f t="shared" si="55"/>
        <v>5.9154463473162072E-4</v>
      </c>
      <c r="H64" s="164">
        <v>33433452895.02</v>
      </c>
      <c r="I64" s="168">
        <v>24.203700000000001</v>
      </c>
      <c r="J64" s="115">
        <f t="shared" si="70"/>
        <v>4.5184185524014743E-2</v>
      </c>
      <c r="K64" s="115">
        <f t="shared" si="71"/>
        <v>6.366714485928997E-4</v>
      </c>
      <c r="L64" s="164">
        <v>32844212976.560001</v>
      </c>
      <c r="M64" s="168">
        <v>24.2179</v>
      </c>
      <c r="N64" s="115">
        <f t="shared" si="72"/>
        <v>-1.7624261553546204E-2</v>
      </c>
      <c r="O64" s="115">
        <f t="shared" si="73"/>
        <v>5.8668715940120232E-4</v>
      </c>
      <c r="P64" s="164">
        <v>30297619238.669998</v>
      </c>
      <c r="Q64" s="168">
        <v>24.234100000000002</v>
      </c>
      <c r="R64" s="115">
        <f t="shared" si="74"/>
        <v>-7.7535538443482752E-2</v>
      </c>
      <c r="S64" s="115">
        <f t="shared" si="75"/>
        <v>6.6892670297595265E-4</v>
      </c>
      <c r="T64" s="164">
        <v>30105889930.560001</v>
      </c>
      <c r="U64" s="168">
        <v>24.249199999999998</v>
      </c>
      <c r="V64" s="115">
        <f t="shared" si="76"/>
        <v>-6.3281971629402956E-3</v>
      </c>
      <c r="W64" s="115">
        <f t="shared" si="77"/>
        <v>6.230889531691617E-4</v>
      </c>
      <c r="X64" s="164">
        <v>30190916209.689999</v>
      </c>
      <c r="Y64" s="168">
        <v>24.265599999999999</v>
      </c>
      <c r="Z64" s="115">
        <f t="shared" si="78"/>
        <v>2.8242406826741386E-3</v>
      </c>
      <c r="AA64" s="115">
        <f t="shared" si="79"/>
        <v>6.7631097108361755E-4</v>
      </c>
      <c r="AB64" s="164">
        <v>29422170436.32</v>
      </c>
      <c r="AC64" s="168">
        <v>24.2803</v>
      </c>
      <c r="AD64" s="115">
        <f t="shared" si="80"/>
        <v>-2.5462816962251191E-2</v>
      </c>
      <c r="AE64" s="115">
        <f t="shared" si="81"/>
        <v>6.0579585915869656E-4</v>
      </c>
      <c r="AF64" s="164">
        <v>29039612786.259998</v>
      </c>
      <c r="AG64" s="168">
        <v>24.297499999999999</v>
      </c>
      <c r="AH64" s="115">
        <f t="shared" si="82"/>
        <v>-1.3002359934254058E-2</v>
      </c>
      <c r="AI64" s="115">
        <f t="shared" si="83"/>
        <v>7.0839322413639833E-4</v>
      </c>
      <c r="AJ64" s="116">
        <f t="shared" si="16"/>
        <v>-1.8111808097182869E-2</v>
      </c>
      <c r="AK64" s="116">
        <f t="shared" si="17"/>
        <v>6.3717736915619373E-4</v>
      </c>
      <c r="AL64" s="117">
        <f t="shared" si="18"/>
        <v>-9.217441186097497E-2</v>
      </c>
      <c r="AM64" s="117">
        <f t="shared" si="19"/>
        <v>4.5145793627496657E-3</v>
      </c>
      <c r="AN64" s="118">
        <f t="shared" si="20"/>
        <v>3.6662155550190659E-2</v>
      </c>
      <c r="AO64" s="202">
        <f t="shared" si="21"/>
        <v>4.3795471587342009E-5</v>
      </c>
      <c r="AP64" s="122"/>
      <c r="AQ64" s="120">
        <v>739078842.02999997</v>
      </c>
      <c r="AR64" s="124">
        <v>16.871500000000001</v>
      </c>
      <c r="AS64" s="121" t="e">
        <f>(#REF!/AQ64)-1</f>
        <v>#REF!</v>
      </c>
      <c r="AT64" s="121" t="e">
        <f>(#REF!/AR64)-1</f>
        <v>#REF!</v>
      </c>
    </row>
    <row r="65" spans="1:46">
      <c r="A65" s="197" t="s">
        <v>136</v>
      </c>
      <c r="B65" s="164">
        <v>543549394.76999998</v>
      </c>
      <c r="C65" s="168">
        <v>2.0603237746435177</v>
      </c>
      <c r="D65" s="164">
        <v>538591188.24000001</v>
      </c>
      <c r="E65" s="168">
        <v>2.0358999999999998</v>
      </c>
      <c r="F65" s="115">
        <f t="shared" si="54"/>
        <v>-9.1219060819633692E-3</v>
      </c>
      <c r="G65" s="115">
        <f t="shared" si="55"/>
        <v>-1.1854338111369763E-2</v>
      </c>
      <c r="H65" s="164">
        <v>543479008.23000002</v>
      </c>
      <c r="I65" s="168">
        <v>2.02542</v>
      </c>
      <c r="J65" s="115">
        <f t="shared" si="70"/>
        <v>9.0751948727054981E-3</v>
      </c>
      <c r="K65" s="115">
        <f t="shared" si="71"/>
        <v>-5.1476005697724952E-3</v>
      </c>
      <c r="L65" s="164">
        <v>539916666.37</v>
      </c>
      <c r="M65" s="168">
        <v>2.0407999999999999</v>
      </c>
      <c r="N65" s="115">
        <f t="shared" si="72"/>
        <v>-6.5547000087488811E-3</v>
      </c>
      <c r="O65" s="115">
        <f t="shared" si="73"/>
        <v>7.5934867829881951E-3</v>
      </c>
      <c r="P65" s="164">
        <v>539131128.60000002</v>
      </c>
      <c r="Q65" s="168">
        <v>2.0381999999999998</v>
      </c>
      <c r="R65" s="115">
        <f t="shared" si="74"/>
        <v>-1.4549241001974534E-3</v>
      </c>
      <c r="S65" s="115">
        <f t="shared" si="75"/>
        <v>-1.274010192081614E-3</v>
      </c>
      <c r="T65" s="164">
        <v>541574867.35000002</v>
      </c>
      <c r="U65" s="168">
        <v>2.0474000000000001</v>
      </c>
      <c r="V65" s="115">
        <f t="shared" si="76"/>
        <v>4.5327353965737976E-3</v>
      </c>
      <c r="W65" s="115">
        <f t="shared" si="77"/>
        <v>4.5137866745168873E-3</v>
      </c>
      <c r="X65" s="164">
        <v>544223979.19000006</v>
      </c>
      <c r="Y65" s="168">
        <v>2.0575000000000001</v>
      </c>
      <c r="Z65" s="115">
        <f t="shared" si="78"/>
        <v>4.8914970019980804E-3</v>
      </c>
      <c r="AA65" s="115">
        <f t="shared" si="79"/>
        <v>4.9330858649995106E-3</v>
      </c>
      <c r="AB65" s="164">
        <v>524699962.12</v>
      </c>
      <c r="AC65" s="168">
        <v>1.9836</v>
      </c>
      <c r="AD65" s="115">
        <f t="shared" si="80"/>
        <v>-3.5874966588313094E-2</v>
      </c>
      <c r="AE65" s="115">
        <f t="shared" si="81"/>
        <v>-3.5917375455650095E-2</v>
      </c>
      <c r="AF65" s="164">
        <v>525161824.41000003</v>
      </c>
      <c r="AG65" s="168">
        <v>1.9854000000000001</v>
      </c>
      <c r="AH65" s="115">
        <f t="shared" si="82"/>
        <v>8.8024075346586849E-4</v>
      </c>
      <c r="AI65" s="115">
        <f t="shared" si="83"/>
        <v>9.0744101633395029E-4</v>
      </c>
      <c r="AJ65" s="116">
        <f t="shared" si="16"/>
        <v>-4.2033535943099441E-3</v>
      </c>
      <c r="AK65" s="116">
        <f t="shared" si="17"/>
        <v>-4.5306904987544279E-3</v>
      </c>
      <c r="AL65" s="117">
        <f t="shared" si="18"/>
        <v>-2.4934243491588216E-2</v>
      </c>
      <c r="AM65" s="117">
        <f t="shared" si="19"/>
        <v>-2.4804754653961279E-2</v>
      </c>
      <c r="AN65" s="118">
        <f t="shared" si="20"/>
        <v>1.4150034134082676E-2</v>
      </c>
      <c r="AO65" s="202">
        <f t="shared" si="21"/>
        <v>1.4130417702491904E-2</v>
      </c>
      <c r="AP65" s="122"/>
      <c r="AQ65" s="128">
        <v>0</v>
      </c>
      <c r="AR65" s="129">
        <v>0</v>
      </c>
      <c r="AS65" s="121" t="e">
        <f>(#REF!/AQ65)-1</f>
        <v>#REF!</v>
      </c>
      <c r="AT65" s="121" t="e">
        <f>(#REF!/AR65)-1</f>
        <v>#REF!</v>
      </c>
    </row>
    <row r="66" spans="1:46">
      <c r="A66" s="197" t="s">
        <v>87</v>
      </c>
      <c r="B66" s="164">
        <v>42068564226.720001</v>
      </c>
      <c r="C66" s="176">
        <v>296.77</v>
      </c>
      <c r="D66" s="164">
        <v>42431259310.529999</v>
      </c>
      <c r="E66" s="176">
        <v>297.07</v>
      </c>
      <c r="F66" s="115">
        <f t="shared" si="54"/>
        <v>8.6215227564060883E-3</v>
      </c>
      <c r="G66" s="115">
        <f t="shared" si="55"/>
        <v>1.010883849445737E-3</v>
      </c>
      <c r="H66" s="164">
        <v>42983119325.510002</v>
      </c>
      <c r="I66" s="176">
        <v>297.36</v>
      </c>
      <c r="J66" s="115">
        <f t="shared" si="70"/>
        <v>1.3005977761377694E-2</v>
      </c>
      <c r="K66" s="115">
        <f t="shared" si="71"/>
        <v>9.7620089541192471E-4</v>
      </c>
      <c r="L66" s="164">
        <v>42937486202.07</v>
      </c>
      <c r="M66" s="176">
        <v>297.67</v>
      </c>
      <c r="N66" s="115">
        <f t="shared" si="72"/>
        <v>-1.0616522057048496E-3</v>
      </c>
      <c r="O66" s="115">
        <f t="shared" si="73"/>
        <v>1.0425073984396095E-3</v>
      </c>
      <c r="P66" s="164">
        <v>43133731843.269997</v>
      </c>
      <c r="Q66" s="176">
        <v>298</v>
      </c>
      <c r="R66" s="115">
        <f t="shared" si="74"/>
        <v>4.5704967514035794E-3</v>
      </c>
      <c r="S66" s="115">
        <f t="shared" si="75"/>
        <v>1.1086102059326907E-3</v>
      </c>
      <c r="T66" s="164">
        <v>42183959506.980003</v>
      </c>
      <c r="U66" s="176">
        <v>298.27999999999997</v>
      </c>
      <c r="V66" s="115">
        <f t="shared" si="76"/>
        <v>-2.2019247945924782E-2</v>
      </c>
      <c r="W66" s="115">
        <f t="shared" si="77"/>
        <v>9.395973154361501E-4</v>
      </c>
      <c r="X66" s="164">
        <v>41260367276.68</v>
      </c>
      <c r="Y66" s="176">
        <v>298.64999999999998</v>
      </c>
      <c r="Z66" s="115">
        <f t="shared" si="78"/>
        <v>-2.1894394008869181E-2</v>
      </c>
      <c r="AA66" s="115">
        <f t="shared" si="79"/>
        <v>1.2404452192570892E-3</v>
      </c>
      <c r="AB66" s="164">
        <v>41585983383.410004</v>
      </c>
      <c r="AC66" s="176">
        <v>298.99</v>
      </c>
      <c r="AD66" s="115">
        <f t="shared" si="80"/>
        <v>7.8917403848229612E-3</v>
      </c>
      <c r="AE66" s="115">
        <f t="shared" si="81"/>
        <v>1.1384563870752782E-3</v>
      </c>
      <c r="AF66" s="164">
        <v>41393449298.470001</v>
      </c>
      <c r="AG66" s="176">
        <v>299.33999999999997</v>
      </c>
      <c r="AH66" s="115">
        <f t="shared" si="82"/>
        <v>-4.6297831450779281E-3</v>
      </c>
      <c r="AI66" s="115">
        <f t="shared" si="83"/>
        <v>1.1706077126324155E-3</v>
      </c>
      <c r="AJ66" s="116">
        <f t="shared" si="16"/>
        <v>-1.9394174564458023E-3</v>
      </c>
      <c r="AK66" s="116">
        <f t="shared" si="17"/>
        <v>1.078413622953862E-3</v>
      </c>
      <c r="AL66" s="117">
        <f t="shared" si="18"/>
        <v>-2.4458619162463752E-2</v>
      </c>
      <c r="AM66" s="117">
        <f t="shared" si="19"/>
        <v>7.641296664085845E-3</v>
      </c>
      <c r="AN66" s="118">
        <f t="shared" si="20"/>
        <v>1.3540089496211013E-2</v>
      </c>
      <c r="AO66" s="202">
        <f t="shared" si="21"/>
        <v>1.033979080283731E-4</v>
      </c>
      <c r="AP66" s="122"/>
      <c r="AQ66" s="120">
        <v>3320655667.8400002</v>
      </c>
      <c r="AR66" s="124">
        <v>177.09</v>
      </c>
      <c r="AS66" s="121" t="e">
        <f>(#REF!/AQ66)-1</f>
        <v>#REF!</v>
      </c>
      <c r="AT66" s="121" t="e">
        <f>(#REF!/AR66)-1</f>
        <v>#REF!</v>
      </c>
    </row>
    <row r="67" spans="1:46">
      <c r="A67" s="197" t="s">
        <v>49</v>
      </c>
      <c r="B67" s="164">
        <v>6330700994.3900003</v>
      </c>
      <c r="C67" s="176">
        <v>1.01</v>
      </c>
      <c r="D67" s="164">
        <v>6303088214.3599997</v>
      </c>
      <c r="E67" s="176">
        <v>1.01</v>
      </c>
      <c r="F67" s="115">
        <f t="shared" si="54"/>
        <v>-4.3617255110405574E-3</v>
      </c>
      <c r="G67" s="115">
        <f t="shared" si="55"/>
        <v>0</v>
      </c>
      <c r="H67" s="165">
        <v>6603419293.8900003</v>
      </c>
      <c r="I67" s="176">
        <v>1.01</v>
      </c>
      <c r="J67" s="115">
        <f t="shared" si="70"/>
        <v>4.7648243101813481E-2</v>
      </c>
      <c r="K67" s="115">
        <f t="shared" si="71"/>
        <v>0</v>
      </c>
      <c r="L67" s="164">
        <v>6534461493.54</v>
      </c>
      <c r="M67" s="176">
        <v>1.01</v>
      </c>
      <c r="N67" s="115">
        <f t="shared" si="72"/>
        <v>-1.0442741446663175E-2</v>
      </c>
      <c r="O67" s="115">
        <f t="shared" si="73"/>
        <v>0</v>
      </c>
      <c r="P67" s="164">
        <v>6522716836</v>
      </c>
      <c r="Q67" s="176">
        <v>1.02</v>
      </c>
      <c r="R67" s="115">
        <f t="shared" si="74"/>
        <v>-1.7973413037341772E-3</v>
      </c>
      <c r="S67" s="115">
        <f t="shared" si="75"/>
        <v>9.9009900990099098E-3</v>
      </c>
      <c r="T67" s="164">
        <v>6472194620.79</v>
      </c>
      <c r="U67" s="176">
        <v>1</v>
      </c>
      <c r="V67" s="115">
        <f t="shared" si="76"/>
        <v>-7.7455784882702883E-3</v>
      </c>
      <c r="W67" s="115">
        <f t="shared" si="77"/>
        <v>-1.9607843137254919E-2</v>
      </c>
      <c r="X67" s="164">
        <v>6610349919.3999996</v>
      </c>
      <c r="Y67" s="176">
        <v>1</v>
      </c>
      <c r="Z67" s="115">
        <f t="shared" si="78"/>
        <v>2.1345974079057643E-2</v>
      </c>
      <c r="AA67" s="115">
        <f t="shared" si="79"/>
        <v>0</v>
      </c>
      <c r="AB67" s="164">
        <v>6537188727.2600002</v>
      </c>
      <c r="AC67" s="176">
        <v>1</v>
      </c>
      <c r="AD67" s="115">
        <f t="shared" si="80"/>
        <v>-1.1067673123519004E-2</v>
      </c>
      <c r="AE67" s="115">
        <f t="shared" si="81"/>
        <v>0</v>
      </c>
      <c r="AF67" s="164">
        <v>6484039184.1700001</v>
      </c>
      <c r="AG67" s="176">
        <v>1</v>
      </c>
      <c r="AH67" s="115">
        <f t="shared" si="82"/>
        <v>-8.1303363429553726E-3</v>
      </c>
      <c r="AI67" s="115">
        <f t="shared" si="83"/>
        <v>0</v>
      </c>
      <c r="AJ67" s="116">
        <f t="shared" si="16"/>
        <v>3.1811026205860685E-3</v>
      </c>
      <c r="AK67" s="116">
        <f t="shared" si="17"/>
        <v>-1.2133566297806262E-3</v>
      </c>
      <c r="AL67" s="117">
        <f t="shared" si="18"/>
        <v>2.8708303557889163E-2</v>
      </c>
      <c r="AM67" s="117">
        <f t="shared" si="19"/>
        <v>-9.9009900990099098E-3</v>
      </c>
      <c r="AN67" s="118">
        <f t="shared" si="20"/>
        <v>2.0787860628831121E-2</v>
      </c>
      <c r="AO67" s="202">
        <f t="shared" si="21"/>
        <v>8.2003418303979968E-3</v>
      </c>
      <c r="AP67" s="122"/>
      <c r="AQ67" s="138">
        <v>1300500308</v>
      </c>
      <c r="AR67" s="124">
        <v>1.19</v>
      </c>
      <c r="AS67" s="121" t="e">
        <f>(#REF!/AQ67)-1</f>
        <v>#REF!</v>
      </c>
      <c r="AT67" s="121" t="e">
        <f>(#REF!/AR67)-1</f>
        <v>#REF!</v>
      </c>
    </row>
    <row r="68" spans="1:46">
      <c r="A68" s="197" t="s">
        <v>66</v>
      </c>
      <c r="B68" s="165">
        <v>25891292780.990002</v>
      </c>
      <c r="C68" s="176">
        <v>3.89</v>
      </c>
      <c r="D68" s="165">
        <v>26015065521.349998</v>
      </c>
      <c r="E68" s="176">
        <v>3.9</v>
      </c>
      <c r="F68" s="115">
        <f t="shared" si="54"/>
        <v>4.7804774140468437E-3</v>
      </c>
      <c r="G68" s="115">
        <f t="shared" si="55"/>
        <v>2.5706940874035441E-3</v>
      </c>
      <c r="H68" s="165">
        <v>26040731155.779999</v>
      </c>
      <c r="I68" s="176">
        <v>3.9</v>
      </c>
      <c r="J68" s="115">
        <f t="shared" si="70"/>
        <v>9.8656812564769727E-4</v>
      </c>
      <c r="K68" s="115">
        <f t="shared" si="71"/>
        <v>0</v>
      </c>
      <c r="L68" s="165">
        <v>25337704272</v>
      </c>
      <c r="M68" s="176">
        <v>3.9</v>
      </c>
      <c r="N68" s="115">
        <f t="shared" si="72"/>
        <v>-2.6997202174331231E-2</v>
      </c>
      <c r="O68" s="115">
        <f t="shared" si="73"/>
        <v>0</v>
      </c>
      <c r="P68" s="165">
        <v>25623941728.93</v>
      </c>
      <c r="Q68" s="176">
        <v>3.91</v>
      </c>
      <c r="R68" s="115">
        <f t="shared" si="74"/>
        <v>1.1296897850619934E-2</v>
      </c>
      <c r="S68" s="115">
        <f t="shared" si="75"/>
        <v>2.5641025641026235E-3</v>
      </c>
      <c r="T68" s="165">
        <v>24917278865.139999</v>
      </c>
      <c r="U68" s="176">
        <v>3.91</v>
      </c>
      <c r="V68" s="115">
        <f t="shared" si="76"/>
        <v>-2.757822630357307E-2</v>
      </c>
      <c r="W68" s="115">
        <f t="shared" si="77"/>
        <v>0</v>
      </c>
      <c r="X68" s="165">
        <v>24964036932.5</v>
      </c>
      <c r="Y68" s="176">
        <v>3.91</v>
      </c>
      <c r="Z68" s="115">
        <f t="shared" si="78"/>
        <v>1.8765318481632643E-3</v>
      </c>
      <c r="AA68" s="115">
        <f t="shared" si="79"/>
        <v>0</v>
      </c>
      <c r="AB68" s="165">
        <v>25546283317.740002</v>
      </c>
      <c r="AC68" s="176">
        <v>3.92</v>
      </c>
      <c r="AD68" s="115">
        <f t="shared" si="80"/>
        <v>2.332340665952112E-2</v>
      </c>
      <c r="AE68" s="115">
        <f t="shared" si="81"/>
        <v>2.5575447570331936E-3</v>
      </c>
      <c r="AF68" s="165">
        <v>25400572707.23</v>
      </c>
      <c r="AG68" s="176">
        <v>3.92</v>
      </c>
      <c r="AH68" s="115">
        <f t="shared" si="82"/>
        <v>-5.7037890286301225E-3</v>
      </c>
      <c r="AI68" s="115">
        <f t="shared" si="83"/>
        <v>0</v>
      </c>
      <c r="AJ68" s="116">
        <f t="shared" si="16"/>
        <v>-2.2519169510669462E-3</v>
      </c>
      <c r="AK68" s="116">
        <f t="shared" si="17"/>
        <v>9.6154267606742005E-4</v>
      </c>
      <c r="AL68" s="117">
        <f t="shared" si="18"/>
        <v>-2.3620652180010773E-2</v>
      </c>
      <c r="AM68" s="117">
        <f t="shared" si="19"/>
        <v>5.1282051282051325E-3</v>
      </c>
      <c r="AN68" s="118">
        <f t="shared" si="20"/>
        <v>1.7648636179370781E-2</v>
      </c>
      <c r="AO68" s="202">
        <f t="shared" si="21"/>
        <v>1.3270596224783143E-3</v>
      </c>
      <c r="AP68" s="122"/>
      <c r="AQ68" s="123">
        <v>776682398.99000001</v>
      </c>
      <c r="AR68" s="127">
        <v>2.4700000000000002</v>
      </c>
      <c r="AS68" s="121" t="e">
        <f>(#REF!/AQ68)-1</f>
        <v>#REF!</v>
      </c>
      <c r="AT68" s="121" t="e">
        <f>(#REF!/AR68)-1</f>
        <v>#REF!</v>
      </c>
    </row>
    <row r="69" spans="1:46">
      <c r="A69" s="198" t="s">
        <v>92</v>
      </c>
      <c r="B69" s="164">
        <v>36830746765.129997</v>
      </c>
      <c r="C69" s="164">
        <v>3966.89</v>
      </c>
      <c r="D69" s="164">
        <v>36839874103.650002</v>
      </c>
      <c r="E69" s="164">
        <v>3970.02</v>
      </c>
      <c r="F69" s="115">
        <f t="shared" si="54"/>
        <v>2.4781844848841629E-4</v>
      </c>
      <c r="G69" s="115">
        <f t="shared" si="55"/>
        <v>7.8903120580608717E-4</v>
      </c>
      <c r="H69" s="164">
        <v>36841367221.639999</v>
      </c>
      <c r="I69" s="164">
        <v>3973.35</v>
      </c>
      <c r="J69" s="115">
        <f t="shared" si="70"/>
        <v>4.0529942795052319E-5</v>
      </c>
      <c r="K69" s="115">
        <f t="shared" si="71"/>
        <v>8.3878670636418134E-4</v>
      </c>
      <c r="L69" s="164">
        <v>36713786244.080002</v>
      </c>
      <c r="M69" s="164">
        <v>3977.05</v>
      </c>
      <c r="N69" s="115">
        <f t="shared" si="72"/>
        <v>-3.462981620428534E-3</v>
      </c>
      <c r="O69" s="115">
        <f t="shared" si="73"/>
        <v>9.3120414763367756E-4</v>
      </c>
      <c r="P69" s="164">
        <v>36571915588.010002</v>
      </c>
      <c r="Q69" s="164">
        <v>3980.89</v>
      </c>
      <c r="R69" s="115">
        <f t="shared" si="74"/>
        <v>-3.8642338637267615E-3</v>
      </c>
      <c r="S69" s="115">
        <f t="shared" si="75"/>
        <v>9.655397845135693E-4</v>
      </c>
      <c r="T69" s="164">
        <v>36065985685.529999</v>
      </c>
      <c r="U69" s="164">
        <v>3984.55</v>
      </c>
      <c r="V69" s="115">
        <f t="shared" si="76"/>
        <v>-1.3833836547677886E-2</v>
      </c>
      <c r="W69" s="115">
        <f t="shared" si="77"/>
        <v>9.1939239717759333E-4</v>
      </c>
      <c r="X69" s="164">
        <v>36044683509.220001</v>
      </c>
      <c r="Y69" s="164">
        <v>3989.55</v>
      </c>
      <c r="Z69" s="115">
        <f t="shared" si="78"/>
        <v>-5.9064450631510636E-4</v>
      </c>
      <c r="AA69" s="115">
        <f t="shared" si="79"/>
        <v>1.2548468459424526E-3</v>
      </c>
      <c r="AB69" s="164">
        <v>35671088195.949997</v>
      </c>
      <c r="AC69" s="164">
        <v>3994.31</v>
      </c>
      <c r="AD69" s="115">
        <f t="shared" si="80"/>
        <v>-1.0364782733476935E-2</v>
      </c>
      <c r="AE69" s="115">
        <f t="shared" si="81"/>
        <v>1.1931170182100145E-3</v>
      </c>
      <c r="AF69" s="164">
        <v>35359737260.120003</v>
      </c>
      <c r="AG69" s="164">
        <v>3998.84</v>
      </c>
      <c r="AH69" s="115">
        <f t="shared" si="82"/>
        <v>-8.7283834493544887E-3</v>
      </c>
      <c r="AI69" s="115">
        <f t="shared" si="83"/>
        <v>1.1341132761353526E-3</v>
      </c>
      <c r="AJ69" s="116">
        <f t="shared" si="16"/>
        <v>-5.0695642912120305E-3</v>
      </c>
      <c r="AK69" s="116">
        <f t="shared" si="17"/>
        <v>1.0032539227228662E-3</v>
      </c>
      <c r="AL69" s="117">
        <f t="shared" si="18"/>
        <v>-4.0177576051579136E-2</v>
      </c>
      <c r="AM69" s="117">
        <f t="shared" si="19"/>
        <v>7.2594092724974088E-3</v>
      </c>
      <c r="AN69" s="118">
        <f t="shared" si="20"/>
        <v>5.3012267880270768E-3</v>
      </c>
      <c r="AO69" s="202">
        <f t="shared" si="21"/>
        <v>1.7031830867764991E-4</v>
      </c>
      <c r="AP69" s="122"/>
      <c r="AQ69" s="120">
        <v>8144502990.9799995</v>
      </c>
      <c r="AR69" s="120">
        <v>2263.5700000000002</v>
      </c>
      <c r="AS69" s="121" t="e">
        <f>(#REF!/AQ69)-1</f>
        <v>#REF!</v>
      </c>
      <c r="AT69" s="121" t="e">
        <f>(#REF!/AR69)-1</f>
        <v>#REF!</v>
      </c>
    </row>
    <row r="70" spans="1:46">
      <c r="A70" s="198" t="s">
        <v>93</v>
      </c>
      <c r="B70" s="164">
        <v>315796949.30000001</v>
      </c>
      <c r="C70" s="164">
        <v>3542.92</v>
      </c>
      <c r="D70" s="164">
        <v>284942471.27999997</v>
      </c>
      <c r="E70" s="164">
        <v>3522.45</v>
      </c>
      <c r="F70" s="115">
        <f t="shared" si="54"/>
        <v>-9.7703534148738655E-2</v>
      </c>
      <c r="G70" s="115">
        <f t="shared" si="55"/>
        <v>-5.7777200727084591E-3</v>
      </c>
      <c r="H70" s="164">
        <v>245334981.28999999</v>
      </c>
      <c r="I70" s="164">
        <v>3517.35</v>
      </c>
      <c r="J70" s="115">
        <f t="shared" si="70"/>
        <v>-0.13900170729929379</v>
      </c>
      <c r="K70" s="115">
        <f t="shared" si="71"/>
        <v>-1.4478558957543497E-3</v>
      </c>
      <c r="L70" s="164">
        <v>243865567.68000001</v>
      </c>
      <c r="M70" s="164">
        <v>3494.57</v>
      </c>
      <c r="N70" s="115">
        <f t="shared" si="72"/>
        <v>-5.989417417253895E-3</v>
      </c>
      <c r="O70" s="115">
        <f t="shared" si="73"/>
        <v>-6.4764666581374458E-3</v>
      </c>
      <c r="P70" s="164">
        <v>244679439.18000001</v>
      </c>
      <c r="Q70" s="164">
        <v>3505.98</v>
      </c>
      <c r="R70" s="115">
        <f t="shared" si="74"/>
        <v>3.3373776697658312E-3</v>
      </c>
      <c r="S70" s="115">
        <f t="shared" si="75"/>
        <v>3.2650655159289568E-3</v>
      </c>
      <c r="T70" s="164">
        <v>245562021.28</v>
      </c>
      <c r="U70" s="164">
        <v>3518.21</v>
      </c>
      <c r="V70" s="115">
        <f t="shared" si="76"/>
        <v>3.6070954836164913E-3</v>
      </c>
      <c r="W70" s="115">
        <f t="shared" si="77"/>
        <v>3.4883256607282464E-3</v>
      </c>
      <c r="X70" s="164">
        <v>246806921.91999999</v>
      </c>
      <c r="Y70" s="164">
        <v>3536.03</v>
      </c>
      <c r="Z70" s="115">
        <f t="shared" si="78"/>
        <v>5.0695976255240964E-3</v>
      </c>
      <c r="AA70" s="115">
        <f t="shared" si="79"/>
        <v>5.065075706111961E-3</v>
      </c>
      <c r="AB70" s="164">
        <v>246486329.24000001</v>
      </c>
      <c r="AC70" s="164">
        <v>3531.35</v>
      </c>
      <c r="AD70" s="115">
        <f t="shared" si="80"/>
        <v>-1.2989614614775443E-3</v>
      </c>
      <c r="AE70" s="115">
        <f t="shared" si="81"/>
        <v>-1.3235181828209293E-3</v>
      </c>
      <c r="AF70" s="164">
        <v>247515959.59</v>
      </c>
      <c r="AG70" s="164">
        <v>3546.16</v>
      </c>
      <c r="AH70" s="115">
        <f t="shared" si="82"/>
        <v>4.177231058512209E-3</v>
      </c>
      <c r="AI70" s="115">
        <f t="shared" si="83"/>
        <v>4.1938635366077972E-3</v>
      </c>
      <c r="AJ70" s="116">
        <f t="shared" ref="AJ70:AJ126" si="84">AVERAGE(F70,J70,N70,R70,V70,Z70,AD70,AH70)</f>
        <v>-2.8475289811168161E-2</v>
      </c>
      <c r="AK70" s="116">
        <f t="shared" ref="AK70:AK126" si="85">AVERAGE(G70,K70,O70,S70,W70,AA70,AE70,AI70)</f>
        <v>1.2334620124447213E-4</v>
      </c>
      <c r="AL70" s="117">
        <f t="shared" ref="AL70:AL126" si="86">((AF70-D70)/D70)</f>
        <v>-0.13134760684104071</v>
      </c>
      <c r="AM70" s="117">
        <f t="shared" ref="AM70:AM126" si="87">((AG70-E70)/E70)</f>
        <v>6.7311104486933917E-3</v>
      </c>
      <c r="AN70" s="118">
        <f t="shared" ref="AN70:AN126" si="88">STDEV(F70,J70,N70,R70,V70,Z70,AD70,AH70)</f>
        <v>5.6676497910066174E-2</v>
      </c>
      <c r="AO70" s="202">
        <f t="shared" ref="AO70:AO126" si="89">STDEV(G70,K70,O70,S70,W70,AA70,AE70,AI70)</f>
        <v>4.5532640476870874E-3</v>
      </c>
      <c r="AP70" s="122"/>
      <c r="AQ70" s="120"/>
      <c r="AR70" s="120"/>
      <c r="AS70" s="121"/>
      <c r="AT70" s="121"/>
    </row>
    <row r="71" spans="1:46">
      <c r="A71" s="198" t="s">
        <v>116</v>
      </c>
      <c r="B71" s="164">
        <v>65328921.390000001</v>
      </c>
      <c r="C71" s="164">
        <v>12.33362</v>
      </c>
      <c r="D71" s="164">
        <v>65399100.590000004</v>
      </c>
      <c r="E71" s="164">
        <v>12.231045</v>
      </c>
      <c r="F71" s="115">
        <f t="shared" si="54"/>
        <v>1.0742439719928611E-3</v>
      </c>
      <c r="G71" s="115">
        <f t="shared" si="55"/>
        <v>-8.3166985848436917E-3</v>
      </c>
      <c r="H71" s="164">
        <v>65449113.039999999</v>
      </c>
      <c r="I71" s="164">
        <v>12.364352</v>
      </c>
      <c r="J71" s="115">
        <f t="shared" si="70"/>
        <v>7.6472687772166084E-4</v>
      </c>
      <c r="K71" s="115">
        <f t="shared" si="71"/>
        <v>1.0899068722255562E-2</v>
      </c>
      <c r="L71" s="164">
        <v>65608212.960000001</v>
      </c>
      <c r="M71" s="164">
        <v>12.480321999999999</v>
      </c>
      <c r="N71" s="115">
        <f t="shared" si="72"/>
        <v>2.4308949748908897E-3</v>
      </c>
      <c r="O71" s="115">
        <f t="shared" si="73"/>
        <v>9.3793835697979985E-3</v>
      </c>
      <c r="P71" s="164">
        <v>65420977.5</v>
      </c>
      <c r="Q71" s="164">
        <v>12.491198000000001</v>
      </c>
      <c r="R71" s="115">
        <f t="shared" si="74"/>
        <v>-2.853841791334182E-3</v>
      </c>
      <c r="S71" s="115">
        <f t="shared" si="75"/>
        <v>8.7145187439886893E-4</v>
      </c>
      <c r="T71" s="164">
        <v>65253790.840000004</v>
      </c>
      <c r="U71" s="164">
        <v>12.451705</v>
      </c>
      <c r="V71" s="115">
        <f t="shared" si="76"/>
        <v>-2.5555512373687237E-3</v>
      </c>
      <c r="W71" s="115">
        <f t="shared" si="77"/>
        <v>-3.1616663189551731E-3</v>
      </c>
      <c r="X71" s="164">
        <v>64154880.829999998</v>
      </c>
      <c r="Y71" s="164">
        <v>12.247475</v>
      </c>
      <c r="Z71" s="115">
        <f t="shared" si="78"/>
        <v>-1.6840554331847078E-2</v>
      </c>
      <c r="AA71" s="115">
        <f t="shared" si="79"/>
        <v>-1.6401769878101095E-2</v>
      </c>
      <c r="AB71" s="164">
        <v>64419600</v>
      </c>
      <c r="AC71" s="164">
        <v>12.300329</v>
      </c>
      <c r="AD71" s="115">
        <f t="shared" si="80"/>
        <v>4.1262514492305669E-3</v>
      </c>
      <c r="AE71" s="115">
        <f t="shared" si="81"/>
        <v>4.3155017666906817E-3</v>
      </c>
      <c r="AF71" s="164">
        <v>62571120.039999999</v>
      </c>
      <c r="AG71" s="164">
        <v>12.307181999999999</v>
      </c>
      <c r="AH71" s="115">
        <f t="shared" si="82"/>
        <v>-2.8694371899235651E-2</v>
      </c>
      <c r="AI71" s="115">
        <f t="shared" si="83"/>
        <v>5.5713956919360079E-4</v>
      </c>
      <c r="AJ71" s="116">
        <f t="shared" si="84"/>
        <v>-5.318525248243707E-3</v>
      </c>
      <c r="AK71" s="116">
        <f t="shared" si="85"/>
        <v>-2.3219865994540616E-4</v>
      </c>
      <c r="AL71" s="117">
        <f t="shared" si="86"/>
        <v>-4.3241887495199333E-2</v>
      </c>
      <c r="AM71" s="117">
        <f t="shared" si="87"/>
        <v>6.2248973820306632E-3</v>
      </c>
      <c r="AN71" s="118">
        <f t="shared" si="88"/>
        <v>1.1464397225278254E-2</v>
      </c>
      <c r="AO71" s="202">
        <f t="shared" si="89"/>
        <v>9.0570119495923373E-3</v>
      </c>
      <c r="AP71" s="122"/>
      <c r="AQ71" s="120">
        <v>421796041.39999998</v>
      </c>
      <c r="AR71" s="120">
        <v>2004.5</v>
      </c>
      <c r="AS71" s="121" t="e">
        <f>(#REF!/AQ71)-1</f>
        <v>#REF!</v>
      </c>
      <c r="AT71" s="121" t="e">
        <f>(#REF!/AR71)-1</f>
        <v>#REF!</v>
      </c>
    </row>
    <row r="72" spans="1:46">
      <c r="A72" s="197" t="s">
        <v>110</v>
      </c>
      <c r="B72" s="164">
        <v>14640011509.860001</v>
      </c>
      <c r="C72" s="164">
        <v>1137.95</v>
      </c>
      <c r="D72" s="164">
        <v>14733872341.49</v>
      </c>
      <c r="E72" s="164">
        <v>1139.6500000000001</v>
      </c>
      <c r="F72" s="115">
        <f t="shared" si="54"/>
        <v>6.4112539506396013E-3</v>
      </c>
      <c r="G72" s="115">
        <f t="shared" si="55"/>
        <v>1.4939144953645112E-3</v>
      </c>
      <c r="H72" s="164">
        <v>14913388406.809999</v>
      </c>
      <c r="I72" s="164">
        <v>1141.68</v>
      </c>
      <c r="J72" s="115">
        <f t="shared" si="70"/>
        <v>1.2183902585777779E-2</v>
      </c>
      <c r="K72" s="115">
        <f t="shared" si="71"/>
        <v>1.781248628965009E-3</v>
      </c>
      <c r="L72" s="164">
        <v>14865007536.559999</v>
      </c>
      <c r="M72" s="164">
        <v>1143.21</v>
      </c>
      <c r="N72" s="115">
        <f t="shared" si="72"/>
        <v>-3.244123262283407E-3</v>
      </c>
      <c r="O72" s="115">
        <f t="shared" si="73"/>
        <v>1.3401303342442477E-3</v>
      </c>
      <c r="P72" s="164">
        <v>15092206713.68</v>
      </c>
      <c r="Q72" s="164">
        <v>1144.27</v>
      </c>
      <c r="R72" s="115">
        <f t="shared" si="74"/>
        <v>1.5284161582912884E-2</v>
      </c>
      <c r="S72" s="115">
        <f t="shared" si="75"/>
        <v>9.2721372276304915E-4</v>
      </c>
      <c r="T72" s="164">
        <v>15077801408.59</v>
      </c>
      <c r="U72" s="164">
        <v>1145.18</v>
      </c>
      <c r="V72" s="115">
        <f t="shared" si="76"/>
        <v>-9.544863361129807E-4</v>
      </c>
      <c r="W72" s="115">
        <f t="shared" si="77"/>
        <v>7.9526685135508396E-4</v>
      </c>
      <c r="X72" s="164">
        <v>15215127499.48</v>
      </c>
      <c r="Y72" s="164">
        <v>1147.1099999999999</v>
      </c>
      <c r="Z72" s="115">
        <f t="shared" si="78"/>
        <v>9.1078325790763578E-3</v>
      </c>
      <c r="AA72" s="115">
        <f t="shared" si="79"/>
        <v>1.6853245777954874E-3</v>
      </c>
      <c r="AB72" s="164">
        <v>15163839779.91</v>
      </c>
      <c r="AC72" s="164">
        <v>1128.7</v>
      </c>
      <c r="AD72" s="115">
        <f t="shared" si="80"/>
        <v>-3.3708373177781478E-3</v>
      </c>
      <c r="AE72" s="115">
        <f t="shared" si="81"/>
        <v>-1.6049027556206342E-2</v>
      </c>
      <c r="AF72" s="164">
        <v>15227664282.879999</v>
      </c>
      <c r="AG72" s="164">
        <v>1129.1300000000001</v>
      </c>
      <c r="AH72" s="115">
        <f t="shared" si="82"/>
        <v>4.2089934934921953E-3</v>
      </c>
      <c r="AI72" s="115">
        <f t="shared" si="83"/>
        <v>3.8096925666701836E-4</v>
      </c>
      <c r="AJ72" s="116">
        <f t="shared" si="84"/>
        <v>4.9533371594655349E-3</v>
      </c>
      <c r="AK72" s="116">
        <f t="shared" si="85"/>
        <v>-9.5561996113149178E-4</v>
      </c>
      <c r="AL72" s="117">
        <f t="shared" si="86"/>
        <v>3.3514064052224811E-2</v>
      </c>
      <c r="AM72" s="117">
        <f t="shared" si="87"/>
        <v>-9.2309042249813372E-3</v>
      </c>
      <c r="AN72" s="118">
        <f t="shared" si="88"/>
        <v>7.0744916753840989E-3</v>
      </c>
      <c r="AO72" s="202">
        <f t="shared" si="89"/>
        <v>6.1172334677061522E-3</v>
      </c>
      <c r="AP72" s="122"/>
      <c r="AQ72" s="120"/>
      <c r="AR72" s="120"/>
      <c r="AS72" s="121"/>
      <c r="AT72" s="121"/>
    </row>
    <row r="73" spans="1:46">
      <c r="A73" s="197" t="s">
        <v>118</v>
      </c>
      <c r="B73" s="164">
        <v>119233679734.39</v>
      </c>
      <c r="C73" s="164">
        <v>507.73</v>
      </c>
      <c r="D73" s="164">
        <v>119975823101.85001</v>
      </c>
      <c r="E73" s="164">
        <v>508.65</v>
      </c>
      <c r="F73" s="115">
        <f t="shared" si="54"/>
        <v>6.2242763044236893E-3</v>
      </c>
      <c r="G73" s="115">
        <f t="shared" si="55"/>
        <v>1.8119866858368799E-3</v>
      </c>
      <c r="H73" s="164">
        <v>120938545715.2</v>
      </c>
      <c r="I73" s="164">
        <v>508.4</v>
      </c>
      <c r="J73" s="115">
        <f t="shared" si="70"/>
        <v>8.0243051346496307E-3</v>
      </c>
      <c r="K73" s="115">
        <f t="shared" si="71"/>
        <v>-4.9149710016710901E-4</v>
      </c>
      <c r="L73" s="164">
        <v>120887661980.5</v>
      </c>
      <c r="M73" s="164">
        <v>508.97</v>
      </c>
      <c r="N73" s="115">
        <f t="shared" si="72"/>
        <v>-4.2074042150154359E-4</v>
      </c>
      <c r="O73" s="115">
        <f t="shared" si="73"/>
        <v>1.1211644374509245E-3</v>
      </c>
      <c r="P73" s="164">
        <v>122241044600.7</v>
      </c>
      <c r="Q73" s="164">
        <v>509.47</v>
      </c>
      <c r="R73" s="115">
        <f t="shared" si="74"/>
        <v>1.1195374267543587E-2</v>
      </c>
      <c r="S73" s="115">
        <f t="shared" si="75"/>
        <v>9.8237617148358436E-4</v>
      </c>
      <c r="T73" s="164">
        <v>123376858944.63</v>
      </c>
      <c r="U73" s="164">
        <v>509.01</v>
      </c>
      <c r="V73" s="115">
        <f t="shared" si="76"/>
        <v>9.2915955327455037E-3</v>
      </c>
      <c r="W73" s="115">
        <f t="shared" si="77"/>
        <v>-9.0289909121250779E-4</v>
      </c>
      <c r="X73" s="164">
        <v>125820350591.45</v>
      </c>
      <c r="Y73" s="164">
        <v>509.21</v>
      </c>
      <c r="Z73" s="115">
        <f t="shared" si="78"/>
        <v>1.9805105006900855E-2</v>
      </c>
      <c r="AA73" s="115">
        <f t="shared" si="79"/>
        <v>3.9291958900608759E-4</v>
      </c>
      <c r="AB73" s="164">
        <v>127250697423.39</v>
      </c>
      <c r="AC73" s="164">
        <v>512.19000000000005</v>
      </c>
      <c r="AD73" s="115">
        <f t="shared" si="80"/>
        <v>1.1368167591461156E-2</v>
      </c>
      <c r="AE73" s="115">
        <f t="shared" si="81"/>
        <v>5.8522024312171305E-3</v>
      </c>
      <c r="AF73" s="164">
        <v>129739741646.60001</v>
      </c>
      <c r="AG73" s="164">
        <v>511.43</v>
      </c>
      <c r="AH73" s="115">
        <f t="shared" si="82"/>
        <v>1.9560161740634158E-2</v>
      </c>
      <c r="AI73" s="115">
        <f t="shared" si="83"/>
        <v>-1.4838243620532373E-3</v>
      </c>
      <c r="AJ73" s="116">
        <f t="shared" si="84"/>
        <v>1.0631030644607129E-2</v>
      </c>
      <c r="AK73" s="116">
        <f t="shared" si="85"/>
        <v>9.1030359519521907E-4</v>
      </c>
      <c r="AL73" s="117">
        <f t="shared" si="86"/>
        <v>8.138238431972418E-2</v>
      </c>
      <c r="AM73" s="117">
        <f t="shared" si="87"/>
        <v>5.4654477538583109E-3</v>
      </c>
      <c r="AN73" s="118">
        <f t="shared" si="88"/>
        <v>6.7071934619657384E-3</v>
      </c>
      <c r="AO73" s="202">
        <f t="shared" si="89"/>
        <v>2.2846486853883474E-3</v>
      </c>
      <c r="AP73" s="122"/>
      <c r="AQ73" s="120"/>
      <c r="AR73" s="120"/>
      <c r="AS73" s="121"/>
      <c r="AT73" s="121"/>
    </row>
    <row r="74" spans="1:46">
      <c r="A74" s="197" t="s">
        <v>125</v>
      </c>
      <c r="B74" s="164">
        <v>30194156.739999998</v>
      </c>
      <c r="C74" s="164">
        <v>0.63129999999999997</v>
      </c>
      <c r="D74" s="164">
        <v>30999936.600000001</v>
      </c>
      <c r="E74" s="164">
        <v>0.64890000000000003</v>
      </c>
      <c r="F74" s="115">
        <f t="shared" si="54"/>
        <v>2.6686615789224495E-2</v>
      </c>
      <c r="G74" s="115">
        <f t="shared" si="55"/>
        <v>2.7878979882781658E-2</v>
      </c>
      <c r="H74" s="164">
        <v>30997714.969999999</v>
      </c>
      <c r="I74" s="164">
        <v>0.64880000000000004</v>
      </c>
      <c r="J74" s="115">
        <f t="shared" si="70"/>
        <v>-7.1665630438827484E-5</v>
      </c>
      <c r="K74" s="115">
        <f t="shared" si="71"/>
        <v>-1.5410695022343809E-4</v>
      </c>
      <c r="L74" s="164">
        <v>31020844.210000001</v>
      </c>
      <c r="M74" s="164">
        <v>0.64929999999999999</v>
      </c>
      <c r="N74" s="115">
        <f t="shared" si="72"/>
        <v>7.4615951602841925E-4</v>
      </c>
      <c r="O74" s="115">
        <f t="shared" si="73"/>
        <v>7.7065351417993978E-4</v>
      </c>
      <c r="P74" s="164">
        <v>31030089.760000002</v>
      </c>
      <c r="Q74" s="164">
        <v>0.64949999999999997</v>
      </c>
      <c r="R74" s="115">
        <f t="shared" si="74"/>
        <v>2.9804314600246479E-4</v>
      </c>
      <c r="S74" s="115">
        <f t="shared" si="75"/>
        <v>3.0802402587398427E-4</v>
      </c>
      <c r="T74" s="164">
        <v>30953786.640000001</v>
      </c>
      <c r="U74" s="164">
        <v>0.64980000000000004</v>
      </c>
      <c r="V74" s="115">
        <f t="shared" si="76"/>
        <v>-2.4590041662838243E-3</v>
      </c>
      <c r="W74" s="115">
        <f t="shared" si="77"/>
        <v>4.6189376443430021E-4</v>
      </c>
      <c r="X74" s="164">
        <v>31164814.280000001</v>
      </c>
      <c r="Y74" s="164">
        <v>0.6542</v>
      </c>
      <c r="Z74" s="115">
        <f t="shared" si="78"/>
        <v>6.817506447734583E-3</v>
      </c>
      <c r="AA74" s="115">
        <f t="shared" si="79"/>
        <v>6.7713142505385644E-3</v>
      </c>
      <c r="AB74" s="164">
        <v>31174292.460000001</v>
      </c>
      <c r="AC74" s="164">
        <v>0.65439999999999998</v>
      </c>
      <c r="AD74" s="115">
        <f t="shared" si="80"/>
        <v>3.0413080324634943E-4</v>
      </c>
      <c r="AE74" s="115">
        <f t="shared" si="81"/>
        <v>3.0571690614487613E-4</v>
      </c>
      <c r="AF74" s="164">
        <v>31189174.010000002</v>
      </c>
      <c r="AG74" s="164">
        <v>0.65469999999999995</v>
      </c>
      <c r="AH74" s="115">
        <f t="shared" si="82"/>
        <v>4.7736608678754743E-4</v>
      </c>
      <c r="AI74" s="115">
        <f t="shared" si="83"/>
        <v>4.5843520782391041E-4</v>
      </c>
      <c r="AJ74" s="116">
        <f t="shared" si="84"/>
        <v>4.0998939990376515E-3</v>
      </c>
      <c r="AK74" s="116">
        <f t="shared" si="85"/>
        <v>4.6001138251942249E-3</v>
      </c>
      <c r="AL74" s="117">
        <f t="shared" si="86"/>
        <v>6.1044450652199119E-3</v>
      </c>
      <c r="AM74" s="117">
        <f t="shared" si="87"/>
        <v>8.9382031129602649E-3</v>
      </c>
      <c r="AN74" s="118">
        <f t="shared" si="88"/>
        <v>9.4958532689556775E-3</v>
      </c>
      <c r="AO74" s="202">
        <f t="shared" si="89"/>
        <v>9.6734492626082014E-3</v>
      </c>
      <c r="AP74" s="122"/>
      <c r="AQ74" s="120"/>
      <c r="AR74" s="120"/>
      <c r="AS74" s="121"/>
      <c r="AT74" s="121"/>
    </row>
    <row r="75" spans="1:46">
      <c r="A75" s="197" t="s">
        <v>129</v>
      </c>
      <c r="B75" s="164">
        <v>1332839931.75</v>
      </c>
      <c r="C75" s="164">
        <v>1161.93</v>
      </c>
      <c r="D75" s="164">
        <v>1333064745.3299999</v>
      </c>
      <c r="E75" s="164">
        <v>1164.95</v>
      </c>
      <c r="F75" s="115">
        <f t="shared" si="54"/>
        <v>1.6867260249679543E-4</v>
      </c>
      <c r="G75" s="115">
        <f t="shared" si="55"/>
        <v>2.5991238714896609E-3</v>
      </c>
      <c r="H75" s="164">
        <v>1321783354.6600001</v>
      </c>
      <c r="I75" s="164">
        <v>1156.1199999999999</v>
      </c>
      <c r="J75" s="115">
        <f t="shared" si="70"/>
        <v>-8.4627477468899176E-3</v>
      </c>
      <c r="K75" s="115">
        <f t="shared" si="71"/>
        <v>-7.5797244516933385E-3</v>
      </c>
      <c r="L75" s="164">
        <v>1333430047.1500001</v>
      </c>
      <c r="M75" s="164">
        <v>1166.6300000000001</v>
      </c>
      <c r="N75" s="115">
        <f t="shared" si="72"/>
        <v>8.8113475244934267E-3</v>
      </c>
      <c r="O75" s="115">
        <f t="shared" si="73"/>
        <v>9.090751825070251E-3</v>
      </c>
      <c r="P75" s="164">
        <v>1325299098.5</v>
      </c>
      <c r="Q75" s="164">
        <v>1162.3399999999999</v>
      </c>
      <c r="R75" s="115">
        <f t="shared" si="74"/>
        <v>-6.097769183601897E-3</v>
      </c>
      <c r="S75" s="115">
        <f t="shared" si="75"/>
        <v>-3.6772584281221901E-3</v>
      </c>
      <c r="T75" s="164">
        <v>1329253580.5799999</v>
      </c>
      <c r="U75" s="164">
        <v>1164.9100000000001</v>
      </c>
      <c r="V75" s="115">
        <f t="shared" si="76"/>
        <v>2.9838412208049378E-3</v>
      </c>
      <c r="W75" s="115">
        <f t="shared" si="77"/>
        <v>2.2110570056955484E-3</v>
      </c>
      <c r="X75" s="164">
        <v>1353004808.4300001</v>
      </c>
      <c r="Y75" s="164">
        <v>1185.96</v>
      </c>
      <c r="Z75" s="115">
        <f t="shared" si="78"/>
        <v>1.7868093941591379E-2</v>
      </c>
      <c r="AA75" s="115">
        <f t="shared" si="79"/>
        <v>1.8070065498622171E-2</v>
      </c>
      <c r="AB75" s="164">
        <v>1339703776.5</v>
      </c>
      <c r="AC75" s="164">
        <v>1174.8399999999999</v>
      </c>
      <c r="AD75" s="115">
        <f t="shared" si="80"/>
        <v>-9.8307351512182135E-3</v>
      </c>
      <c r="AE75" s="115">
        <f t="shared" si="81"/>
        <v>-9.3763701979831682E-3</v>
      </c>
      <c r="AF75" s="164">
        <v>1319458458.0699999</v>
      </c>
      <c r="AG75" s="164">
        <v>1175.06</v>
      </c>
      <c r="AH75" s="115">
        <f t="shared" si="82"/>
        <v>-1.5111787236198828E-2</v>
      </c>
      <c r="AI75" s="115">
        <f t="shared" si="83"/>
        <v>1.8725954172485386E-4</v>
      </c>
      <c r="AJ75" s="116">
        <f t="shared" si="84"/>
        <v>-1.2088855035652895E-3</v>
      </c>
      <c r="AK75" s="116">
        <f t="shared" si="85"/>
        <v>1.4406130831004736E-3</v>
      </c>
      <c r="AL75" s="117">
        <f t="shared" si="86"/>
        <v>-1.0206771507284709E-2</v>
      </c>
      <c r="AM75" s="117">
        <f t="shared" si="87"/>
        <v>8.6784840551095751E-3</v>
      </c>
      <c r="AN75" s="118">
        <f t="shared" si="88"/>
        <v>1.0875657664346497E-2</v>
      </c>
      <c r="AO75" s="202">
        <f t="shared" si="89"/>
        <v>8.9692821973196123E-3</v>
      </c>
      <c r="AP75" s="122"/>
      <c r="AQ75" s="120"/>
      <c r="AR75" s="120"/>
      <c r="AS75" s="121"/>
      <c r="AT75" s="121"/>
    </row>
    <row r="76" spans="1:46" s="278" customFormat="1">
      <c r="A76" s="197" t="s">
        <v>130</v>
      </c>
      <c r="B76" s="164">
        <v>286032609.24000001</v>
      </c>
      <c r="C76" s="164">
        <v>154.87</v>
      </c>
      <c r="D76" s="164">
        <v>285927084.44</v>
      </c>
      <c r="E76" s="164">
        <v>156.30000000000001</v>
      </c>
      <c r="F76" s="115">
        <f t="shared" si="54"/>
        <v>-3.6892576787099729E-4</v>
      </c>
      <c r="G76" s="115">
        <f t="shared" si="55"/>
        <v>9.2335507199587195E-3</v>
      </c>
      <c r="H76" s="164">
        <v>280435889.41000003</v>
      </c>
      <c r="I76" s="164">
        <v>153.27000000000001</v>
      </c>
      <c r="J76" s="115">
        <f t="shared" si="70"/>
        <v>-1.9204878896851286E-2</v>
      </c>
      <c r="K76" s="115">
        <f t="shared" si="71"/>
        <v>-1.9385796545105572E-2</v>
      </c>
      <c r="L76" s="164">
        <v>280435889.41000003</v>
      </c>
      <c r="M76" s="164">
        <v>153.43</v>
      </c>
      <c r="N76" s="115">
        <f t="shared" si="72"/>
        <v>0</v>
      </c>
      <c r="O76" s="115">
        <f t="shared" si="73"/>
        <v>1.0439094408559834E-3</v>
      </c>
      <c r="P76" s="164">
        <v>267425946.78999999</v>
      </c>
      <c r="Q76" s="164">
        <v>146.16999999999999</v>
      </c>
      <c r="R76" s="115">
        <f t="shared" si="74"/>
        <v>-4.6391860354861252E-2</v>
      </c>
      <c r="S76" s="115">
        <f t="shared" si="75"/>
        <v>-4.7317995176953787E-2</v>
      </c>
      <c r="T76" s="164">
        <v>267383994.53999999</v>
      </c>
      <c r="U76" s="164">
        <v>146.13999999999999</v>
      </c>
      <c r="V76" s="115">
        <f t="shared" si="76"/>
        <v>-1.5687426932040966E-4</v>
      </c>
      <c r="W76" s="115">
        <f t="shared" si="77"/>
        <v>-2.0524047342136649E-4</v>
      </c>
      <c r="X76" s="164">
        <v>267910890.99000001</v>
      </c>
      <c r="Y76" s="164">
        <v>146.43</v>
      </c>
      <c r="Z76" s="115">
        <f t="shared" si="78"/>
        <v>1.9705609189752584E-3</v>
      </c>
      <c r="AA76" s="115">
        <f t="shared" si="79"/>
        <v>1.984398521965379E-3</v>
      </c>
      <c r="AB76" s="164">
        <v>271557691.23000002</v>
      </c>
      <c r="AC76" s="164">
        <v>148.46</v>
      </c>
      <c r="AD76" s="115">
        <f t="shared" si="80"/>
        <v>1.3611989518321333E-2</v>
      </c>
      <c r="AE76" s="115">
        <f t="shared" si="81"/>
        <v>1.3863279382640176E-2</v>
      </c>
      <c r="AF76" s="164">
        <v>271584148.48000002</v>
      </c>
      <c r="AG76" s="164">
        <v>148.47999999999999</v>
      </c>
      <c r="AH76" s="115">
        <f t="shared" si="82"/>
        <v>9.7427732133690954E-5</v>
      </c>
      <c r="AI76" s="115">
        <f t="shared" si="83"/>
        <v>1.3471642193171095E-4</v>
      </c>
      <c r="AJ76" s="116">
        <f t="shared" si="84"/>
        <v>-6.3053201399342089E-3</v>
      </c>
      <c r="AK76" s="116">
        <f t="shared" si="85"/>
        <v>-5.0811472135160948E-3</v>
      </c>
      <c r="AL76" s="117">
        <f t="shared" si="86"/>
        <v>-5.016291474482458E-2</v>
      </c>
      <c r="AM76" s="117">
        <f t="shared" si="87"/>
        <v>-5.0031989763275886E-2</v>
      </c>
      <c r="AN76" s="118">
        <f t="shared" si="88"/>
        <v>1.848673331645093E-2</v>
      </c>
      <c r="AO76" s="202">
        <f t="shared" si="89"/>
        <v>1.9606100180196144E-2</v>
      </c>
      <c r="AP76" s="122"/>
      <c r="AQ76" s="120"/>
      <c r="AR76" s="120"/>
      <c r="AS76" s="121"/>
      <c r="AT76" s="121"/>
    </row>
    <row r="77" spans="1:46">
      <c r="A77" s="197" t="s">
        <v>135</v>
      </c>
      <c r="B77" s="164">
        <v>636265708.97000003</v>
      </c>
      <c r="C77" s="164">
        <v>169.28667100000001</v>
      </c>
      <c r="D77" s="164">
        <v>637818571.77999997</v>
      </c>
      <c r="E77" s="164">
        <v>169.59476599999999</v>
      </c>
      <c r="F77" s="115">
        <f t="shared" si="54"/>
        <v>2.4405885593202074E-3</v>
      </c>
      <c r="G77" s="115">
        <f t="shared" si="55"/>
        <v>1.8199601786721899E-3</v>
      </c>
      <c r="H77" s="164">
        <v>639706445.01999998</v>
      </c>
      <c r="I77" s="164">
        <v>169.88465099999999</v>
      </c>
      <c r="J77" s="115">
        <f t="shared" si="70"/>
        <v>2.9598906703694819E-3</v>
      </c>
      <c r="K77" s="115">
        <f t="shared" si="71"/>
        <v>1.7092803441823093E-3</v>
      </c>
      <c r="L77" s="164">
        <v>639375151.22000003</v>
      </c>
      <c r="M77" s="164">
        <v>169.90267900000001</v>
      </c>
      <c r="N77" s="115">
        <f t="shared" si="72"/>
        <v>-5.1788410540336922E-4</v>
      </c>
      <c r="O77" s="115">
        <f t="shared" si="73"/>
        <v>1.0611906310485492E-4</v>
      </c>
      <c r="P77" s="164">
        <v>644434880.10000002</v>
      </c>
      <c r="Q77" s="164">
        <v>170.23208099999999</v>
      </c>
      <c r="R77" s="115">
        <f t="shared" si="74"/>
        <v>7.9135525838710825E-3</v>
      </c>
      <c r="S77" s="115">
        <f t="shared" si="75"/>
        <v>1.9387687230051711E-3</v>
      </c>
      <c r="T77" s="164">
        <v>647101211.27999997</v>
      </c>
      <c r="U77" s="164">
        <v>170.78481600000001</v>
      </c>
      <c r="V77" s="115">
        <f t="shared" si="76"/>
        <v>4.1374718568712486E-3</v>
      </c>
      <c r="W77" s="115">
        <f t="shared" si="77"/>
        <v>3.2469496745446743E-3</v>
      </c>
      <c r="X77" s="164">
        <v>645898188.24000001</v>
      </c>
      <c r="Y77" s="164">
        <v>171.123277</v>
      </c>
      <c r="Z77" s="115">
        <f t="shared" si="78"/>
        <v>-1.8590956391818824E-3</v>
      </c>
      <c r="AA77" s="115">
        <f t="shared" si="79"/>
        <v>1.9817979603057641E-3</v>
      </c>
      <c r="AB77" s="164">
        <v>644419793.63</v>
      </c>
      <c r="AC77" s="164">
        <v>171.34641099999999</v>
      </c>
      <c r="AD77" s="115">
        <f t="shared" si="80"/>
        <v>-2.2888972858531673E-3</v>
      </c>
      <c r="AE77" s="115">
        <f t="shared" si="81"/>
        <v>1.3039371610443593E-3</v>
      </c>
      <c r="AF77" s="164">
        <v>631804952.25</v>
      </c>
      <c r="AG77" s="164">
        <v>171.62971899999999</v>
      </c>
      <c r="AH77" s="115">
        <f t="shared" si="82"/>
        <v>-1.9575502653233105E-2</v>
      </c>
      <c r="AI77" s="115">
        <f t="shared" si="83"/>
        <v>1.6534224343923098E-3</v>
      </c>
      <c r="AJ77" s="116">
        <f t="shared" si="84"/>
        <v>-8.4873450165493815E-4</v>
      </c>
      <c r="AK77" s="116">
        <f t="shared" si="85"/>
        <v>1.7200294424064542E-3</v>
      </c>
      <c r="AL77" s="117">
        <f t="shared" si="86"/>
        <v>-9.428417101774552E-3</v>
      </c>
      <c r="AM77" s="117">
        <f t="shared" si="87"/>
        <v>1.1998913928747079E-2</v>
      </c>
      <c r="AN77" s="118">
        <f t="shared" si="88"/>
        <v>8.2882137191513487E-3</v>
      </c>
      <c r="AO77" s="202">
        <f t="shared" si="89"/>
        <v>8.652194364816583E-4</v>
      </c>
      <c r="AP77" s="122"/>
      <c r="AQ77" s="120"/>
      <c r="AR77" s="120"/>
      <c r="AS77" s="121"/>
      <c r="AT77" s="121"/>
    </row>
    <row r="78" spans="1:46" s="278" customFormat="1">
      <c r="A78" s="197" t="s">
        <v>141</v>
      </c>
      <c r="B78" s="164">
        <v>1975921662.96</v>
      </c>
      <c r="C78" s="164">
        <v>1.5236000000000001</v>
      </c>
      <c r="D78" s="164">
        <v>1836423167.1400001</v>
      </c>
      <c r="E78" s="164">
        <v>1.4441999999999999</v>
      </c>
      <c r="F78" s="115">
        <f t="shared" si="54"/>
        <v>-7.0599203619755996E-2</v>
      </c>
      <c r="G78" s="115">
        <f t="shared" si="55"/>
        <v>-5.2113415594644351E-2</v>
      </c>
      <c r="H78" s="164">
        <v>1876706103.96</v>
      </c>
      <c r="I78" s="164">
        <v>1.1499999999999999</v>
      </c>
      <c r="J78" s="115">
        <f t="shared" si="70"/>
        <v>2.1935541622868752E-2</v>
      </c>
      <c r="K78" s="115">
        <f t="shared" si="71"/>
        <v>-0.20371139731339152</v>
      </c>
      <c r="L78" s="164">
        <v>1861524125.71</v>
      </c>
      <c r="M78" s="164">
        <v>1.4528000000000001</v>
      </c>
      <c r="N78" s="115">
        <f t="shared" si="72"/>
        <v>-8.0896940751483733E-3</v>
      </c>
      <c r="O78" s="115">
        <f t="shared" si="73"/>
        <v>0.26330434782608714</v>
      </c>
      <c r="P78" s="164">
        <v>1859282780.8399999</v>
      </c>
      <c r="Q78" s="164">
        <v>1.4511000000000001</v>
      </c>
      <c r="R78" s="115">
        <f t="shared" si="74"/>
        <v>-1.2040375083214446E-3</v>
      </c>
      <c r="S78" s="115">
        <f t="shared" si="75"/>
        <v>-1.1701541850220503E-3</v>
      </c>
      <c r="T78" s="164">
        <v>1172643354.0999999</v>
      </c>
      <c r="U78" s="164">
        <v>1.3983000000000001</v>
      </c>
      <c r="V78" s="115">
        <f t="shared" si="76"/>
        <v>-0.36930338613139052</v>
      </c>
      <c r="W78" s="115">
        <f t="shared" si="77"/>
        <v>-3.6386189787058064E-2</v>
      </c>
      <c r="X78" s="164">
        <v>1296165862.8599999</v>
      </c>
      <c r="Y78" s="164">
        <v>1.3819999999999999</v>
      </c>
      <c r="Z78" s="115">
        <f t="shared" si="78"/>
        <v>0.10533680878173153</v>
      </c>
      <c r="AA78" s="115">
        <f t="shared" si="79"/>
        <v>-1.1657012086104699E-2</v>
      </c>
      <c r="AB78" s="164">
        <v>1226908744.8</v>
      </c>
      <c r="AC78" s="164">
        <v>1.3451</v>
      </c>
      <c r="AD78" s="115">
        <f t="shared" si="80"/>
        <v>-5.3432296008154065E-2</v>
      </c>
      <c r="AE78" s="115">
        <f t="shared" si="81"/>
        <v>-2.6700434153400822E-2</v>
      </c>
      <c r="AF78" s="164">
        <v>1226425921.9000001</v>
      </c>
      <c r="AG78" s="164">
        <v>1.3381000000000001</v>
      </c>
      <c r="AH78" s="115">
        <f t="shared" si="82"/>
        <v>-3.9352796371058758E-4</v>
      </c>
      <c r="AI78" s="115">
        <f t="shared" si="83"/>
        <v>-5.204074046539213E-3</v>
      </c>
      <c r="AJ78" s="116">
        <f t="shared" si="84"/>
        <v>-4.6968724362735088E-2</v>
      </c>
      <c r="AK78" s="116">
        <f t="shared" si="85"/>
        <v>-9.2047911675091978E-3</v>
      </c>
      <c r="AL78" s="117">
        <f t="shared" si="86"/>
        <v>-0.3321659496324012</v>
      </c>
      <c r="AM78" s="117">
        <f t="shared" si="87"/>
        <v>-7.3466278908738303E-2</v>
      </c>
      <c r="AN78" s="118">
        <f t="shared" si="88"/>
        <v>0.14051935263863824</v>
      </c>
      <c r="AO78" s="202">
        <f t="shared" si="89"/>
        <v>0.12821115462415344</v>
      </c>
      <c r="AP78" s="122"/>
      <c r="AQ78" s="120"/>
      <c r="AR78" s="120"/>
      <c r="AS78" s="121"/>
      <c r="AT78" s="121"/>
    </row>
    <row r="79" spans="1:46" s="278" customFormat="1">
      <c r="A79" s="197" t="s">
        <v>160</v>
      </c>
      <c r="B79" s="164">
        <v>1886118313.6800001</v>
      </c>
      <c r="C79" s="164">
        <v>515.74</v>
      </c>
      <c r="D79" s="164">
        <v>1881295197.98</v>
      </c>
      <c r="E79" s="164">
        <v>513.6</v>
      </c>
      <c r="F79" s="115">
        <f t="shared" si="54"/>
        <v>-2.5571649800640982E-3</v>
      </c>
      <c r="G79" s="115">
        <f t="shared" si="55"/>
        <v>-4.149377593360969E-3</v>
      </c>
      <c r="H79" s="164">
        <v>1892878495.6600001</v>
      </c>
      <c r="I79" s="164">
        <v>518.95000000000005</v>
      </c>
      <c r="J79" s="115">
        <f t="shared" si="70"/>
        <v>6.1570867200625304E-3</v>
      </c>
      <c r="K79" s="115">
        <f t="shared" si="71"/>
        <v>1.0416666666666711E-2</v>
      </c>
      <c r="L79" s="164">
        <v>1846901242.6300001</v>
      </c>
      <c r="M79" s="164">
        <v>521.52</v>
      </c>
      <c r="N79" s="115">
        <f t="shared" si="72"/>
        <v>-2.4289595521010364E-2</v>
      </c>
      <c r="O79" s="115">
        <f t="shared" si="73"/>
        <v>4.9523075440792682E-3</v>
      </c>
      <c r="P79" s="164">
        <v>1801250367</v>
      </c>
      <c r="Q79" s="164">
        <v>520.02</v>
      </c>
      <c r="R79" s="115">
        <f t="shared" si="74"/>
        <v>-2.4717550985559441E-2</v>
      </c>
      <c r="S79" s="115">
        <f t="shared" si="75"/>
        <v>-2.8762080073630927E-3</v>
      </c>
      <c r="T79" s="164">
        <v>1796897048.0899999</v>
      </c>
      <c r="U79" s="164">
        <v>518.95000000000005</v>
      </c>
      <c r="V79" s="115">
        <f t="shared" si="76"/>
        <v>-2.4168316574727927E-3</v>
      </c>
      <c r="W79" s="115">
        <f t="shared" si="77"/>
        <v>-2.0576131687241573E-3</v>
      </c>
      <c r="X79" s="164">
        <v>1824516623.03</v>
      </c>
      <c r="Y79" s="164">
        <v>523.79999999999995</v>
      </c>
      <c r="Z79" s="115">
        <f t="shared" si="78"/>
        <v>1.5370705277388099E-2</v>
      </c>
      <c r="AA79" s="115">
        <f t="shared" si="79"/>
        <v>9.3457943925231886E-3</v>
      </c>
      <c r="AB79" s="164">
        <v>1819767895.8099999</v>
      </c>
      <c r="AC79" s="164">
        <v>520.55999999999995</v>
      </c>
      <c r="AD79" s="115">
        <f t="shared" si="80"/>
        <v>-2.6027316824955818E-3</v>
      </c>
      <c r="AE79" s="115">
        <f t="shared" si="81"/>
        <v>-6.1855670103092963E-3</v>
      </c>
      <c r="AF79" s="164">
        <v>1835240542.8099999</v>
      </c>
      <c r="AG79" s="164">
        <v>523.79999999999995</v>
      </c>
      <c r="AH79" s="115">
        <f t="shared" si="82"/>
        <v>8.5025387224522634E-3</v>
      </c>
      <c r="AI79" s="115">
        <f t="shared" si="83"/>
        <v>6.2240663900415116E-3</v>
      </c>
      <c r="AJ79" s="116">
        <f t="shared" si="84"/>
        <v>-3.3191930133374238E-3</v>
      </c>
      <c r="AK79" s="116">
        <f t="shared" si="85"/>
        <v>1.9587586516941454E-3</v>
      </c>
      <c r="AL79" s="117">
        <f t="shared" si="86"/>
        <v>-2.4480291673231434E-2</v>
      </c>
      <c r="AM79" s="117">
        <f t="shared" si="87"/>
        <v>1.9859813084112016E-2</v>
      </c>
      <c r="AN79" s="118">
        <f t="shared" si="88"/>
        <v>1.4532826299480503E-2</v>
      </c>
      <c r="AO79" s="202">
        <f t="shared" si="89"/>
        <v>6.5072070393514796E-3</v>
      </c>
      <c r="AP79" s="122"/>
      <c r="AQ79" s="120"/>
      <c r="AR79" s="120"/>
      <c r="AS79" s="121"/>
      <c r="AT79" s="121"/>
    </row>
    <row r="80" spans="1:46" s="278" customFormat="1">
      <c r="A80" s="197" t="s">
        <v>168</v>
      </c>
      <c r="B80" s="164">
        <v>12270459581.959999</v>
      </c>
      <c r="C80" s="176">
        <v>111.71</v>
      </c>
      <c r="D80" s="164">
        <v>11523450392.48</v>
      </c>
      <c r="E80" s="176">
        <v>111.79</v>
      </c>
      <c r="F80" s="115">
        <f t="shared" si="54"/>
        <v>-6.0878664282326529E-2</v>
      </c>
      <c r="G80" s="115">
        <f t="shared" si="55"/>
        <v>7.1614000537116205E-4</v>
      </c>
      <c r="H80" s="164">
        <v>11009898423.459999</v>
      </c>
      <c r="I80" s="176">
        <v>100.14</v>
      </c>
      <c r="J80" s="115">
        <f t="shared" si="70"/>
        <v>-4.4565815925682761E-2</v>
      </c>
      <c r="K80" s="115">
        <f t="shared" si="71"/>
        <v>-0.10421325699973169</v>
      </c>
      <c r="L80" s="164">
        <v>10752315217.440001</v>
      </c>
      <c r="M80" s="176">
        <v>112.77</v>
      </c>
      <c r="N80" s="115">
        <f t="shared" si="72"/>
        <v>-2.3395602403664117E-2</v>
      </c>
      <c r="O80" s="115">
        <f t="shared" si="73"/>
        <v>0.12612342720191727</v>
      </c>
      <c r="P80" s="164">
        <v>10515901337.32</v>
      </c>
      <c r="Q80" s="176">
        <v>112.85</v>
      </c>
      <c r="R80" s="115">
        <f t="shared" si="74"/>
        <v>-2.1987253474167419E-2</v>
      </c>
      <c r="S80" s="115">
        <f t="shared" si="75"/>
        <v>7.0940853063756581E-4</v>
      </c>
      <c r="T80" s="164">
        <v>10522858407.809999</v>
      </c>
      <c r="U80" s="176">
        <v>112.92</v>
      </c>
      <c r="V80" s="115">
        <f t="shared" si="76"/>
        <v>6.615762421914084E-4</v>
      </c>
      <c r="W80" s="115">
        <f t="shared" si="77"/>
        <v>6.2029242357117763E-4</v>
      </c>
      <c r="X80" s="164">
        <v>10780092056.25</v>
      </c>
      <c r="Y80" s="176">
        <v>113.03</v>
      </c>
      <c r="Z80" s="115">
        <f t="shared" si="78"/>
        <v>2.444522566692367E-2</v>
      </c>
      <c r="AA80" s="115">
        <f t="shared" si="79"/>
        <v>9.7414098476797232E-4</v>
      </c>
      <c r="AB80" s="164">
        <v>10624566339.879999</v>
      </c>
      <c r="AC80" s="176">
        <v>113.12</v>
      </c>
      <c r="AD80" s="115">
        <f t="shared" si="80"/>
        <v>-1.4427123215504576E-2</v>
      </c>
      <c r="AE80" s="115">
        <f t="shared" si="81"/>
        <v>7.9624878350883317E-4</v>
      </c>
      <c r="AF80" s="164">
        <v>10301056610.639999</v>
      </c>
      <c r="AG80" s="176">
        <v>113.22</v>
      </c>
      <c r="AH80" s="115">
        <f t="shared" si="82"/>
        <v>-3.0449217303645137E-2</v>
      </c>
      <c r="AI80" s="115">
        <f t="shared" si="83"/>
        <v>8.8401697312583377E-4</v>
      </c>
      <c r="AJ80" s="116">
        <f t="shared" si="84"/>
        <v>-2.1324609336984431E-2</v>
      </c>
      <c r="AK80" s="116">
        <f t="shared" si="85"/>
        <v>3.3263022378960164E-3</v>
      </c>
      <c r="AL80" s="117">
        <f t="shared" si="86"/>
        <v>-0.10607879933580594</v>
      </c>
      <c r="AM80" s="117">
        <f t="shared" si="87"/>
        <v>1.2791841846318925E-2</v>
      </c>
      <c r="AN80" s="118">
        <f t="shared" si="88"/>
        <v>2.623658567126845E-2</v>
      </c>
      <c r="AO80" s="202">
        <f t="shared" si="89"/>
        <v>6.173997646753264E-2</v>
      </c>
      <c r="AP80" s="122"/>
      <c r="AQ80" s="120"/>
      <c r="AR80" s="120"/>
      <c r="AS80" s="121"/>
      <c r="AT80" s="121"/>
    </row>
    <row r="81" spans="1:46" s="278" customFormat="1">
      <c r="A81" s="197" t="s">
        <v>176</v>
      </c>
      <c r="B81" s="164">
        <v>399637307.18000001</v>
      </c>
      <c r="C81" s="176">
        <v>1.1304000000000001</v>
      </c>
      <c r="D81" s="164">
        <v>395031376.68000001</v>
      </c>
      <c r="E81" s="176">
        <v>1.1169</v>
      </c>
      <c r="F81" s="115">
        <f t="shared" si="54"/>
        <v>-1.1525276587667152E-2</v>
      </c>
      <c r="G81" s="115">
        <f t="shared" si="55"/>
        <v>-1.1942675159235729E-2</v>
      </c>
      <c r="H81" s="164">
        <v>397284198.01999998</v>
      </c>
      <c r="I81" s="176">
        <v>1.17</v>
      </c>
      <c r="J81" s="115">
        <f t="shared" si="70"/>
        <v>5.7028921574118381E-3</v>
      </c>
      <c r="K81" s="115">
        <f t="shared" si="71"/>
        <v>4.7542304593070038E-2</v>
      </c>
      <c r="L81" s="164">
        <v>389032912.12</v>
      </c>
      <c r="M81" s="176">
        <v>1.1399999999999999</v>
      </c>
      <c r="N81" s="115">
        <f t="shared" si="72"/>
        <v>-2.0769227523075539E-2</v>
      </c>
      <c r="O81" s="115">
        <f t="shared" si="73"/>
        <v>-2.5641025641025664E-2</v>
      </c>
      <c r="P81" s="164">
        <v>385797224.18000001</v>
      </c>
      <c r="Q81" s="176">
        <v>1.1299999999999999</v>
      </c>
      <c r="R81" s="115">
        <f t="shared" si="74"/>
        <v>-8.3172601576751073E-3</v>
      </c>
      <c r="S81" s="115">
        <f t="shared" si="75"/>
        <v>-8.7719298245614117E-3</v>
      </c>
      <c r="T81" s="164">
        <v>384662658.86000001</v>
      </c>
      <c r="U81" s="176">
        <v>1.1299999999999999</v>
      </c>
      <c r="V81" s="115">
        <f t="shared" si="76"/>
        <v>-2.9408332898492886E-3</v>
      </c>
      <c r="W81" s="115">
        <f t="shared" si="77"/>
        <v>0</v>
      </c>
      <c r="X81" s="164">
        <v>378850201.35000002</v>
      </c>
      <c r="Y81" s="176">
        <v>1.1100000000000001</v>
      </c>
      <c r="Z81" s="115">
        <f t="shared" si="78"/>
        <v>-1.5110532244606215E-2</v>
      </c>
      <c r="AA81" s="115">
        <f t="shared" si="79"/>
        <v>-1.7699115044247607E-2</v>
      </c>
      <c r="AB81" s="164">
        <v>365239395.79000002</v>
      </c>
      <c r="AC81" s="176">
        <v>1.0720000000000001</v>
      </c>
      <c r="AD81" s="115">
        <f t="shared" si="80"/>
        <v>-3.5926615616143451E-2</v>
      </c>
      <c r="AE81" s="115">
        <f t="shared" si="81"/>
        <v>-3.4234234234234259E-2</v>
      </c>
      <c r="AF81" s="164">
        <v>366594723.94767123</v>
      </c>
      <c r="AG81" s="176">
        <v>1.0760000000000001</v>
      </c>
      <c r="AH81" s="115">
        <f t="shared" si="82"/>
        <v>3.7107939978371879E-3</v>
      </c>
      <c r="AI81" s="115">
        <f t="shared" si="83"/>
        <v>3.7313432835820925E-3</v>
      </c>
      <c r="AJ81" s="116">
        <f t="shared" si="84"/>
        <v>-1.0647007407970966E-2</v>
      </c>
      <c r="AK81" s="116">
        <f t="shared" si="85"/>
        <v>-5.8769165033315677E-3</v>
      </c>
      <c r="AL81" s="117">
        <f t="shared" si="86"/>
        <v>-7.1985807738417271E-2</v>
      </c>
      <c r="AM81" s="117">
        <f t="shared" si="87"/>
        <v>-3.6619213895603846E-2</v>
      </c>
      <c r="AN81" s="118">
        <f t="shared" si="88"/>
        <v>1.3630275443880667E-2</v>
      </c>
      <c r="AO81" s="202">
        <f t="shared" si="89"/>
        <v>2.4957582225238698E-2</v>
      </c>
      <c r="AP81" s="122"/>
      <c r="AQ81" s="120"/>
      <c r="AR81" s="120"/>
      <c r="AS81" s="121"/>
      <c r="AT81" s="121"/>
    </row>
    <row r="82" spans="1:46" s="278" customFormat="1">
      <c r="A82" s="197" t="s">
        <v>180</v>
      </c>
      <c r="B82" s="164">
        <v>1501867929.3800001</v>
      </c>
      <c r="C82" s="175">
        <v>41786.75</v>
      </c>
      <c r="D82" s="164">
        <v>1535410693.4100001</v>
      </c>
      <c r="E82" s="175">
        <v>41828.49</v>
      </c>
      <c r="F82" s="115">
        <f t="shared" si="54"/>
        <v>2.2334030425596122E-2</v>
      </c>
      <c r="G82" s="115">
        <f t="shared" si="55"/>
        <v>9.9888122431148548E-4</v>
      </c>
      <c r="H82" s="164">
        <v>1561712605.04</v>
      </c>
      <c r="I82" s="176">
        <v>41866.44</v>
      </c>
      <c r="J82" s="115">
        <f t="shared" si="70"/>
        <v>1.7130212615352997E-2</v>
      </c>
      <c r="K82" s="115">
        <f t="shared" si="71"/>
        <v>9.0727635637825725E-4</v>
      </c>
      <c r="L82" s="164">
        <v>1721585663</v>
      </c>
      <c r="M82" s="175">
        <v>41904.39</v>
      </c>
      <c r="N82" s="115">
        <f t="shared" si="72"/>
        <v>0.10237034486630479</v>
      </c>
      <c r="O82" s="115">
        <f t="shared" si="73"/>
        <v>9.0645395213916177E-4</v>
      </c>
      <c r="P82" s="164">
        <v>1645629352.79</v>
      </c>
      <c r="Q82" s="175">
        <v>41938.550000000003</v>
      </c>
      <c r="R82" s="115">
        <f t="shared" si="74"/>
        <v>-4.411997139755458E-2</v>
      </c>
      <c r="S82" s="115">
        <f t="shared" si="75"/>
        <v>8.1518905298474682E-4</v>
      </c>
      <c r="T82" s="164">
        <v>1655947692.1400001</v>
      </c>
      <c r="U82" s="175">
        <v>41972.7</v>
      </c>
      <c r="V82" s="115">
        <f t="shared" si="76"/>
        <v>6.2701478510373138E-3</v>
      </c>
      <c r="W82" s="115">
        <f t="shared" si="77"/>
        <v>8.1428661696682832E-4</v>
      </c>
      <c r="X82" s="164">
        <v>1665781797.0799999</v>
      </c>
      <c r="Y82" s="175">
        <v>42018.239999999998</v>
      </c>
      <c r="Z82" s="115">
        <f t="shared" si="78"/>
        <v>5.9386567502570644E-3</v>
      </c>
      <c r="AA82" s="115">
        <f t="shared" si="79"/>
        <v>1.0849909584087008E-3</v>
      </c>
      <c r="AB82" s="164">
        <v>1677241224.6199999</v>
      </c>
      <c r="AC82" s="175">
        <v>42059.99</v>
      </c>
      <c r="AD82" s="115">
        <f t="shared" si="80"/>
        <v>6.8793088987330418E-3</v>
      </c>
      <c r="AE82" s="115">
        <f t="shared" si="81"/>
        <v>9.9361610576740016E-4</v>
      </c>
      <c r="AF82" s="164">
        <v>1685416314.95</v>
      </c>
      <c r="AG82" s="175">
        <v>42105.53</v>
      </c>
      <c r="AH82" s="115">
        <f t="shared" si="82"/>
        <v>4.8741291413537322E-3</v>
      </c>
      <c r="AI82" s="115">
        <f t="shared" si="83"/>
        <v>1.0827392017925081E-3</v>
      </c>
      <c r="AJ82" s="116">
        <f t="shared" si="84"/>
        <v>1.520960739388506E-2</v>
      </c>
      <c r="AK82" s="116">
        <f t="shared" si="85"/>
        <v>9.5042918359363609E-4</v>
      </c>
      <c r="AL82" s="117">
        <f t="shared" si="86"/>
        <v>9.769739274568412E-2</v>
      </c>
      <c r="AM82" s="117">
        <f t="shared" si="87"/>
        <v>6.6232369373123651E-3</v>
      </c>
      <c r="AN82" s="118">
        <f t="shared" si="88"/>
        <v>4.0555992424475683E-2</v>
      </c>
      <c r="AO82" s="202">
        <f t="shared" si="89"/>
        <v>1.0720221313462575E-4</v>
      </c>
      <c r="AP82" s="122"/>
      <c r="AQ82" s="120"/>
      <c r="AR82" s="120"/>
      <c r="AS82" s="121"/>
      <c r="AT82" s="121"/>
    </row>
    <row r="83" spans="1:46" s="278" customFormat="1">
      <c r="A83" s="197" t="s">
        <v>185</v>
      </c>
      <c r="B83" s="164">
        <v>2471385196.5999999</v>
      </c>
      <c r="C83" s="175">
        <v>1.0477000000000001</v>
      </c>
      <c r="D83" s="164">
        <v>2369847567.0500002</v>
      </c>
      <c r="E83" s="175">
        <v>1.0411999999999999</v>
      </c>
      <c r="F83" s="115">
        <f t="shared" si="54"/>
        <v>-4.1085311059437343E-2</v>
      </c>
      <c r="G83" s="115">
        <f t="shared" si="55"/>
        <v>-6.2040660494417981E-3</v>
      </c>
      <c r="H83" s="164">
        <v>2387146052.9899998</v>
      </c>
      <c r="I83" s="175">
        <v>1.0498000000000001</v>
      </c>
      <c r="J83" s="115">
        <f t="shared" si="70"/>
        <v>7.2994086963714859E-3</v>
      </c>
      <c r="K83" s="115">
        <f t="shared" si="71"/>
        <v>8.2597003457550548E-3</v>
      </c>
      <c r="L83" s="164">
        <v>2379278929.9699998</v>
      </c>
      <c r="M83" s="175">
        <v>1.0462</v>
      </c>
      <c r="N83" s="115">
        <f t="shared" si="72"/>
        <v>-3.2956186363821693E-3</v>
      </c>
      <c r="O83" s="115">
        <f t="shared" si="73"/>
        <v>-3.4292246142122759E-3</v>
      </c>
      <c r="P83" s="164">
        <v>2237557459.6999998</v>
      </c>
      <c r="Q83" s="175">
        <v>1.0468999999999999</v>
      </c>
      <c r="R83" s="115">
        <f t="shared" si="74"/>
        <v>-5.9564882656186487E-2</v>
      </c>
      <c r="S83" s="115">
        <f t="shared" si="75"/>
        <v>6.6908812846484692E-4</v>
      </c>
      <c r="T83" s="164">
        <v>2138712574.6300001</v>
      </c>
      <c r="U83" s="175">
        <v>1.0479000000000001</v>
      </c>
      <c r="V83" s="115">
        <f t="shared" si="76"/>
        <v>-4.4175350510664568E-2</v>
      </c>
      <c r="W83" s="115">
        <f t="shared" si="77"/>
        <v>9.5520106982530518E-4</v>
      </c>
      <c r="X83" s="164">
        <v>2117508225.5</v>
      </c>
      <c r="Y83" s="175">
        <v>1.0464</v>
      </c>
      <c r="Z83" s="115">
        <f t="shared" si="78"/>
        <v>-9.9145389527942954E-3</v>
      </c>
      <c r="AA83" s="115">
        <f t="shared" si="79"/>
        <v>-1.4314342971658142E-3</v>
      </c>
      <c r="AB83" s="164">
        <v>2086879966.77</v>
      </c>
      <c r="AC83" s="175">
        <v>1.03</v>
      </c>
      <c r="AD83" s="115">
        <f t="shared" si="80"/>
        <v>-1.4464292681917621E-2</v>
      </c>
      <c r="AE83" s="115">
        <f t="shared" si="81"/>
        <v>-1.5672782874617708E-2</v>
      </c>
      <c r="AF83" s="164">
        <v>2021325333.53</v>
      </c>
      <c r="AG83" s="175">
        <v>1.0296000000000001</v>
      </c>
      <c r="AH83" s="115">
        <f t="shared" si="82"/>
        <v>-3.1412747395080508E-2</v>
      </c>
      <c r="AI83" s="115">
        <f t="shared" si="83"/>
        <v>-3.88349514563064E-4</v>
      </c>
      <c r="AJ83" s="116">
        <f t="shared" si="84"/>
        <v>-2.4576666649511438E-2</v>
      </c>
      <c r="AK83" s="116">
        <f t="shared" si="85"/>
        <v>-2.1552334757444316E-3</v>
      </c>
      <c r="AL83" s="117">
        <f t="shared" si="86"/>
        <v>-0.14706525363310294</v>
      </c>
      <c r="AM83" s="117">
        <f t="shared" si="87"/>
        <v>-1.114099116404133E-2</v>
      </c>
      <c r="AN83" s="118">
        <f t="shared" si="88"/>
        <v>2.3033380399763059E-2</v>
      </c>
      <c r="AO83" s="202">
        <f t="shared" si="89"/>
        <v>6.8713530239412771E-3</v>
      </c>
      <c r="AP83" s="122"/>
      <c r="AQ83" s="120"/>
      <c r="AR83" s="120"/>
      <c r="AS83" s="121"/>
      <c r="AT83" s="121"/>
    </row>
    <row r="84" spans="1:46" s="374" customFormat="1">
      <c r="A84" s="197" t="s">
        <v>189</v>
      </c>
      <c r="B84" s="164">
        <v>531218208.75</v>
      </c>
      <c r="C84" s="175">
        <v>47792.7</v>
      </c>
      <c r="D84" s="164">
        <v>531928324.19999999</v>
      </c>
      <c r="E84" s="175">
        <v>47857.8</v>
      </c>
      <c r="F84" s="115">
        <f t="shared" si="54"/>
        <v>1.3367679012188758E-3</v>
      </c>
      <c r="G84" s="115">
        <f t="shared" si="55"/>
        <v>1.3621327106442161E-3</v>
      </c>
      <c r="H84" s="164">
        <v>532510150.80000001</v>
      </c>
      <c r="I84" s="175">
        <v>47908.95</v>
      </c>
      <c r="J84" s="115">
        <f t="shared" si="70"/>
        <v>1.0938063899399773E-3</v>
      </c>
      <c r="K84" s="115">
        <f t="shared" si="71"/>
        <v>1.0687912942089726E-3</v>
      </c>
      <c r="L84" s="164">
        <v>533096353.05000001</v>
      </c>
      <c r="M84" s="175">
        <v>47960.1</v>
      </c>
      <c r="N84" s="115">
        <f t="shared" si="72"/>
        <v>1.1008283111962041E-3</v>
      </c>
      <c r="O84" s="115">
        <f t="shared" si="73"/>
        <v>1.0676501989712039E-3</v>
      </c>
      <c r="P84" s="164">
        <v>533202512.55000001</v>
      </c>
      <c r="Q84" s="175">
        <v>48015.9</v>
      </c>
      <c r="R84" s="115">
        <f t="shared" si="74"/>
        <v>1.9913754688553106E-4</v>
      </c>
      <c r="S84" s="115">
        <f t="shared" si="75"/>
        <v>1.1634671320535802E-3</v>
      </c>
      <c r="T84" s="164">
        <v>533903142</v>
      </c>
      <c r="U84" s="175">
        <v>48076.35</v>
      </c>
      <c r="V84" s="115">
        <f t="shared" si="76"/>
        <v>1.3140025290752694E-3</v>
      </c>
      <c r="W84" s="115">
        <f t="shared" si="77"/>
        <v>1.2589579701723197E-3</v>
      </c>
      <c r="X84" s="164">
        <v>534488883.89999998</v>
      </c>
      <c r="Y84" s="175">
        <v>48132.15</v>
      </c>
      <c r="Z84" s="115">
        <f t="shared" si="78"/>
        <v>1.0970939369373035E-3</v>
      </c>
      <c r="AA84" s="115">
        <f t="shared" si="79"/>
        <v>1.1606538349937738E-3</v>
      </c>
      <c r="AB84" s="164">
        <v>535074872.25</v>
      </c>
      <c r="AC84" s="175">
        <v>48183.3</v>
      </c>
      <c r="AD84" s="115">
        <f t="shared" si="80"/>
        <v>1.0963527355784244E-3</v>
      </c>
      <c r="AE84" s="115">
        <f t="shared" si="81"/>
        <v>1.062699256110551E-3</v>
      </c>
      <c r="AF84" s="164">
        <v>535658489.10000002</v>
      </c>
      <c r="AG84" s="175">
        <v>48234.45</v>
      </c>
      <c r="AH84" s="115">
        <f t="shared" si="82"/>
        <v>1.0907199726010379E-3</v>
      </c>
      <c r="AI84" s="115">
        <f t="shared" si="83"/>
        <v>1.061571125265272E-3</v>
      </c>
      <c r="AJ84" s="116">
        <f t="shared" si="84"/>
        <v>1.0410886654290779E-3</v>
      </c>
      <c r="AK84" s="116">
        <f t="shared" si="85"/>
        <v>1.1507404403024862E-3</v>
      </c>
      <c r="AL84" s="117">
        <f t="shared" si="86"/>
        <v>7.0125329490774201E-3</v>
      </c>
      <c r="AM84" s="117">
        <f t="shared" si="87"/>
        <v>7.8701904391759378E-3</v>
      </c>
      <c r="AN84" s="118">
        <f t="shared" si="88"/>
        <v>3.5572698836447772E-4</v>
      </c>
      <c r="AO84" s="202">
        <f t="shared" si="89"/>
        <v>1.1082807626271736E-4</v>
      </c>
      <c r="AP84" s="122"/>
      <c r="AQ84" s="120"/>
      <c r="AR84" s="120"/>
      <c r="AS84" s="121"/>
      <c r="AT84" s="121"/>
    </row>
    <row r="85" spans="1:46" s="374" customFormat="1">
      <c r="A85" s="197" t="s">
        <v>195</v>
      </c>
      <c r="B85" s="164">
        <f>2612560.24*410.48</f>
        <v>1072403727.3152001</v>
      </c>
      <c r="C85" s="175">
        <f>1.0495*410.48</f>
        <v>430.79876000000007</v>
      </c>
      <c r="D85" s="164">
        <f>2636294.54*409.79</f>
        <v>1080327139.5466001</v>
      </c>
      <c r="E85" s="175">
        <f>1.0531*409.79</f>
        <v>431.54984899999999</v>
      </c>
      <c r="F85" s="115">
        <f t="shared" si="54"/>
        <v>7.3884601755689061E-3</v>
      </c>
      <c r="G85" s="115">
        <f t="shared" si="55"/>
        <v>1.7434799487350476E-3</v>
      </c>
      <c r="H85" s="164">
        <f>2792645.45*408.29</f>
        <v>1140209210.7805002</v>
      </c>
      <c r="I85" s="175">
        <f>1.0536*408.29</f>
        <v>430.17434400000008</v>
      </c>
      <c r="J85" s="115">
        <f t="shared" si="70"/>
        <v>5.5429572248857722E-2</v>
      </c>
      <c r="K85" s="115">
        <f t="shared" si="71"/>
        <v>-3.1873606332785873E-3</v>
      </c>
      <c r="L85" s="164">
        <f>2796508.52*408.04</f>
        <v>1141087336.5008001</v>
      </c>
      <c r="M85" s="175">
        <f>1.0542*408.04</f>
        <v>430.15576800000002</v>
      </c>
      <c r="N85" s="115">
        <f t="shared" si="72"/>
        <v>7.7014438402831474E-4</v>
      </c>
      <c r="O85" s="115">
        <f t="shared" si="73"/>
        <v>-4.318249160868778E-5</v>
      </c>
      <c r="P85" s="164">
        <f>2815802.09*407.15</f>
        <v>1146453820.9434998</v>
      </c>
      <c r="Q85" s="175">
        <f>1.0547*407.15</f>
        <v>429.42110499999995</v>
      </c>
      <c r="R85" s="115">
        <f t="shared" si="74"/>
        <v>4.7029567948376821E-3</v>
      </c>
      <c r="S85" s="115">
        <f t="shared" si="75"/>
        <v>-1.7078999159208499E-3</v>
      </c>
      <c r="T85" s="164">
        <f>2939505.8*408.79</f>
        <v>1201640575.9819999</v>
      </c>
      <c r="U85" s="175">
        <v>431.44</v>
      </c>
      <c r="V85" s="115">
        <f t="shared" si="76"/>
        <v>4.8136919281304237E-2</v>
      </c>
      <c r="W85" s="115">
        <f t="shared" si="77"/>
        <v>4.7014340387393008E-3</v>
      </c>
      <c r="X85" s="164">
        <f>3131945.39*407.96</f>
        <v>1277708441.3044</v>
      </c>
      <c r="Y85" s="175">
        <f>1.0559*407.96</f>
        <v>430.76496400000002</v>
      </c>
      <c r="Z85" s="115">
        <f t="shared" si="78"/>
        <v>6.3303342815497238E-2</v>
      </c>
      <c r="AA85" s="115">
        <f t="shared" si="79"/>
        <v>-1.5646115334692595E-3</v>
      </c>
      <c r="AB85" s="164">
        <f>3027206.11*409.83</f>
        <v>1240639880.0612998</v>
      </c>
      <c r="AC85" s="175">
        <f>1.0562*409.83</f>
        <v>432.86244599999998</v>
      </c>
      <c r="AD85" s="115">
        <f t="shared" si="80"/>
        <v>-2.9011752638385357E-2</v>
      </c>
      <c r="AE85" s="115">
        <f t="shared" si="81"/>
        <v>4.8692028723114926E-3</v>
      </c>
      <c r="AF85" s="164">
        <f>3065959.27*410.13</f>
        <v>1257441875.4051001</v>
      </c>
      <c r="AG85" s="175">
        <f>1.0569*410.13</f>
        <v>433.46639699999997</v>
      </c>
      <c r="AH85" s="115">
        <f t="shared" si="82"/>
        <v>1.3543007615529918E-2</v>
      </c>
      <c r="AI85" s="115">
        <f t="shared" si="83"/>
        <v>1.3952492427582758E-3</v>
      </c>
      <c r="AJ85" s="116">
        <f t="shared" si="84"/>
        <v>2.0532831334654833E-2</v>
      </c>
      <c r="AK85" s="116">
        <f t="shared" si="85"/>
        <v>7.7578894103334155E-4</v>
      </c>
      <c r="AL85" s="117">
        <f t="shared" si="86"/>
        <v>0.16394546556780279</v>
      </c>
      <c r="AM85" s="117">
        <f t="shared" si="87"/>
        <v>4.4410813824661485E-3</v>
      </c>
      <c r="AN85" s="118">
        <f t="shared" si="88"/>
        <v>3.1907302127616333E-2</v>
      </c>
      <c r="AO85" s="202">
        <f t="shared" si="89"/>
        <v>2.9643196635216495E-3</v>
      </c>
      <c r="AP85" s="122"/>
      <c r="AQ85" s="120"/>
      <c r="AR85" s="120"/>
      <c r="AS85" s="121"/>
      <c r="AT85" s="121"/>
    </row>
    <row r="86" spans="1:46" s="374" customFormat="1">
      <c r="A86" s="197" t="s">
        <v>206</v>
      </c>
      <c r="B86" s="164">
        <v>128080732.77</v>
      </c>
      <c r="C86" s="175">
        <v>410.23</v>
      </c>
      <c r="D86" s="164">
        <v>127671238.3</v>
      </c>
      <c r="E86" s="175">
        <v>408.68</v>
      </c>
      <c r="F86" s="115">
        <f t="shared" si="54"/>
        <v>-3.1971590195017498E-3</v>
      </c>
      <c r="G86" s="115">
        <f t="shared" si="55"/>
        <v>-3.7783682324549917E-3</v>
      </c>
      <c r="H86" s="164">
        <v>106358303.8</v>
      </c>
      <c r="I86" s="175">
        <v>406.74</v>
      </c>
      <c r="J86" s="115">
        <f t="shared" si="70"/>
        <v>-0.16693606785515136</v>
      </c>
      <c r="K86" s="115">
        <f t="shared" si="71"/>
        <v>-4.746990310267196E-3</v>
      </c>
      <c r="L86" s="164">
        <v>106352178.06</v>
      </c>
      <c r="M86" s="175">
        <v>406.73</v>
      </c>
      <c r="N86" s="115">
        <f t="shared" si="72"/>
        <v>-5.759531490379631E-5</v>
      </c>
      <c r="O86" s="115">
        <f t="shared" si="73"/>
        <v>-2.4585730442029073E-5</v>
      </c>
      <c r="P86" s="164">
        <v>104476493.67</v>
      </c>
      <c r="Q86" s="175">
        <v>399.54</v>
      </c>
      <c r="R86" s="115">
        <f t="shared" si="74"/>
        <v>-1.7636539506899505E-2</v>
      </c>
      <c r="S86" s="115">
        <f t="shared" si="75"/>
        <v>-1.7677574803923974E-2</v>
      </c>
      <c r="T86" s="164">
        <v>103387426.37</v>
      </c>
      <c r="U86" s="175">
        <v>395.38</v>
      </c>
      <c r="V86" s="115">
        <f t="shared" si="76"/>
        <v>-1.0424041444575377E-2</v>
      </c>
      <c r="W86" s="115">
        <f t="shared" si="77"/>
        <v>-1.0411973769835372E-2</v>
      </c>
      <c r="X86" s="164">
        <v>104860443.28</v>
      </c>
      <c r="Y86" s="175">
        <v>401.02</v>
      </c>
      <c r="Z86" s="115">
        <f t="shared" si="78"/>
        <v>1.424754403623904E-2</v>
      </c>
      <c r="AA86" s="115">
        <f t="shared" si="79"/>
        <v>1.4264757954372974E-2</v>
      </c>
      <c r="AB86" s="164">
        <v>107137881.55</v>
      </c>
      <c r="AC86" s="175">
        <v>409.75</v>
      </c>
      <c r="AD86" s="115">
        <f t="shared" si="80"/>
        <v>2.1718754935249933E-2</v>
      </c>
      <c r="AE86" s="115">
        <f t="shared" si="81"/>
        <v>2.1769487806094504E-2</v>
      </c>
      <c r="AF86" s="164">
        <v>107522842.90000001</v>
      </c>
      <c r="AG86" s="175">
        <v>411.2</v>
      </c>
      <c r="AH86" s="115">
        <f t="shared" si="82"/>
        <v>3.5931394613244426E-3</v>
      </c>
      <c r="AI86" s="115">
        <f t="shared" si="83"/>
        <v>3.5387431360585446E-3</v>
      </c>
      <c r="AJ86" s="116">
        <f t="shared" si="84"/>
        <v>-1.9836495588527292E-2</v>
      </c>
      <c r="AK86" s="116">
        <f t="shared" si="85"/>
        <v>3.6668700620030745E-4</v>
      </c>
      <c r="AL86" s="117">
        <f t="shared" si="86"/>
        <v>-0.15781467829626269</v>
      </c>
      <c r="AM86" s="117">
        <f t="shared" si="87"/>
        <v>6.1661935989037429E-3</v>
      </c>
      <c r="AN86" s="118">
        <f t="shared" si="88"/>
        <v>6.0753952346556811E-2</v>
      </c>
      <c r="AO86" s="202">
        <f t="shared" si="89"/>
        <v>1.2798199558818651E-2</v>
      </c>
      <c r="AP86" s="122"/>
      <c r="AQ86" s="120"/>
      <c r="AR86" s="120"/>
      <c r="AS86" s="121"/>
      <c r="AT86" s="121"/>
    </row>
    <row r="87" spans="1:46" ht="16.5" customHeight="1">
      <c r="A87" s="197" t="s">
        <v>216</v>
      </c>
      <c r="B87" s="164">
        <v>0</v>
      </c>
      <c r="C87" s="175">
        <v>0</v>
      </c>
      <c r="D87" s="164">
        <v>0</v>
      </c>
      <c r="E87" s="175">
        <v>0</v>
      </c>
      <c r="F87" s="115" t="e">
        <f t="shared" si="54"/>
        <v>#DIV/0!</v>
      </c>
      <c r="G87" s="115" t="e">
        <f t="shared" si="55"/>
        <v>#DIV/0!</v>
      </c>
      <c r="H87" s="164">
        <v>929875517.23000002</v>
      </c>
      <c r="I87" s="175">
        <v>100.14</v>
      </c>
      <c r="J87" s="115" t="e">
        <f t="shared" si="70"/>
        <v>#DIV/0!</v>
      </c>
      <c r="K87" s="115" t="e">
        <f t="shared" si="71"/>
        <v>#DIV/0!</v>
      </c>
      <c r="L87" s="164">
        <v>991150912.61000001</v>
      </c>
      <c r="M87" s="175">
        <v>100.19</v>
      </c>
      <c r="N87" s="115">
        <f t="shared" si="72"/>
        <v>6.5896342300239136E-2</v>
      </c>
      <c r="O87" s="115">
        <f t="shared" si="73"/>
        <v>4.9930097862988974E-4</v>
      </c>
      <c r="P87" s="164">
        <v>1155495526.1300001</v>
      </c>
      <c r="Q87" s="175">
        <v>100.24</v>
      </c>
      <c r="R87" s="115">
        <f t="shared" si="74"/>
        <v>0.16581189749120145</v>
      </c>
      <c r="S87" s="115">
        <f t="shared" si="75"/>
        <v>4.9905180157697529E-4</v>
      </c>
      <c r="T87" s="164">
        <v>1164259086.8399999</v>
      </c>
      <c r="U87" s="175">
        <v>100.32</v>
      </c>
      <c r="V87" s="115">
        <f t="shared" si="76"/>
        <v>7.584244604867338E-3</v>
      </c>
      <c r="W87" s="115">
        <f t="shared" si="77"/>
        <v>7.9808459696726155E-4</v>
      </c>
      <c r="X87" s="164">
        <v>1175306594.5999999</v>
      </c>
      <c r="Y87" s="175">
        <v>100.42</v>
      </c>
      <c r="Z87" s="115">
        <f t="shared" si="78"/>
        <v>9.4888739842132839E-3</v>
      </c>
      <c r="AA87" s="115">
        <f t="shared" si="79"/>
        <v>9.9681020733660827E-4</v>
      </c>
      <c r="AB87" s="164">
        <v>1179796279.8199999</v>
      </c>
      <c r="AC87" s="175">
        <v>100.51</v>
      </c>
      <c r="AD87" s="115">
        <f t="shared" si="80"/>
        <v>3.8200119361433802E-3</v>
      </c>
      <c r="AE87" s="115">
        <f t="shared" si="81"/>
        <v>8.9623580959971528E-4</v>
      </c>
      <c r="AF87" s="164">
        <v>1171477840.79</v>
      </c>
      <c r="AG87" s="175">
        <v>100.6</v>
      </c>
      <c r="AH87" s="115">
        <f t="shared" si="82"/>
        <v>-7.0507418715281128E-3</v>
      </c>
      <c r="AI87" s="115">
        <f t="shared" si="83"/>
        <v>8.9543329021977112E-4</v>
      </c>
      <c r="AJ87" s="116" t="e">
        <f t="shared" si="84"/>
        <v>#DIV/0!</v>
      </c>
      <c r="AK87" s="116" t="e">
        <f t="shared" si="85"/>
        <v>#DIV/0!</v>
      </c>
      <c r="AL87" s="117" t="e">
        <f t="shared" si="86"/>
        <v>#DIV/0!</v>
      </c>
      <c r="AM87" s="117" t="e">
        <f t="shared" si="87"/>
        <v>#DIV/0!</v>
      </c>
      <c r="AN87" s="118" t="e">
        <f t="shared" si="88"/>
        <v>#DIV/0!</v>
      </c>
      <c r="AO87" s="202" t="e">
        <f t="shared" si="89"/>
        <v>#DIV/0!</v>
      </c>
      <c r="AP87" s="122"/>
      <c r="AQ87" s="132">
        <f>SUM(AQ61:AQ71)</f>
        <v>20567788651.219021</v>
      </c>
      <c r="AR87" s="98"/>
      <c r="AS87" s="121" t="e">
        <f>(#REF!/AQ87)-1</f>
        <v>#REF!</v>
      </c>
      <c r="AT87" s="121" t="e">
        <f>(#REF!/AR87)-1</f>
        <v>#REF!</v>
      </c>
    </row>
    <row r="88" spans="1:46">
      <c r="A88" s="199" t="s">
        <v>56</v>
      </c>
      <c r="B88" s="169">
        <f>SUM(B61:B87)</f>
        <v>486590881226.19519</v>
      </c>
      <c r="C88" s="171"/>
      <c r="D88" s="169">
        <f>SUM(D61:D87)</f>
        <v>484059529067.43652</v>
      </c>
      <c r="E88" s="171"/>
      <c r="F88" s="115">
        <f>((D88-B88)/B88)</f>
        <v>-5.2022186531316232E-3</v>
      </c>
      <c r="G88" s="115"/>
      <c r="H88" s="169">
        <f>SUM(H61:H87)</f>
        <v>489967491168.17041</v>
      </c>
      <c r="I88" s="171"/>
      <c r="J88" s="115">
        <f>((H88-D88)/D88)</f>
        <v>1.2205032120978702E-2</v>
      </c>
      <c r="K88" s="115"/>
      <c r="L88" s="169">
        <f>SUM(L61:L87)</f>
        <v>488253754760.54083</v>
      </c>
      <c r="M88" s="171"/>
      <c r="N88" s="115">
        <f>((L88-H88)/H88)</f>
        <v>-3.4976532903105931E-3</v>
      </c>
      <c r="O88" s="115"/>
      <c r="P88" s="169">
        <f>SUM(P61:P87)</f>
        <v>491300167905.05341</v>
      </c>
      <c r="Q88" s="171"/>
      <c r="R88" s="115">
        <f>((P88-L88)/L88)</f>
        <v>6.2394054624457648E-3</v>
      </c>
      <c r="S88" s="115"/>
      <c r="T88" s="169">
        <f>SUM(T61:T87)</f>
        <v>491915046087.46216</v>
      </c>
      <c r="U88" s="171"/>
      <c r="V88" s="115">
        <f>((T88-P88)/P88)</f>
        <v>1.25153261198881E-3</v>
      </c>
      <c r="W88" s="115"/>
      <c r="X88" s="169">
        <f>SUM(X61:X87)</f>
        <v>492164680304.93445</v>
      </c>
      <c r="Y88" s="171"/>
      <c r="Z88" s="115">
        <f>((X88-T88)/T88)</f>
        <v>5.0747424673793212E-4</v>
      </c>
      <c r="AA88" s="115"/>
      <c r="AB88" s="169">
        <f>SUM(AB61:AB87)</f>
        <v>488805150444.31128</v>
      </c>
      <c r="AC88" s="171"/>
      <c r="AD88" s="115">
        <f>((AB88-X88)/X88)</f>
        <v>-6.8260279436177292E-3</v>
      </c>
      <c r="AE88" s="115"/>
      <c r="AF88" s="169">
        <f>SUM(AF61:AF87)</f>
        <v>486223115672.3429</v>
      </c>
      <c r="AG88" s="171"/>
      <c r="AH88" s="115">
        <f>((AF88-AB88)/AB88)</f>
        <v>-5.2823395367691617E-3</v>
      </c>
      <c r="AI88" s="115"/>
      <c r="AJ88" s="116">
        <f t="shared" si="84"/>
        <v>-7.5599372709737075E-5</v>
      </c>
      <c r="AK88" s="116"/>
      <c r="AL88" s="117">
        <f t="shared" si="86"/>
        <v>4.4696705156793909E-3</v>
      </c>
      <c r="AM88" s="117"/>
      <c r="AN88" s="118">
        <f t="shared" si="88"/>
        <v>6.5842404637419388E-3</v>
      </c>
      <c r="AO88" s="202"/>
      <c r="AP88" s="122"/>
      <c r="AQ88" s="132"/>
      <c r="AR88" s="98"/>
      <c r="AS88" s="121" t="e">
        <f>(#REF!/AQ88)-1</f>
        <v>#REF!</v>
      </c>
      <c r="AT88" s="121" t="e">
        <f>(#REF!/AR88)-1</f>
        <v>#REF!</v>
      </c>
    </row>
    <row r="89" spans="1:46">
      <c r="A89" s="200" t="s">
        <v>58</v>
      </c>
      <c r="B89" s="169"/>
      <c r="C89" s="171"/>
      <c r="D89" s="169"/>
      <c r="E89" s="171"/>
      <c r="F89" s="115"/>
      <c r="G89" s="115"/>
      <c r="H89" s="169"/>
      <c r="I89" s="171"/>
      <c r="J89" s="115"/>
      <c r="K89" s="115"/>
      <c r="L89" s="169"/>
      <c r="M89" s="171"/>
      <c r="N89" s="115"/>
      <c r="O89" s="115"/>
      <c r="P89" s="169"/>
      <c r="Q89" s="171"/>
      <c r="R89" s="115"/>
      <c r="S89" s="115"/>
      <c r="T89" s="169"/>
      <c r="U89" s="171"/>
      <c r="V89" s="115"/>
      <c r="W89" s="115"/>
      <c r="X89" s="169"/>
      <c r="Y89" s="171"/>
      <c r="Z89" s="115"/>
      <c r="AA89" s="115"/>
      <c r="AB89" s="169"/>
      <c r="AC89" s="171"/>
      <c r="AD89" s="115"/>
      <c r="AE89" s="115"/>
      <c r="AF89" s="169"/>
      <c r="AG89" s="171"/>
      <c r="AH89" s="115"/>
      <c r="AI89" s="115"/>
      <c r="AJ89" s="116"/>
      <c r="AK89" s="116"/>
      <c r="AL89" s="117"/>
      <c r="AM89" s="117"/>
      <c r="AN89" s="118"/>
      <c r="AO89" s="202"/>
      <c r="AP89" s="122"/>
      <c r="AQ89" s="138">
        <v>2412598749</v>
      </c>
      <c r="AR89" s="139">
        <v>100</v>
      </c>
      <c r="AS89" s="121" t="e">
        <f>(#REF!/AQ89)-1</f>
        <v>#REF!</v>
      </c>
      <c r="AT89" s="121" t="e">
        <f>(#REF!/AR89)-1</f>
        <v>#REF!</v>
      </c>
    </row>
    <row r="90" spans="1:46">
      <c r="A90" s="197" t="s">
        <v>30</v>
      </c>
      <c r="B90" s="164">
        <v>2271515793.5300002</v>
      </c>
      <c r="C90" s="176">
        <v>69.3</v>
      </c>
      <c r="D90" s="164">
        <v>2274804161.4099998</v>
      </c>
      <c r="E90" s="176">
        <v>69.3</v>
      </c>
      <c r="F90" s="115">
        <f t="shared" ref="F90:G93" si="90">((D90-B90)/B90)</f>
        <v>1.4476535401452878E-3</v>
      </c>
      <c r="G90" s="115">
        <f t="shared" si="90"/>
        <v>0</v>
      </c>
      <c r="H90" s="164">
        <v>2278296263.0799999</v>
      </c>
      <c r="I90" s="176">
        <v>62.4</v>
      </c>
      <c r="J90" s="115">
        <f t="shared" ref="J90:J93" si="91">((H90-D90)/D90)</f>
        <v>1.5351218927943031E-3</v>
      </c>
      <c r="K90" s="115">
        <f t="shared" ref="K90:K93" si="92">((I90-E90)/E90)</f>
        <v>-9.9567099567099554E-2</v>
      </c>
      <c r="L90" s="164">
        <v>2275904006.3099999</v>
      </c>
      <c r="M90" s="176">
        <v>68.599999999999994</v>
      </c>
      <c r="N90" s="115">
        <f t="shared" ref="N90:N93" si="93">((L90-H90)/H90)</f>
        <v>-1.0500200561124212E-3</v>
      </c>
      <c r="O90" s="115">
        <f t="shared" ref="O90:O93" si="94">((M90-I90)/I90)</f>
        <v>9.9358974358974297E-2</v>
      </c>
      <c r="P90" s="164">
        <v>2280005816.1199999</v>
      </c>
      <c r="Q90" s="176">
        <v>68.599999999999994</v>
      </c>
      <c r="R90" s="115">
        <f t="shared" ref="R90:R93" si="95">((P90-L90)/L90)</f>
        <v>1.8022771604723107E-3</v>
      </c>
      <c r="S90" s="115">
        <f t="shared" ref="S90:S93" si="96">((Q90-M90)/M90)</f>
        <v>0</v>
      </c>
      <c r="T90" s="164">
        <v>2284597897.73</v>
      </c>
      <c r="U90" s="176">
        <v>68.599999999999994</v>
      </c>
      <c r="V90" s="115">
        <f t="shared" ref="V90:V93" si="97">((T90-P90)/P90)</f>
        <v>2.0140657438386315E-3</v>
      </c>
      <c r="W90" s="115">
        <f t="shared" ref="W90:W93" si="98">((U90-Q90)/Q90)</f>
        <v>0</v>
      </c>
      <c r="X90" s="164">
        <v>2285325040.5799999</v>
      </c>
      <c r="Y90" s="176">
        <v>68.599999999999994</v>
      </c>
      <c r="Z90" s="115">
        <f t="shared" ref="Z90:Z93" si="99">((X90-T90)/T90)</f>
        <v>3.182804513312392E-4</v>
      </c>
      <c r="AA90" s="115">
        <f t="shared" ref="AA90:AA93" si="100">((Y90-U90)/U90)</f>
        <v>0</v>
      </c>
      <c r="AB90" s="164">
        <v>2288548886.4000001</v>
      </c>
      <c r="AC90" s="176">
        <v>68.599999999999994</v>
      </c>
      <c r="AD90" s="115">
        <f t="shared" ref="AD90:AD93" si="101">((AB90-X90)/X90)</f>
        <v>1.4106727764125761E-3</v>
      </c>
      <c r="AE90" s="115">
        <f t="shared" ref="AE90:AE93" si="102">((AC90-Y90)/Y90)</f>
        <v>0</v>
      </c>
      <c r="AF90" s="164">
        <v>2290412786.9299998</v>
      </c>
      <c r="AG90" s="176">
        <v>68.599999999999994</v>
      </c>
      <c r="AH90" s="115">
        <f t="shared" ref="AH90:AH93" si="103">((AF90-AB90)/AB90)</f>
        <v>8.1444645603867354E-4</v>
      </c>
      <c r="AI90" s="115">
        <f t="shared" ref="AI90:AI93" si="104">((AG90-AC90)/AC90)</f>
        <v>0</v>
      </c>
      <c r="AJ90" s="116">
        <f t="shared" si="84"/>
        <v>1.0365622456150751E-3</v>
      </c>
      <c r="AK90" s="116">
        <f t="shared" si="85"/>
        <v>-2.6015651015657074E-5</v>
      </c>
      <c r="AL90" s="117">
        <f t="shared" si="86"/>
        <v>6.8615249544493676E-3</v>
      </c>
      <c r="AM90" s="117">
        <f t="shared" si="87"/>
        <v>-1.0101010101010142E-2</v>
      </c>
      <c r="AN90" s="118">
        <f t="shared" si="88"/>
        <v>1.0013161870560221E-3</v>
      </c>
      <c r="AO90" s="202">
        <f t="shared" si="89"/>
        <v>5.3165251389766188E-2</v>
      </c>
      <c r="AP90" s="122"/>
      <c r="AQ90" s="138">
        <v>12153673145</v>
      </c>
      <c r="AR90" s="140">
        <v>45.22</v>
      </c>
      <c r="AS90" s="121" t="e">
        <f>(#REF!/AQ90)-1</f>
        <v>#REF!</v>
      </c>
      <c r="AT90" s="121" t="e">
        <f>(#REF!/AR90)-1</f>
        <v>#REF!</v>
      </c>
    </row>
    <row r="91" spans="1:46">
      <c r="A91" s="197" t="s">
        <v>192</v>
      </c>
      <c r="B91" s="164">
        <v>9909355143.3999996</v>
      </c>
      <c r="C91" s="176">
        <v>40.65</v>
      </c>
      <c r="D91" s="164">
        <v>9926007920.8600006</v>
      </c>
      <c r="E91" s="176">
        <v>36.6</v>
      </c>
      <c r="F91" s="115">
        <f t="shared" si="90"/>
        <v>1.6805107112436437E-3</v>
      </c>
      <c r="G91" s="115">
        <f t="shared" si="90"/>
        <v>-9.9630996309963027E-2</v>
      </c>
      <c r="H91" s="164">
        <v>9941697403.0799999</v>
      </c>
      <c r="I91" s="176">
        <v>36.6</v>
      </c>
      <c r="J91" s="115">
        <f t="shared" si="91"/>
        <v>1.5806437336229689E-3</v>
      </c>
      <c r="K91" s="115">
        <f t="shared" si="92"/>
        <v>0</v>
      </c>
      <c r="L91" s="164">
        <v>9930532226.8899994</v>
      </c>
      <c r="M91" s="176">
        <v>36.6</v>
      </c>
      <c r="N91" s="115">
        <f t="shared" si="93"/>
        <v>-1.1230653818272011E-3</v>
      </c>
      <c r="O91" s="115">
        <f t="shared" si="94"/>
        <v>0</v>
      </c>
      <c r="P91" s="164">
        <v>9954998295.3799992</v>
      </c>
      <c r="Q91" s="176">
        <v>36.6</v>
      </c>
      <c r="R91" s="115">
        <f t="shared" si="95"/>
        <v>2.4637217755308517E-3</v>
      </c>
      <c r="S91" s="115">
        <f t="shared" si="96"/>
        <v>0</v>
      </c>
      <c r="T91" s="164">
        <v>9963380618.8099995</v>
      </c>
      <c r="U91" s="176">
        <v>36.6</v>
      </c>
      <c r="V91" s="115">
        <f t="shared" si="97"/>
        <v>8.420215836591801E-4</v>
      </c>
      <c r="W91" s="115">
        <f t="shared" si="98"/>
        <v>0</v>
      </c>
      <c r="X91" s="164">
        <v>9981472534.7399998</v>
      </c>
      <c r="Y91" s="176">
        <v>36.6</v>
      </c>
      <c r="Z91" s="115">
        <f t="shared" si="99"/>
        <v>1.8158410907081412E-3</v>
      </c>
      <c r="AA91" s="115">
        <f t="shared" si="100"/>
        <v>0</v>
      </c>
      <c r="AB91" s="164">
        <v>9981996133.9799995</v>
      </c>
      <c r="AC91" s="176">
        <v>36.6</v>
      </c>
      <c r="AD91" s="115">
        <f t="shared" si="101"/>
        <v>5.2457113735214019E-5</v>
      </c>
      <c r="AE91" s="115">
        <f t="shared" si="102"/>
        <v>0</v>
      </c>
      <c r="AF91" s="164">
        <v>9982195664.7800007</v>
      </c>
      <c r="AG91" s="176">
        <v>36.6</v>
      </c>
      <c r="AH91" s="115">
        <f t="shared" si="103"/>
        <v>1.9989068050418881E-5</v>
      </c>
      <c r="AI91" s="115">
        <f t="shared" si="104"/>
        <v>0</v>
      </c>
      <c r="AJ91" s="116">
        <f t="shared" si="84"/>
        <v>9.1651496184040214E-4</v>
      </c>
      <c r="AK91" s="116">
        <f t="shared" si="85"/>
        <v>-1.2453874538745378E-2</v>
      </c>
      <c r="AL91" s="117">
        <f t="shared" si="86"/>
        <v>5.6606587832676147E-3</v>
      </c>
      <c r="AM91" s="117">
        <f t="shared" si="87"/>
        <v>0</v>
      </c>
      <c r="AN91" s="118">
        <f t="shared" si="88"/>
        <v>1.1918284168085265E-3</v>
      </c>
      <c r="AO91" s="202">
        <f t="shared" si="89"/>
        <v>3.5224876553573377E-2</v>
      </c>
      <c r="AP91" s="122"/>
      <c r="AQ91" s="141">
        <v>31507613595.857655</v>
      </c>
      <c r="AR91" s="141">
        <v>11.808257597614354</v>
      </c>
      <c r="AS91" s="121" t="e">
        <f>(#REF!/AQ91)-1</f>
        <v>#REF!</v>
      </c>
      <c r="AT91" s="121" t="e">
        <f>(#REF!/AR91)-1</f>
        <v>#REF!</v>
      </c>
    </row>
    <row r="92" spans="1:46" s="374" customFormat="1">
      <c r="A92" s="197" t="s">
        <v>32</v>
      </c>
      <c r="B92" s="164">
        <v>30350365696.451077</v>
      </c>
      <c r="C92" s="176">
        <v>11.37</v>
      </c>
      <c r="D92" s="164">
        <v>30350365696.451077</v>
      </c>
      <c r="E92" s="176">
        <v>11.37</v>
      </c>
      <c r="F92" s="115">
        <f t="shared" si="90"/>
        <v>0</v>
      </c>
      <c r="G92" s="115">
        <f t="shared" si="90"/>
        <v>0</v>
      </c>
      <c r="H92" s="164">
        <v>30350365696.451077</v>
      </c>
      <c r="I92" s="176">
        <v>11.37</v>
      </c>
      <c r="J92" s="115">
        <f t="shared" si="91"/>
        <v>0</v>
      </c>
      <c r="K92" s="115">
        <f t="shared" si="92"/>
        <v>0</v>
      </c>
      <c r="L92" s="164">
        <v>30350365696.451077</v>
      </c>
      <c r="M92" s="176">
        <v>11.37</v>
      </c>
      <c r="N92" s="115">
        <f t="shared" si="93"/>
        <v>0</v>
      </c>
      <c r="O92" s="115">
        <f t="shared" si="94"/>
        <v>0</v>
      </c>
      <c r="P92" s="164">
        <v>30350365696.451077</v>
      </c>
      <c r="Q92" s="176">
        <v>11.37</v>
      </c>
      <c r="R92" s="115">
        <f t="shared" si="95"/>
        <v>0</v>
      </c>
      <c r="S92" s="115">
        <f t="shared" si="96"/>
        <v>0</v>
      </c>
      <c r="T92" s="164">
        <v>30350365696.451077</v>
      </c>
      <c r="U92" s="176">
        <v>11.37</v>
      </c>
      <c r="V92" s="115">
        <f t="shared" si="97"/>
        <v>0</v>
      </c>
      <c r="W92" s="115">
        <f t="shared" si="98"/>
        <v>0</v>
      </c>
      <c r="X92" s="164">
        <v>30350365696.451077</v>
      </c>
      <c r="Y92" s="176">
        <v>11.37</v>
      </c>
      <c r="Z92" s="115">
        <f t="shared" si="99"/>
        <v>0</v>
      </c>
      <c r="AA92" s="115">
        <f t="shared" si="100"/>
        <v>0</v>
      </c>
      <c r="AB92" s="164">
        <v>30350365696.451077</v>
      </c>
      <c r="AC92" s="176">
        <v>11.37</v>
      </c>
      <c r="AD92" s="115">
        <f t="shared" si="101"/>
        <v>0</v>
      </c>
      <c r="AE92" s="115">
        <f t="shared" si="102"/>
        <v>0</v>
      </c>
      <c r="AF92" s="164">
        <v>30350365696.451077</v>
      </c>
      <c r="AG92" s="176">
        <v>11.37</v>
      </c>
      <c r="AH92" s="115">
        <f t="shared" si="103"/>
        <v>0</v>
      </c>
      <c r="AI92" s="115">
        <f t="shared" si="104"/>
        <v>0</v>
      </c>
      <c r="AJ92" s="116">
        <f t="shared" si="84"/>
        <v>0</v>
      </c>
      <c r="AK92" s="116">
        <f t="shared" si="85"/>
        <v>0</v>
      </c>
      <c r="AL92" s="117">
        <f t="shared" si="86"/>
        <v>0</v>
      </c>
      <c r="AM92" s="117">
        <f t="shared" si="87"/>
        <v>0</v>
      </c>
      <c r="AN92" s="118">
        <f t="shared" si="88"/>
        <v>0</v>
      </c>
      <c r="AO92" s="202">
        <f t="shared" si="89"/>
        <v>0</v>
      </c>
      <c r="AP92" s="122"/>
      <c r="AQ92" s="141"/>
      <c r="AR92" s="141"/>
      <c r="AS92" s="121"/>
      <c r="AT92" s="121"/>
    </row>
    <row r="93" spans="1:46">
      <c r="A93" s="197" t="s">
        <v>210</v>
      </c>
      <c r="B93" s="164">
        <v>7400000000</v>
      </c>
      <c r="C93" s="176">
        <v>100</v>
      </c>
      <c r="D93" s="164">
        <v>7400000000</v>
      </c>
      <c r="E93" s="176">
        <v>100</v>
      </c>
      <c r="F93" s="115">
        <f t="shared" si="90"/>
        <v>0</v>
      </c>
      <c r="G93" s="115">
        <f t="shared" si="90"/>
        <v>0</v>
      </c>
      <c r="H93" s="164">
        <v>7400000000</v>
      </c>
      <c r="I93" s="176">
        <v>100</v>
      </c>
      <c r="J93" s="115">
        <f t="shared" si="91"/>
        <v>0</v>
      </c>
      <c r="K93" s="115">
        <f t="shared" si="92"/>
        <v>0</v>
      </c>
      <c r="L93" s="164">
        <v>7400000000</v>
      </c>
      <c r="M93" s="176">
        <v>100</v>
      </c>
      <c r="N93" s="115">
        <f t="shared" si="93"/>
        <v>0</v>
      </c>
      <c r="O93" s="115">
        <f t="shared" si="94"/>
        <v>0</v>
      </c>
      <c r="P93" s="164">
        <v>7400000000</v>
      </c>
      <c r="Q93" s="176">
        <v>100</v>
      </c>
      <c r="R93" s="115">
        <f t="shared" si="95"/>
        <v>0</v>
      </c>
      <c r="S93" s="115">
        <f t="shared" si="96"/>
        <v>0</v>
      </c>
      <c r="T93" s="164">
        <v>7400000000</v>
      </c>
      <c r="U93" s="176">
        <v>100</v>
      </c>
      <c r="V93" s="115">
        <f t="shared" si="97"/>
        <v>0</v>
      </c>
      <c r="W93" s="115">
        <f t="shared" si="98"/>
        <v>0</v>
      </c>
      <c r="X93" s="164">
        <v>7400000000</v>
      </c>
      <c r="Y93" s="176">
        <v>100</v>
      </c>
      <c r="Z93" s="115">
        <f t="shared" si="99"/>
        <v>0</v>
      </c>
      <c r="AA93" s="115">
        <f t="shared" si="100"/>
        <v>0</v>
      </c>
      <c r="AB93" s="164">
        <v>7400000000</v>
      </c>
      <c r="AC93" s="176">
        <v>100</v>
      </c>
      <c r="AD93" s="115">
        <f t="shared" si="101"/>
        <v>0</v>
      </c>
      <c r="AE93" s="115">
        <f t="shared" si="102"/>
        <v>0</v>
      </c>
      <c r="AF93" s="164">
        <v>7400000000</v>
      </c>
      <c r="AG93" s="176">
        <v>100</v>
      </c>
      <c r="AH93" s="115">
        <f t="shared" si="103"/>
        <v>0</v>
      </c>
      <c r="AI93" s="115">
        <f t="shared" si="104"/>
        <v>0</v>
      </c>
      <c r="AJ93" s="116">
        <f t="shared" si="84"/>
        <v>0</v>
      </c>
      <c r="AK93" s="116">
        <f t="shared" si="85"/>
        <v>0</v>
      </c>
      <c r="AL93" s="117">
        <f t="shared" si="86"/>
        <v>0</v>
      </c>
      <c r="AM93" s="117">
        <f t="shared" si="87"/>
        <v>0</v>
      </c>
      <c r="AN93" s="118">
        <f t="shared" si="88"/>
        <v>0</v>
      </c>
      <c r="AO93" s="202">
        <f t="shared" si="89"/>
        <v>0</v>
      </c>
      <c r="AP93" s="122"/>
      <c r="AQ93" s="132">
        <f>SUM(AQ89:AQ91)</f>
        <v>46073885489.857651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9" t="s">
        <v>56</v>
      </c>
      <c r="B94" s="169">
        <f>SUM(B90:B93)</f>
        <v>49931236633.381073</v>
      </c>
      <c r="C94" s="171"/>
      <c r="D94" s="169">
        <f>SUM(D90:D93)</f>
        <v>49951177778.721077</v>
      </c>
      <c r="E94" s="171"/>
      <c r="F94" s="115">
        <f>((D94-B94)/B94)</f>
        <v>3.9937215027180991E-4</v>
      </c>
      <c r="G94" s="115"/>
      <c r="H94" s="169">
        <f>SUM(H90:H93)</f>
        <v>49970359362.611076</v>
      </c>
      <c r="I94" s="171"/>
      <c r="J94" s="115">
        <f>((H94-D94)/D94)</f>
        <v>3.840066389419678E-4</v>
      </c>
      <c r="K94" s="115"/>
      <c r="L94" s="169">
        <f>SUM(L90:L93)</f>
        <v>49956801929.651077</v>
      </c>
      <c r="M94" s="171"/>
      <c r="N94" s="115">
        <f>((L94-H94)/H94)</f>
        <v>-2.7130949492716784E-4</v>
      </c>
      <c r="O94" s="115"/>
      <c r="P94" s="169">
        <f>SUM(P90:P93)</f>
        <v>49985369807.95108</v>
      </c>
      <c r="Q94" s="171"/>
      <c r="R94" s="115">
        <f>((P94-L94)/L94)</f>
        <v>5.7185162373348474E-4</v>
      </c>
      <c r="S94" s="115"/>
      <c r="T94" s="169">
        <f>SUM(T90:T93)</f>
        <v>49998344212.991074</v>
      </c>
      <c r="U94" s="171"/>
      <c r="V94" s="115">
        <f>((T94-P94)/P94)</f>
        <v>2.5956405023794526E-4</v>
      </c>
      <c r="W94" s="115"/>
      <c r="X94" s="169">
        <f>SUM(X90:X93)</f>
        <v>50017163271.771072</v>
      </c>
      <c r="Y94" s="171"/>
      <c r="Z94" s="115">
        <f>((X94-T94)/T94)</f>
        <v>3.763936401539678E-4</v>
      </c>
      <c r="AA94" s="115"/>
      <c r="AB94" s="169">
        <f>SUM(AB90:AB93)</f>
        <v>50020910716.831078</v>
      </c>
      <c r="AC94" s="171"/>
      <c r="AD94" s="115">
        <f>((AB94-X94)/X94)</f>
        <v>7.492318266118441E-5</v>
      </c>
      <c r="AE94" s="115"/>
      <c r="AF94" s="169">
        <f>SUM(AF90:AF93)</f>
        <v>50022974148.161079</v>
      </c>
      <c r="AG94" s="171"/>
      <c r="AH94" s="115">
        <f>((AF94-AB94)/AB94)</f>
        <v>4.1251374683738532E-5</v>
      </c>
      <c r="AI94" s="115"/>
      <c r="AJ94" s="116">
        <f t="shared" si="84"/>
        <v>2.2950664571961632E-4</v>
      </c>
      <c r="AK94" s="116"/>
      <c r="AL94" s="117">
        <f t="shared" si="86"/>
        <v>1.4373308625084571E-3</v>
      </c>
      <c r="AM94" s="117"/>
      <c r="AN94" s="118">
        <f t="shared" si="88"/>
        <v>2.6794369319754974E-4</v>
      </c>
      <c r="AO94" s="202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200" t="s">
        <v>82</v>
      </c>
      <c r="B95" s="169"/>
      <c r="C95" s="171"/>
      <c r="D95" s="169"/>
      <c r="E95" s="171"/>
      <c r="F95" s="115"/>
      <c r="G95" s="115"/>
      <c r="H95" s="169"/>
      <c r="I95" s="171"/>
      <c r="J95" s="115"/>
      <c r="K95" s="115"/>
      <c r="L95" s="169"/>
      <c r="M95" s="171"/>
      <c r="N95" s="115"/>
      <c r="O95" s="115"/>
      <c r="P95" s="169"/>
      <c r="Q95" s="171"/>
      <c r="R95" s="115"/>
      <c r="S95" s="115"/>
      <c r="T95" s="169"/>
      <c r="U95" s="171"/>
      <c r="V95" s="115"/>
      <c r="W95" s="115"/>
      <c r="X95" s="169"/>
      <c r="Y95" s="171"/>
      <c r="Z95" s="115"/>
      <c r="AA95" s="115"/>
      <c r="AB95" s="169"/>
      <c r="AC95" s="171"/>
      <c r="AD95" s="115"/>
      <c r="AE95" s="115"/>
      <c r="AF95" s="169"/>
      <c r="AG95" s="171"/>
      <c r="AH95" s="115"/>
      <c r="AI95" s="115"/>
      <c r="AJ95" s="116"/>
      <c r="AK95" s="116"/>
      <c r="AL95" s="117"/>
      <c r="AM95" s="117"/>
      <c r="AN95" s="118"/>
      <c r="AO95" s="202"/>
      <c r="AP95" s="122"/>
      <c r="AQ95" s="120">
        <v>885354617.76999998</v>
      </c>
      <c r="AR95" s="120">
        <v>1763.14</v>
      </c>
      <c r="AS95" s="121" t="e">
        <f>(#REF!/AQ95)-1</f>
        <v>#REF!</v>
      </c>
      <c r="AT95" s="121" t="e">
        <f>(#REF!/AR95)-1</f>
        <v>#REF!</v>
      </c>
    </row>
    <row r="96" spans="1:46">
      <c r="A96" s="197" t="s">
        <v>35</v>
      </c>
      <c r="B96" s="164">
        <v>1856514244.1300001</v>
      </c>
      <c r="C96" s="164">
        <v>3173.63</v>
      </c>
      <c r="D96" s="164">
        <v>1836731542.3199999</v>
      </c>
      <c r="E96" s="164">
        <v>3136.21</v>
      </c>
      <c r="F96" s="115">
        <f t="shared" ref="F96:F115" si="105">((D96-B96)/B96)</f>
        <v>-1.0655830879051916E-2</v>
      </c>
      <c r="G96" s="115">
        <f t="shared" ref="G96:G115" si="106">((E96-C96)/C96)</f>
        <v>-1.1790914504841482E-2</v>
      </c>
      <c r="H96" s="164">
        <v>1828984058.6900001</v>
      </c>
      <c r="I96" s="164">
        <v>3120.43</v>
      </c>
      <c r="J96" s="115">
        <f t="shared" ref="J96:J115" si="107">((H96-D96)/D96)</f>
        <v>-4.2180816583646877E-3</v>
      </c>
      <c r="K96" s="115">
        <f t="shared" ref="K96:K115" si="108">((I96-E96)/E96)</f>
        <v>-5.0315508208953483E-3</v>
      </c>
      <c r="L96" s="164">
        <v>1761395696.48</v>
      </c>
      <c r="M96" s="164">
        <v>3119.85</v>
      </c>
      <c r="N96" s="115">
        <f t="shared" ref="N96:N115" si="109">((L96-H96)/H96)</f>
        <v>-3.695404664073991E-2</v>
      </c>
      <c r="O96" s="115">
        <f t="shared" ref="O96:O115" si="110">((M96-I96)/I96)</f>
        <v>-1.858718189480063E-4</v>
      </c>
      <c r="P96" s="164">
        <v>1752019660.3</v>
      </c>
      <c r="Q96" s="164">
        <v>3123.92</v>
      </c>
      <c r="R96" s="115">
        <f t="shared" ref="R96:R115" si="111">((P96-L96)/L96)</f>
        <v>-5.3230720381214061E-3</v>
      </c>
      <c r="S96" s="115">
        <f t="shared" ref="S96:S115" si="112">((Q96-M96)/M96)</f>
        <v>1.3045498982323393E-3</v>
      </c>
      <c r="T96" s="164">
        <v>1754145488.2</v>
      </c>
      <c r="U96" s="164">
        <v>3136.88</v>
      </c>
      <c r="V96" s="115">
        <f t="shared" ref="V96:V115" si="113">((T96-P96)/P96)</f>
        <v>1.2133584731783705E-3</v>
      </c>
      <c r="W96" s="115">
        <f t="shared" ref="W96:W115" si="114">((U96-Q96)/Q96)</f>
        <v>4.1486337678301732E-3</v>
      </c>
      <c r="X96" s="164">
        <v>1753748722.48</v>
      </c>
      <c r="Y96" s="164">
        <v>3138.41</v>
      </c>
      <c r="Z96" s="115">
        <f t="shared" ref="Z96:Z115" si="115">((X96-T96)/T96)</f>
        <v>-2.2618746430614831E-4</v>
      </c>
      <c r="AA96" s="115">
        <f t="shared" ref="AA96:AA115" si="116">((Y96-U96)/U96)</f>
        <v>4.8774578562130053E-4</v>
      </c>
      <c r="AB96" s="164">
        <v>1726398880.98</v>
      </c>
      <c r="AC96" s="164">
        <v>3105.06</v>
      </c>
      <c r="AD96" s="115">
        <f t="shared" ref="AD96:AD115" si="117">((AB96-X96)/X96)</f>
        <v>-1.5595074225527712E-2</v>
      </c>
      <c r="AE96" s="115">
        <f t="shared" ref="AE96:AE115" si="118">((AC96-Y96)/Y96)</f>
        <v>-1.0626399992352787E-2</v>
      </c>
      <c r="AF96" s="164">
        <v>1712857631.05</v>
      </c>
      <c r="AG96" s="164">
        <v>3142.66</v>
      </c>
      <c r="AH96" s="115">
        <f t="shared" ref="AH96:AH115" si="119">((AF96-AB96)/AB96)</f>
        <v>-7.8436391955451802E-3</v>
      </c>
      <c r="AI96" s="115">
        <f t="shared" ref="AI96:AI115" si="120">((AG96-AC96)/AC96)</f>
        <v>1.2109266809659043E-2</v>
      </c>
      <c r="AJ96" s="116">
        <f t="shared" si="84"/>
        <v>-9.9503217035598231E-3</v>
      </c>
      <c r="AK96" s="116">
        <f t="shared" si="85"/>
        <v>-1.1980676094618464E-3</v>
      </c>
      <c r="AL96" s="117">
        <f t="shared" si="86"/>
        <v>-6.7442578523769017E-2</v>
      </c>
      <c r="AM96" s="117">
        <f t="shared" si="87"/>
        <v>2.0566224838259612E-3</v>
      </c>
      <c r="AN96" s="118">
        <f t="shared" si="88"/>
        <v>1.218580440569497E-2</v>
      </c>
      <c r="AO96" s="202">
        <f t="shared" si="89"/>
        <v>7.8522009369076662E-3</v>
      </c>
      <c r="AP96" s="122"/>
      <c r="AQ96" s="125">
        <v>113791197</v>
      </c>
      <c r="AR96" s="124">
        <v>81.52</v>
      </c>
      <c r="AS96" s="121" t="e">
        <f>(#REF!/AQ96)-1</f>
        <v>#REF!</v>
      </c>
      <c r="AT96" s="121" t="e">
        <f>(#REF!/AR96)-1</f>
        <v>#REF!</v>
      </c>
    </row>
    <row r="97" spans="1:46">
      <c r="A97" s="197" t="s">
        <v>33</v>
      </c>
      <c r="B97" s="164">
        <v>180478164</v>
      </c>
      <c r="C97" s="164">
        <v>134.34</v>
      </c>
      <c r="D97" s="164">
        <v>178377252</v>
      </c>
      <c r="E97" s="164">
        <v>132.88999999999999</v>
      </c>
      <c r="F97" s="115">
        <f t="shared" si="105"/>
        <v>-1.1640809909834854E-2</v>
      </c>
      <c r="G97" s="115">
        <f t="shared" si="106"/>
        <v>-1.0793509006997298E-2</v>
      </c>
      <c r="H97" s="164">
        <v>173884542</v>
      </c>
      <c r="I97" s="164">
        <v>129.58000000000001</v>
      </c>
      <c r="J97" s="115">
        <f t="shared" si="107"/>
        <v>-2.518656358715516E-2</v>
      </c>
      <c r="K97" s="115">
        <f t="shared" si="108"/>
        <v>-2.4907818496500672E-2</v>
      </c>
      <c r="L97" s="164">
        <v>177191866</v>
      </c>
      <c r="M97" s="164">
        <v>132.04</v>
      </c>
      <c r="N97" s="115">
        <f t="shared" si="109"/>
        <v>1.9020230101879903E-2</v>
      </c>
      <c r="O97" s="115">
        <f t="shared" si="110"/>
        <v>1.8984411174563814E-2</v>
      </c>
      <c r="P97" s="164">
        <v>177889166</v>
      </c>
      <c r="Q97" s="164">
        <v>132.56</v>
      </c>
      <c r="R97" s="115">
        <f t="shared" si="111"/>
        <v>3.935282221137623E-3</v>
      </c>
      <c r="S97" s="115">
        <f t="shared" si="112"/>
        <v>3.9382005452893842E-3</v>
      </c>
      <c r="T97" s="164">
        <v>177898776</v>
      </c>
      <c r="U97" s="164">
        <v>132.58000000000001</v>
      </c>
      <c r="V97" s="115">
        <f t="shared" si="113"/>
        <v>5.4022401791461544E-5</v>
      </c>
      <c r="W97" s="115">
        <f t="shared" si="114"/>
        <v>1.5087507543761489E-4</v>
      </c>
      <c r="X97" s="164">
        <v>176530168</v>
      </c>
      <c r="Y97" s="164">
        <v>131.52000000000001</v>
      </c>
      <c r="Z97" s="115">
        <f t="shared" si="115"/>
        <v>-7.6931839036374254E-3</v>
      </c>
      <c r="AA97" s="115">
        <f t="shared" si="116"/>
        <v>-7.9951727259013582E-3</v>
      </c>
      <c r="AB97" s="164">
        <v>175844498</v>
      </c>
      <c r="AC97" s="164">
        <v>131</v>
      </c>
      <c r="AD97" s="115">
        <f t="shared" si="117"/>
        <v>-3.884151971123712E-3</v>
      </c>
      <c r="AE97" s="115">
        <f t="shared" si="118"/>
        <v>-3.9537712895377905E-3</v>
      </c>
      <c r="AF97" s="164">
        <v>177919623</v>
      </c>
      <c r="AG97" s="164">
        <v>132.76</v>
      </c>
      <c r="AH97" s="115">
        <f t="shared" si="119"/>
        <v>1.1800909460357412E-2</v>
      </c>
      <c r="AI97" s="115">
        <f t="shared" si="120"/>
        <v>1.3435114503816724E-2</v>
      </c>
      <c r="AJ97" s="116">
        <f t="shared" si="84"/>
        <v>-1.6992831483230938E-3</v>
      </c>
      <c r="AK97" s="116">
        <f t="shared" si="85"/>
        <v>-1.3927087774786978E-3</v>
      </c>
      <c r="AL97" s="117">
        <f t="shared" si="86"/>
        <v>-2.5655121091337366E-3</v>
      </c>
      <c r="AM97" s="117">
        <f t="shared" si="87"/>
        <v>-9.7825269019486392E-4</v>
      </c>
      <c r="AN97" s="118">
        <f t="shared" si="88"/>
        <v>1.3823182556081027E-2</v>
      </c>
      <c r="AO97" s="202">
        <f t="shared" si="89"/>
        <v>1.3925206372175137E-2</v>
      </c>
      <c r="AP97" s="122"/>
      <c r="AQ97" s="120">
        <v>1066913090.3099999</v>
      </c>
      <c r="AR97" s="124">
        <v>1.1691</v>
      </c>
      <c r="AS97" s="121" t="e">
        <f>(#REF!/AQ97)-1</f>
        <v>#REF!</v>
      </c>
      <c r="AT97" s="121" t="e">
        <f>(#REF!/AR97)-1</f>
        <v>#REF!</v>
      </c>
    </row>
    <row r="98" spans="1:46">
      <c r="A98" s="197" t="s">
        <v>99</v>
      </c>
      <c r="B98" s="164">
        <v>927529328.88999999</v>
      </c>
      <c r="C98" s="164">
        <v>1.3658999999999999</v>
      </c>
      <c r="D98" s="164">
        <v>916635149.85000002</v>
      </c>
      <c r="E98" s="164">
        <v>1.35</v>
      </c>
      <c r="F98" s="115">
        <f t="shared" si="105"/>
        <v>-1.1745374189986345E-2</v>
      </c>
      <c r="G98" s="115">
        <f t="shared" si="106"/>
        <v>-1.1640676477047958E-2</v>
      </c>
      <c r="H98" s="164">
        <v>901768795.19000006</v>
      </c>
      <c r="I98" s="164">
        <v>1.3290999999999999</v>
      </c>
      <c r="J98" s="115">
        <f t="shared" si="107"/>
        <v>-1.6218399067974565E-2</v>
      </c>
      <c r="K98" s="115">
        <f t="shared" si="108"/>
        <v>-1.5481481481481584E-2</v>
      </c>
      <c r="L98" s="164">
        <v>900195749.78999996</v>
      </c>
      <c r="M98" s="164">
        <v>1.3304</v>
      </c>
      <c r="N98" s="115">
        <f t="shared" si="109"/>
        <v>-1.7443999042666576E-3</v>
      </c>
      <c r="O98" s="115">
        <f t="shared" si="110"/>
        <v>9.7810548491466327E-4</v>
      </c>
      <c r="P98" s="164">
        <v>900485700.98000002</v>
      </c>
      <c r="Q98" s="164">
        <v>1.3308</v>
      </c>
      <c r="R98" s="115">
        <f t="shared" si="111"/>
        <v>3.2209793266375431E-4</v>
      </c>
      <c r="S98" s="115">
        <f t="shared" si="112"/>
        <v>3.0066145520141007E-4</v>
      </c>
      <c r="T98" s="164">
        <v>902025820.85000002</v>
      </c>
      <c r="U98" s="164">
        <v>1.3341000000000001</v>
      </c>
      <c r="V98" s="115">
        <f t="shared" si="113"/>
        <v>1.7103212947455911E-3</v>
      </c>
      <c r="W98" s="115">
        <f t="shared" si="114"/>
        <v>2.4797114517584014E-3</v>
      </c>
      <c r="X98" s="164">
        <v>900561881.01999998</v>
      </c>
      <c r="Y98" s="164">
        <v>1.3320000000000001</v>
      </c>
      <c r="Z98" s="115">
        <f t="shared" si="115"/>
        <v>-1.6229467008167663E-3</v>
      </c>
      <c r="AA98" s="115">
        <f t="shared" si="116"/>
        <v>-1.5740948954351178E-3</v>
      </c>
      <c r="AB98" s="164">
        <v>896114630.75999999</v>
      </c>
      <c r="AC98" s="164">
        <v>1.3253999999999999</v>
      </c>
      <c r="AD98" s="115">
        <f t="shared" si="117"/>
        <v>-4.9383061327922502E-3</v>
      </c>
      <c r="AE98" s="115">
        <f t="shared" si="118"/>
        <v>-4.9549549549550761E-3</v>
      </c>
      <c r="AF98" s="164">
        <v>919845511.25999999</v>
      </c>
      <c r="AG98" s="164">
        <v>1.3603000000000001</v>
      </c>
      <c r="AH98" s="115">
        <f t="shared" si="119"/>
        <v>2.6481969700543447E-2</v>
      </c>
      <c r="AI98" s="115">
        <f t="shared" si="120"/>
        <v>2.6331673457069681E-2</v>
      </c>
      <c r="AJ98" s="116">
        <f t="shared" si="84"/>
        <v>-9.6937963348547396E-4</v>
      </c>
      <c r="AK98" s="116">
        <f t="shared" si="85"/>
        <v>-4.4513199499694733E-4</v>
      </c>
      <c r="AL98" s="117">
        <f t="shared" si="86"/>
        <v>3.5023328644175566E-3</v>
      </c>
      <c r="AM98" s="117">
        <f t="shared" si="87"/>
        <v>7.6296296296296112E-3</v>
      </c>
      <c r="AN98" s="118">
        <f t="shared" si="88"/>
        <v>1.2693418586648993E-2</v>
      </c>
      <c r="AO98" s="202">
        <f t="shared" si="89"/>
        <v>1.2542379101558374E-2</v>
      </c>
      <c r="AP98" s="122"/>
      <c r="AQ98" s="120">
        <v>4173976375.3699999</v>
      </c>
      <c r="AR98" s="124">
        <v>299.53579999999999</v>
      </c>
      <c r="AS98" s="121" t="e">
        <f>(#REF!/AQ98)-1</f>
        <v>#REF!</v>
      </c>
      <c r="AT98" s="121" t="e">
        <f>(#REF!/AR98)-1</f>
        <v>#REF!</v>
      </c>
    </row>
    <row r="99" spans="1:46">
      <c r="A99" s="197" t="s">
        <v>10</v>
      </c>
      <c r="B99" s="164">
        <v>4183056210.5300002</v>
      </c>
      <c r="C99" s="164">
        <v>423.04160000000002</v>
      </c>
      <c r="D99" s="164">
        <v>4130305805.79</v>
      </c>
      <c r="E99" s="164">
        <v>416.90129999999999</v>
      </c>
      <c r="F99" s="115">
        <f t="shared" si="105"/>
        <v>-1.2610493879382196E-2</v>
      </c>
      <c r="G99" s="115">
        <f t="shared" si="106"/>
        <v>-1.4514648204810176E-2</v>
      </c>
      <c r="H99" s="164">
        <v>4080656296.6500001</v>
      </c>
      <c r="I99" s="164">
        <v>412.01159999999999</v>
      </c>
      <c r="J99" s="115">
        <f t="shared" si="107"/>
        <v>-1.2020782836563708E-2</v>
      </c>
      <c r="K99" s="115">
        <f t="shared" si="108"/>
        <v>-1.1728675348337856E-2</v>
      </c>
      <c r="L99" s="164">
        <v>4097754798.3800001</v>
      </c>
      <c r="M99" s="164">
        <v>414.16919999999999</v>
      </c>
      <c r="N99" s="115">
        <f t="shared" si="109"/>
        <v>4.1901352348731186E-3</v>
      </c>
      <c r="O99" s="115">
        <f t="shared" si="110"/>
        <v>5.236745761527108E-3</v>
      </c>
      <c r="P99" s="164">
        <v>4116882772.6500001</v>
      </c>
      <c r="Q99" s="164">
        <v>416.31880000000001</v>
      </c>
      <c r="R99" s="115">
        <f t="shared" si="111"/>
        <v>4.6679157761128128E-3</v>
      </c>
      <c r="S99" s="115">
        <f t="shared" si="112"/>
        <v>5.1901493399316529E-3</v>
      </c>
      <c r="T99" s="164">
        <v>4135525358.8299999</v>
      </c>
      <c r="U99" s="164">
        <v>416.90550000000002</v>
      </c>
      <c r="V99" s="115">
        <f t="shared" si="113"/>
        <v>4.5283257283519306E-3</v>
      </c>
      <c r="W99" s="115">
        <f t="shared" si="114"/>
        <v>1.4092565601169285E-3</v>
      </c>
      <c r="X99" s="164">
        <v>4135265699.5</v>
      </c>
      <c r="Y99" s="164">
        <v>417.34739999999999</v>
      </c>
      <c r="Z99" s="115">
        <f t="shared" si="115"/>
        <v>-6.278750762475921E-5</v>
      </c>
      <c r="AA99" s="115">
        <f t="shared" si="116"/>
        <v>1.059952435264048E-3</v>
      </c>
      <c r="AB99" s="164">
        <v>4119827836.0599999</v>
      </c>
      <c r="AC99" s="164">
        <v>416.36</v>
      </c>
      <c r="AD99" s="115">
        <f t="shared" si="117"/>
        <v>-3.7332216505136942E-3</v>
      </c>
      <c r="AE99" s="115">
        <f t="shared" si="118"/>
        <v>-2.3658946958816074E-3</v>
      </c>
      <c r="AF99" s="164">
        <v>4245539882.9000001</v>
      </c>
      <c r="AG99" s="164">
        <v>420.96159999999998</v>
      </c>
      <c r="AH99" s="115">
        <f t="shared" si="119"/>
        <v>3.0513907823931048E-2</v>
      </c>
      <c r="AI99" s="115">
        <f t="shared" si="120"/>
        <v>1.1051974253050153E-2</v>
      </c>
      <c r="AJ99" s="116">
        <f t="shared" si="84"/>
        <v>1.9341248361480689E-3</v>
      </c>
      <c r="AK99" s="116">
        <f t="shared" si="85"/>
        <v>-5.826424873924688E-4</v>
      </c>
      <c r="AL99" s="117">
        <f t="shared" si="86"/>
        <v>2.7899647756943608E-2</v>
      </c>
      <c r="AM99" s="117">
        <f t="shared" si="87"/>
        <v>9.7392356416254496E-3</v>
      </c>
      <c r="AN99" s="118">
        <f t="shared" si="88"/>
        <v>1.3514483905177557E-2</v>
      </c>
      <c r="AO99" s="202">
        <f t="shared" si="89"/>
        <v>8.7074296022927825E-3</v>
      </c>
      <c r="AP99" s="122"/>
      <c r="AQ99" s="120">
        <v>2336951594.8200002</v>
      </c>
      <c r="AR99" s="124">
        <v>9.7842000000000002</v>
      </c>
      <c r="AS99" s="121" t="e">
        <f>(#REF!/AQ99)-1</f>
        <v>#REF!</v>
      </c>
      <c r="AT99" s="121" t="e">
        <f>(#REF!/AR99)-1</f>
        <v>#REF!</v>
      </c>
    </row>
    <row r="100" spans="1:46">
      <c r="A100" s="197" t="s">
        <v>19</v>
      </c>
      <c r="B100" s="164">
        <v>2446402690.8499999</v>
      </c>
      <c r="C100" s="164">
        <v>12.298299999999999</v>
      </c>
      <c r="D100" s="164">
        <v>2424520023.5300002</v>
      </c>
      <c r="E100" s="164">
        <v>12.207000000000001</v>
      </c>
      <c r="F100" s="115">
        <f t="shared" si="105"/>
        <v>-8.9448345531358883E-3</v>
      </c>
      <c r="G100" s="115">
        <f t="shared" si="106"/>
        <v>-7.4237902799572791E-3</v>
      </c>
      <c r="H100" s="164">
        <v>2389250460.3699999</v>
      </c>
      <c r="I100" s="164">
        <v>12.0481</v>
      </c>
      <c r="J100" s="115">
        <f t="shared" si="107"/>
        <v>-1.4547029027481204E-2</v>
      </c>
      <c r="K100" s="115">
        <f t="shared" si="108"/>
        <v>-1.3017121323830665E-2</v>
      </c>
      <c r="L100" s="164">
        <v>2389726659.8000002</v>
      </c>
      <c r="M100" s="164">
        <v>12.0524</v>
      </c>
      <c r="N100" s="115">
        <f t="shared" si="109"/>
        <v>1.9930912974546871E-4</v>
      </c>
      <c r="O100" s="115">
        <f t="shared" si="110"/>
        <v>3.5690274815121359E-4</v>
      </c>
      <c r="P100" s="164">
        <v>2409821353.4000001</v>
      </c>
      <c r="Q100" s="164">
        <v>12.1553</v>
      </c>
      <c r="R100" s="115">
        <f t="shared" si="111"/>
        <v>8.4087832880776672E-3</v>
      </c>
      <c r="S100" s="115">
        <f t="shared" si="112"/>
        <v>8.5377186286548726E-3</v>
      </c>
      <c r="T100" s="164">
        <v>2262154925.1599998</v>
      </c>
      <c r="U100" s="164">
        <v>12.0534</v>
      </c>
      <c r="V100" s="115">
        <f t="shared" si="113"/>
        <v>-6.1276919150732363E-2</v>
      </c>
      <c r="W100" s="115">
        <f t="shared" si="114"/>
        <v>-8.3831744177437443E-3</v>
      </c>
      <c r="X100" s="164">
        <v>2268774453.75</v>
      </c>
      <c r="Y100" s="164">
        <v>12.087199999999999</v>
      </c>
      <c r="Z100" s="115">
        <f t="shared" si="115"/>
        <v>2.9262047954261841E-3</v>
      </c>
      <c r="AA100" s="115">
        <f t="shared" si="116"/>
        <v>2.8041880299334116E-3</v>
      </c>
      <c r="AB100" s="164">
        <v>2266014218.3600001</v>
      </c>
      <c r="AC100" s="164">
        <v>12.08</v>
      </c>
      <c r="AD100" s="115">
        <f t="shared" si="117"/>
        <v>-1.2166195654387518E-3</v>
      </c>
      <c r="AE100" s="115">
        <f t="shared" si="118"/>
        <v>-5.9567145410013963E-4</v>
      </c>
      <c r="AF100" s="164">
        <v>2291466434.25</v>
      </c>
      <c r="AG100" s="164">
        <v>12.2189</v>
      </c>
      <c r="AH100" s="115">
        <f t="shared" si="119"/>
        <v>1.1232151891977356E-2</v>
      </c>
      <c r="AI100" s="115">
        <f t="shared" si="120"/>
        <v>1.1498344370860893E-2</v>
      </c>
      <c r="AJ100" s="116">
        <f t="shared" si="84"/>
        <v>-7.9023691489451924E-3</v>
      </c>
      <c r="AK100" s="116">
        <f t="shared" si="85"/>
        <v>-7.7782546225392915E-4</v>
      </c>
      <c r="AL100" s="117">
        <f t="shared" si="86"/>
        <v>-5.4878321477535054E-2</v>
      </c>
      <c r="AM100" s="117">
        <f t="shared" si="87"/>
        <v>9.7485049561717955E-4</v>
      </c>
      <c r="AN100" s="118">
        <f t="shared" si="88"/>
        <v>2.3157408158379366E-2</v>
      </c>
      <c r="AO100" s="202">
        <f t="shared" si="89"/>
        <v>8.4806153804145145E-3</v>
      </c>
      <c r="AP100" s="122"/>
      <c r="AQ100" s="142">
        <v>0</v>
      </c>
      <c r="AR100" s="143">
        <v>0</v>
      </c>
      <c r="AS100" s="121" t="e">
        <f>(#REF!/AQ100)-1</f>
        <v>#REF!</v>
      </c>
      <c r="AT100" s="121" t="e">
        <f>(#REF!/AR100)-1</f>
        <v>#REF!</v>
      </c>
    </row>
    <row r="101" spans="1:46">
      <c r="A101" s="198" t="s">
        <v>163</v>
      </c>
      <c r="B101" s="164">
        <v>4214941005.0500002</v>
      </c>
      <c r="C101" s="164">
        <v>185.27</v>
      </c>
      <c r="D101" s="164">
        <v>4174275154.27</v>
      </c>
      <c r="E101" s="164">
        <v>183.71</v>
      </c>
      <c r="F101" s="115">
        <f t="shared" si="105"/>
        <v>-9.6480237164120897E-3</v>
      </c>
      <c r="G101" s="115">
        <f t="shared" si="106"/>
        <v>-8.4201435742430088E-3</v>
      </c>
      <c r="H101" s="164">
        <v>4115012426.7399998</v>
      </c>
      <c r="I101" s="164">
        <v>181.05</v>
      </c>
      <c r="J101" s="115">
        <f t="shared" si="107"/>
        <v>-1.4197130121951463E-2</v>
      </c>
      <c r="K101" s="115">
        <f t="shared" si="108"/>
        <v>-1.4479342441892093E-2</v>
      </c>
      <c r="L101" s="164">
        <v>4130332348.5999999</v>
      </c>
      <c r="M101" s="164">
        <v>182.74</v>
      </c>
      <c r="N101" s="115">
        <f t="shared" si="109"/>
        <v>3.722934531241963E-3</v>
      </c>
      <c r="O101" s="115">
        <f t="shared" si="110"/>
        <v>9.3344380005523208E-3</v>
      </c>
      <c r="P101" s="164">
        <v>4185689490.1999998</v>
      </c>
      <c r="Q101" s="164">
        <v>185.23</v>
      </c>
      <c r="R101" s="115">
        <f t="shared" si="111"/>
        <v>1.3402587716400965E-2</v>
      </c>
      <c r="S101" s="115">
        <f t="shared" si="112"/>
        <v>1.3625916602823578E-2</v>
      </c>
      <c r="T101" s="164">
        <v>4193033328.4699998</v>
      </c>
      <c r="U101" s="164">
        <v>185.54</v>
      </c>
      <c r="V101" s="115">
        <f t="shared" si="113"/>
        <v>1.754511004027936E-3</v>
      </c>
      <c r="W101" s="115">
        <f t="shared" si="114"/>
        <v>1.6735949900124293E-3</v>
      </c>
      <c r="X101" s="164">
        <v>4186090449.8400002</v>
      </c>
      <c r="Y101" s="164">
        <v>185.23</v>
      </c>
      <c r="Z101" s="115">
        <f t="shared" si="115"/>
        <v>-1.6558128891699107E-3</v>
      </c>
      <c r="AA101" s="115">
        <f t="shared" si="116"/>
        <v>-1.6707987495957867E-3</v>
      </c>
      <c r="AB101" s="164">
        <v>4163303280.0900002</v>
      </c>
      <c r="AC101" s="164">
        <v>184.11</v>
      </c>
      <c r="AD101" s="115">
        <f t="shared" si="117"/>
        <v>-5.443544525147794E-3</v>
      </c>
      <c r="AE101" s="115">
        <f t="shared" si="118"/>
        <v>-6.046536738109249E-3</v>
      </c>
      <c r="AF101" s="164">
        <v>4227976389.1799998</v>
      </c>
      <c r="AG101" s="164">
        <v>186.99</v>
      </c>
      <c r="AH101" s="115">
        <f t="shared" si="119"/>
        <v>1.5534085493911364E-2</v>
      </c>
      <c r="AI101" s="115">
        <f t="shared" si="120"/>
        <v>1.564282222584322E-2</v>
      </c>
      <c r="AJ101" s="116">
        <f t="shared" si="84"/>
        <v>4.3370093661262142E-4</v>
      </c>
      <c r="AK101" s="116">
        <f t="shared" si="85"/>
        <v>1.207493789423926E-3</v>
      </c>
      <c r="AL101" s="117">
        <f t="shared" si="86"/>
        <v>1.2864804768575721E-2</v>
      </c>
      <c r="AM101" s="117">
        <f t="shared" si="87"/>
        <v>1.7854226770453438E-2</v>
      </c>
      <c r="AN101" s="118">
        <f t="shared" si="88"/>
        <v>1.044295871217313E-2</v>
      </c>
      <c r="AO101" s="202">
        <f t="shared" si="89"/>
        <v>1.08794312073525E-2</v>
      </c>
      <c r="AP101" s="122"/>
      <c r="AQ101" s="144">
        <v>4131236617.7600002</v>
      </c>
      <c r="AR101" s="140">
        <v>103.24</v>
      </c>
      <c r="AS101" s="121" t="e">
        <f>(#REF!/AQ101)-1</f>
        <v>#REF!</v>
      </c>
      <c r="AT101" s="121" t="e">
        <f>(#REF!/AR101)-1</f>
        <v>#REF!</v>
      </c>
    </row>
    <row r="102" spans="1:46">
      <c r="A102" s="197" t="s">
        <v>161</v>
      </c>
      <c r="B102" s="164">
        <v>5179589194.3699999</v>
      </c>
      <c r="C102" s="164">
        <v>115.05</v>
      </c>
      <c r="D102" s="164">
        <v>5147244270.8800001</v>
      </c>
      <c r="E102" s="164">
        <v>115.05</v>
      </c>
      <c r="F102" s="115">
        <f t="shared" si="105"/>
        <v>-6.2446889659043556E-3</v>
      </c>
      <c r="G102" s="115">
        <f t="shared" si="106"/>
        <v>0</v>
      </c>
      <c r="H102" s="164">
        <v>5107398274.7399998</v>
      </c>
      <c r="I102" s="164">
        <v>115.05</v>
      </c>
      <c r="J102" s="115">
        <f t="shared" si="107"/>
        <v>-7.7412289067812319E-3</v>
      </c>
      <c r="K102" s="115">
        <f t="shared" si="108"/>
        <v>0</v>
      </c>
      <c r="L102" s="164">
        <v>5127682250.8199997</v>
      </c>
      <c r="M102" s="164">
        <v>115.05</v>
      </c>
      <c r="N102" s="115">
        <f t="shared" si="109"/>
        <v>3.9714890025944792E-3</v>
      </c>
      <c r="O102" s="115">
        <f t="shared" si="110"/>
        <v>0</v>
      </c>
      <c r="P102" s="164">
        <v>5192874229.7299995</v>
      </c>
      <c r="Q102" s="164">
        <v>115.05</v>
      </c>
      <c r="R102" s="115">
        <f t="shared" si="111"/>
        <v>1.2713732193443654E-2</v>
      </c>
      <c r="S102" s="115">
        <f t="shared" si="112"/>
        <v>0</v>
      </c>
      <c r="T102" s="164">
        <v>5225447692.96</v>
      </c>
      <c r="U102" s="164">
        <v>115.05</v>
      </c>
      <c r="V102" s="115">
        <f t="shared" si="113"/>
        <v>6.2727233106306401E-3</v>
      </c>
      <c r="W102" s="115">
        <f t="shared" si="114"/>
        <v>0</v>
      </c>
      <c r="X102" s="164">
        <v>5235691179.5699997</v>
      </c>
      <c r="Y102" s="164">
        <v>115.05</v>
      </c>
      <c r="Z102" s="115">
        <f t="shared" si="115"/>
        <v>1.9603079414229375E-3</v>
      </c>
      <c r="AA102" s="115">
        <f t="shared" si="116"/>
        <v>0</v>
      </c>
      <c r="AB102" s="164">
        <v>5172927740.8400002</v>
      </c>
      <c r="AC102" s="164">
        <v>115.05</v>
      </c>
      <c r="AD102" s="115">
        <f t="shared" si="117"/>
        <v>-1.1987612824626952E-2</v>
      </c>
      <c r="AE102" s="115">
        <f t="shared" si="118"/>
        <v>0</v>
      </c>
      <c r="AF102" s="164">
        <v>5288541254.3699999</v>
      </c>
      <c r="AG102" s="164">
        <v>115.05</v>
      </c>
      <c r="AH102" s="115">
        <f t="shared" si="119"/>
        <v>2.2349725208267834E-2</v>
      </c>
      <c r="AI102" s="115">
        <f t="shared" si="120"/>
        <v>0</v>
      </c>
      <c r="AJ102" s="116">
        <f t="shared" si="84"/>
        <v>2.6618058698808754E-3</v>
      </c>
      <c r="AK102" s="116">
        <f t="shared" si="85"/>
        <v>0</v>
      </c>
      <c r="AL102" s="117">
        <f t="shared" si="86"/>
        <v>2.7450996310661373E-2</v>
      </c>
      <c r="AM102" s="117">
        <f t="shared" si="87"/>
        <v>0</v>
      </c>
      <c r="AN102" s="118">
        <f t="shared" si="88"/>
        <v>1.1377017784087654E-2</v>
      </c>
      <c r="AO102" s="202">
        <f t="shared" si="89"/>
        <v>0</v>
      </c>
      <c r="AP102" s="122"/>
      <c r="AQ102" s="137">
        <v>2931134847.0043802</v>
      </c>
      <c r="AR102" s="141">
        <v>2254.1853324818899</v>
      </c>
      <c r="AS102" s="121" t="e">
        <f>(#REF!/AQ102)-1</f>
        <v>#REF!</v>
      </c>
      <c r="AT102" s="121" t="e">
        <f>(#REF!/AR102)-1</f>
        <v>#REF!</v>
      </c>
    </row>
    <row r="103" spans="1:46">
      <c r="A103" s="197" t="s">
        <v>12</v>
      </c>
      <c r="B103" s="164">
        <v>2253480648.4200001</v>
      </c>
      <c r="C103" s="164">
        <v>3873.84</v>
      </c>
      <c r="D103" s="164">
        <v>2182526690.8699999</v>
      </c>
      <c r="E103" s="164">
        <v>3808.9199833795251</v>
      </c>
      <c r="F103" s="115">
        <f t="shared" si="105"/>
        <v>-3.1486384229546714E-2</v>
      </c>
      <c r="G103" s="115">
        <f t="shared" si="106"/>
        <v>-1.6758569435101876E-2</v>
      </c>
      <c r="H103" s="164">
        <v>2171967338.71</v>
      </c>
      <c r="I103" s="164">
        <v>3789.6199887628745</v>
      </c>
      <c r="J103" s="115">
        <f t="shared" si="107"/>
        <v>-4.8381319706979958E-3</v>
      </c>
      <c r="K103" s="115">
        <f t="shared" si="108"/>
        <v>-5.0670517366779482E-3</v>
      </c>
      <c r="L103" s="164">
        <v>2157757783.3800001</v>
      </c>
      <c r="M103" s="164">
        <v>3803.31</v>
      </c>
      <c r="N103" s="115">
        <f t="shared" si="109"/>
        <v>-6.5422509246568263E-3</v>
      </c>
      <c r="O103" s="115">
        <f t="shared" si="110"/>
        <v>3.6125023822229036E-3</v>
      </c>
      <c r="P103" s="164">
        <v>2167533918.3299999</v>
      </c>
      <c r="Q103" s="164">
        <v>3822.23</v>
      </c>
      <c r="R103" s="115">
        <f t="shared" si="111"/>
        <v>4.5306915471698917E-3</v>
      </c>
      <c r="S103" s="115">
        <f t="shared" si="112"/>
        <v>4.974614217615728E-3</v>
      </c>
      <c r="T103" s="164">
        <v>2167686262.1799998</v>
      </c>
      <c r="U103" s="164">
        <v>3823.51</v>
      </c>
      <c r="V103" s="115">
        <f t="shared" si="113"/>
        <v>7.0284413411753947E-5</v>
      </c>
      <c r="W103" s="115">
        <f t="shared" si="114"/>
        <v>3.3488303948223943E-4</v>
      </c>
      <c r="X103" s="164">
        <v>2175101787.79</v>
      </c>
      <c r="Y103" s="164">
        <v>3836.59</v>
      </c>
      <c r="Z103" s="115">
        <f t="shared" si="115"/>
        <v>3.4209404466781479E-3</v>
      </c>
      <c r="AA103" s="115">
        <f t="shared" si="116"/>
        <v>3.4209404447745465E-3</v>
      </c>
      <c r="AB103" s="164">
        <v>2106111673.0899999</v>
      </c>
      <c r="AC103" s="164">
        <v>3844.19</v>
      </c>
      <c r="AD103" s="115">
        <f t="shared" si="117"/>
        <v>-3.1718108590263756E-2</v>
      </c>
      <c r="AE103" s="115">
        <f t="shared" si="118"/>
        <v>1.9809257700197074E-3</v>
      </c>
      <c r="AF103" s="164">
        <v>2124892614.76</v>
      </c>
      <c r="AG103" s="164">
        <v>3878.47</v>
      </c>
      <c r="AH103" s="115">
        <f t="shared" si="119"/>
        <v>8.9173532011460038E-3</v>
      </c>
      <c r="AI103" s="115">
        <f t="shared" si="120"/>
        <v>8.917353200544131E-3</v>
      </c>
      <c r="AJ103" s="116">
        <f t="shared" si="84"/>
        <v>-7.2057007633449365E-3</v>
      </c>
      <c r="AK103" s="116">
        <f t="shared" si="85"/>
        <v>1.7694973535992901E-4</v>
      </c>
      <c r="AL103" s="117">
        <f t="shared" si="86"/>
        <v>-2.6407042970469134E-2</v>
      </c>
      <c r="AM103" s="117">
        <f t="shared" si="87"/>
        <v>1.8259773616657954E-2</v>
      </c>
      <c r="AN103" s="118">
        <f t="shared" si="88"/>
        <v>1.585657372485615E-2</v>
      </c>
      <c r="AO103" s="202">
        <f t="shared" si="89"/>
        <v>7.9222053964485614E-3</v>
      </c>
      <c r="AP103" s="122"/>
      <c r="AQ103" s="145">
        <v>1131224777.76</v>
      </c>
      <c r="AR103" s="146">
        <v>0.6573</v>
      </c>
      <c r="AS103" s="121" t="e">
        <f>(#REF!/AQ103)-1</f>
        <v>#REF!</v>
      </c>
      <c r="AT103" s="121" t="e">
        <f>(#REF!/AR103)-1</f>
        <v>#REF!</v>
      </c>
    </row>
    <row r="104" spans="1:46">
      <c r="A104" s="197" t="s">
        <v>202</v>
      </c>
      <c r="B104" s="164">
        <v>1797242946.1300001</v>
      </c>
      <c r="C104" s="164">
        <v>1.0619000000000001</v>
      </c>
      <c r="D104" s="164">
        <v>1778495877</v>
      </c>
      <c r="E104" s="164">
        <v>1.0507</v>
      </c>
      <c r="F104" s="115">
        <f t="shared" si="105"/>
        <v>-1.0431015556560199E-2</v>
      </c>
      <c r="G104" s="115">
        <f t="shared" si="106"/>
        <v>-1.0547132498352103E-2</v>
      </c>
      <c r="H104" s="164">
        <v>1757609941.53</v>
      </c>
      <c r="I104" s="164">
        <v>1.0383</v>
      </c>
      <c r="J104" s="115">
        <f t="shared" si="107"/>
        <v>-1.174359510196381E-2</v>
      </c>
      <c r="K104" s="115">
        <f t="shared" si="108"/>
        <v>-1.1801656038831224E-2</v>
      </c>
      <c r="L104" s="164">
        <v>1785084270.47</v>
      </c>
      <c r="M104" s="164">
        <v>1.0545</v>
      </c>
      <c r="N104" s="115">
        <f t="shared" si="109"/>
        <v>1.5631641748728189E-2</v>
      </c>
      <c r="O104" s="115">
        <f t="shared" si="110"/>
        <v>1.5602427044206869E-2</v>
      </c>
      <c r="P104" s="164">
        <v>1786881639.3499999</v>
      </c>
      <c r="Q104" s="164">
        <v>1.0556000000000001</v>
      </c>
      <c r="R104" s="115">
        <f t="shared" si="111"/>
        <v>1.0068818092977994E-3</v>
      </c>
      <c r="S104" s="115">
        <f t="shared" si="112"/>
        <v>1.0431484115695599E-3</v>
      </c>
      <c r="T104" s="164">
        <v>1796055312.46</v>
      </c>
      <c r="U104" s="164">
        <v>1.0609999999999999</v>
      </c>
      <c r="V104" s="115">
        <f t="shared" si="113"/>
        <v>5.1339008180402868E-3</v>
      </c>
      <c r="W104" s="115">
        <f t="shared" si="114"/>
        <v>5.1155740810911792E-3</v>
      </c>
      <c r="X104" s="164">
        <v>1824741597.74</v>
      </c>
      <c r="Y104" s="164">
        <v>1.0778000000000001</v>
      </c>
      <c r="Z104" s="115">
        <f t="shared" si="115"/>
        <v>1.5971827304532886E-2</v>
      </c>
      <c r="AA104" s="115">
        <f t="shared" si="116"/>
        <v>1.5834118755890809E-2</v>
      </c>
      <c r="AB104" s="164">
        <v>1821332725.48</v>
      </c>
      <c r="AC104" s="164">
        <v>1.0757000000000001</v>
      </c>
      <c r="AD104" s="115">
        <f t="shared" si="117"/>
        <v>-1.8681397213841052E-3</v>
      </c>
      <c r="AE104" s="115">
        <f t="shared" si="118"/>
        <v>-1.9484134347745321E-3</v>
      </c>
      <c r="AF104" s="164">
        <v>1827795123.0799999</v>
      </c>
      <c r="AG104" s="164">
        <v>1.0799000000000001</v>
      </c>
      <c r="AH104" s="115">
        <f t="shared" si="119"/>
        <v>3.5481697053989865E-3</v>
      </c>
      <c r="AI104" s="115">
        <f t="shared" si="120"/>
        <v>3.9044343218369261E-3</v>
      </c>
      <c r="AJ104" s="116">
        <f t="shared" si="84"/>
        <v>2.156208875761254E-3</v>
      </c>
      <c r="AK104" s="116">
        <f t="shared" si="85"/>
        <v>2.1503125803296859E-3</v>
      </c>
      <c r="AL104" s="117">
        <f t="shared" si="86"/>
        <v>2.7719629107692288E-2</v>
      </c>
      <c r="AM104" s="117">
        <f t="shared" si="87"/>
        <v>2.7790996478538228E-2</v>
      </c>
      <c r="AN104" s="118">
        <f t="shared" si="88"/>
        <v>1.03676826988172E-2</v>
      </c>
      <c r="AO104" s="202">
        <f t="shared" si="89"/>
        <v>1.0378436168815022E-2</v>
      </c>
      <c r="AP104" s="122"/>
      <c r="AQ104" s="120">
        <v>318569106.36000001</v>
      </c>
      <c r="AR104" s="127">
        <v>123.8</v>
      </c>
      <c r="AS104" s="121" t="e">
        <f>(#REF!/AQ104)-1</f>
        <v>#REF!</v>
      </c>
      <c r="AT104" s="121" t="e">
        <f>(#REF!/AR104)-1</f>
        <v>#REF!</v>
      </c>
    </row>
    <row r="105" spans="1:46">
      <c r="A105" s="197" t="s">
        <v>41</v>
      </c>
      <c r="B105" s="164">
        <v>1091280743.01</v>
      </c>
      <c r="C105" s="165">
        <v>552.20000000000005</v>
      </c>
      <c r="D105" s="164">
        <v>1088742793.03</v>
      </c>
      <c r="E105" s="165">
        <v>552.20000000000005</v>
      </c>
      <c r="F105" s="115">
        <f t="shared" si="105"/>
        <v>-2.3256618393171467E-3</v>
      </c>
      <c r="G105" s="115">
        <f t="shared" si="106"/>
        <v>0</v>
      </c>
      <c r="H105" s="164">
        <v>1088865892.6500001</v>
      </c>
      <c r="I105" s="165">
        <v>552.20000000000005</v>
      </c>
      <c r="J105" s="115">
        <f t="shared" si="107"/>
        <v>1.1306584143490354E-4</v>
      </c>
      <c r="K105" s="115">
        <f t="shared" si="108"/>
        <v>0</v>
      </c>
      <c r="L105" s="164">
        <v>1092541011.26</v>
      </c>
      <c r="M105" s="165">
        <v>552.20000000000005</v>
      </c>
      <c r="N105" s="115">
        <f t="shared" si="109"/>
        <v>3.3751802079645156E-3</v>
      </c>
      <c r="O105" s="115">
        <f t="shared" si="110"/>
        <v>0</v>
      </c>
      <c r="P105" s="164">
        <v>1092862423.6800001</v>
      </c>
      <c r="Q105" s="165">
        <v>552.20000000000005</v>
      </c>
      <c r="R105" s="115">
        <f t="shared" si="111"/>
        <v>2.9418796794584349E-4</v>
      </c>
      <c r="S105" s="115">
        <f t="shared" si="112"/>
        <v>0</v>
      </c>
      <c r="T105" s="164">
        <v>1094074504.0899999</v>
      </c>
      <c r="U105" s="165">
        <v>552.20000000000005</v>
      </c>
      <c r="V105" s="115">
        <f t="shared" si="113"/>
        <v>1.1090878263692186E-3</v>
      </c>
      <c r="W105" s="115">
        <f t="shared" si="114"/>
        <v>0</v>
      </c>
      <c r="X105" s="164">
        <v>1095815166.8800001</v>
      </c>
      <c r="Y105" s="165">
        <v>552.20000000000005</v>
      </c>
      <c r="Z105" s="115">
        <f t="shared" si="115"/>
        <v>1.5909910920079455E-3</v>
      </c>
      <c r="AA105" s="115">
        <f t="shared" si="116"/>
        <v>0</v>
      </c>
      <c r="AB105" s="164">
        <v>1097133382.72</v>
      </c>
      <c r="AC105" s="165">
        <v>552.20000000000005</v>
      </c>
      <c r="AD105" s="115">
        <f t="shared" si="117"/>
        <v>1.2029545491263204E-3</v>
      </c>
      <c r="AE105" s="115">
        <f t="shared" si="118"/>
        <v>0</v>
      </c>
      <c r="AF105" s="164">
        <v>1095212290.99</v>
      </c>
      <c r="AG105" s="165">
        <v>552.20000000000005</v>
      </c>
      <c r="AH105" s="115">
        <f t="shared" si="119"/>
        <v>-1.7510101873276988E-3</v>
      </c>
      <c r="AI105" s="115">
        <f t="shared" si="120"/>
        <v>0</v>
      </c>
      <c r="AJ105" s="116">
        <f t="shared" si="84"/>
        <v>4.5109943227548776E-4</v>
      </c>
      <c r="AK105" s="116">
        <f t="shared" si="85"/>
        <v>0</v>
      </c>
      <c r="AL105" s="117">
        <f t="shared" si="86"/>
        <v>5.9421729369112559E-3</v>
      </c>
      <c r="AM105" s="117">
        <f t="shared" si="87"/>
        <v>0</v>
      </c>
      <c r="AN105" s="118">
        <f t="shared" si="88"/>
        <v>1.8340592790902323E-3</v>
      </c>
      <c r="AO105" s="202">
        <f t="shared" si="89"/>
        <v>0</v>
      </c>
      <c r="AP105" s="122"/>
      <c r="AQ105" s="120">
        <v>1812522091.8199999</v>
      </c>
      <c r="AR105" s="124">
        <v>1.6227</v>
      </c>
      <c r="AS105" s="121" t="e">
        <f>(#REF!/AQ105)-1</f>
        <v>#REF!</v>
      </c>
      <c r="AT105" s="121" t="e">
        <f>(#REF!/AR105)-1</f>
        <v>#REF!</v>
      </c>
    </row>
    <row r="106" spans="1:46">
      <c r="A106" s="197" t="s">
        <v>71</v>
      </c>
      <c r="B106" s="164">
        <v>1963742643.0699999</v>
      </c>
      <c r="C106" s="165">
        <v>2.76</v>
      </c>
      <c r="D106" s="164">
        <v>1950336773.6600001</v>
      </c>
      <c r="E106" s="165">
        <v>2.74</v>
      </c>
      <c r="F106" s="115">
        <f t="shared" si="105"/>
        <v>-6.8266936389596846E-3</v>
      </c>
      <c r="G106" s="115">
        <f t="shared" si="106"/>
        <v>-7.2463768115940486E-3</v>
      </c>
      <c r="H106" s="164">
        <v>1910917486.1500001</v>
      </c>
      <c r="I106" s="165">
        <v>2.68</v>
      </c>
      <c r="J106" s="115">
        <f t="shared" si="107"/>
        <v>-2.0211528615145677E-2</v>
      </c>
      <c r="K106" s="115">
        <f t="shared" si="108"/>
        <v>-2.1897810218978121E-2</v>
      </c>
      <c r="L106" s="164">
        <v>1947924008.1199999</v>
      </c>
      <c r="M106" s="165">
        <v>2.73</v>
      </c>
      <c r="N106" s="115">
        <f t="shared" si="109"/>
        <v>1.93658398325499E-2</v>
      </c>
      <c r="O106" s="115">
        <f t="shared" si="110"/>
        <v>1.865671641791038E-2</v>
      </c>
      <c r="P106" s="164">
        <v>1958440878.9000001</v>
      </c>
      <c r="Q106" s="165">
        <v>2.74</v>
      </c>
      <c r="R106" s="115">
        <f t="shared" si="111"/>
        <v>5.3990149185287563E-3</v>
      </c>
      <c r="S106" s="115">
        <f t="shared" si="112"/>
        <v>3.6630036630037476E-3</v>
      </c>
      <c r="T106" s="164">
        <v>1964859371.99</v>
      </c>
      <c r="U106" s="165">
        <v>2.74</v>
      </c>
      <c r="V106" s="115">
        <f t="shared" si="113"/>
        <v>3.2773484046171447E-3</v>
      </c>
      <c r="W106" s="115">
        <f t="shared" si="114"/>
        <v>0</v>
      </c>
      <c r="X106" s="164">
        <v>1965741261.24</v>
      </c>
      <c r="Y106" s="165">
        <v>2.75</v>
      </c>
      <c r="Z106" s="115">
        <f t="shared" si="115"/>
        <v>4.4883072171563446E-4</v>
      </c>
      <c r="AA106" s="115">
        <f t="shared" si="116"/>
        <v>3.6496350364962722E-3</v>
      </c>
      <c r="AB106" s="164">
        <v>1979211085.51</v>
      </c>
      <c r="AC106" s="165">
        <v>2.76</v>
      </c>
      <c r="AD106" s="115">
        <f t="shared" si="117"/>
        <v>6.8522874986625369E-3</v>
      </c>
      <c r="AE106" s="115">
        <f t="shared" si="118"/>
        <v>3.6363636363635587E-3</v>
      </c>
      <c r="AF106" s="164">
        <v>2001910388.6900001</v>
      </c>
      <c r="AG106" s="165">
        <v>2.79</v>
      </c>
      <c r="AH106" s="115">
        <f t="shared" si="119"/>
        <v>1.1468864208665721E-2</v>
      </c>
      <c r="AI106" s="115">
        <f t="shared" si="120"/>
        <v>1.0869565217391396E-2</v>
      </c>
      <c r="AJ106" s="116">
        <f t="shared" si="84"/>
        <v>2.4717454163292914E-3</v>
      </c>
      <c r="AK106" s="116">
        <f t="shared" si="85"/>
        <v>1.4163871175741482E-3</v>
      </c>
      <c r="AL106" s="117">
        <f t="shared" si="86"/>
        <v>2.6443440808028747E-2</v>
      </c>
      <c r="AM106" s="117">
        <f t="shared" si="87"/>
        <v>1.8248175182481684E-2</v>
      </c>
      <c r="AN106" s="118">
        <f t="shared" si="88"/>
        <v>1.1951387833753399E-2</v>
      </c>
      <c r="AO106" s="202">
        <f t="shared" si="89"/>
        <v>1.2083967757153452E-2</v>
      </c>
      <c r="AP106" s="122"/>
      <c r="AQ106" s="120">
        <v>146744114.84999999</v>
      </c>
      <c r="AR106" s="124">
        <v>1.0862860000000001</v>
      </c>
      <c r="AS106" s="121" t="e">
        <f>(#REF!/AQ106)-1</f>
        <v>#REF!</v>
      </c>
      <c r="AT106" s="121" t="e">
        <f>(#REF!/AR106)-1</f>
        <v>#REF!</v>
      </c>
    </row>
    <row r="107" spans="1:46">
      <c r="A107" s="198" t="s">
        <v>67</v>
      </c>
      <c r="B107" s="164">
        <v>161206638.05000001</v>
      </c>
      <c r="C107" s="165">
        <v>1.6306940000000001</v>
      </c>
      <c r="D107" s="164">
        <v>159106295.19999999</v>
      </c>
      <c r="E107" s="165">
        <v>1.609707</v>
      </c>
      <c r="F107" s="115">
        <f t="shared" si="105"/>
        <v>-1.3028885630308719E-2</v>
      </c>
      <c r="G107" s="115">
        <f t="shared" si="106"/>
        <v>-1.2869980511365153E-2</v>
      </c>
      <c r="H107" s="164">
        <v>159993107.46000001</v>
      </c>
      <c r="I107" s="165">
        <v>1.618897</v>
      </c>
      <c r="J107" s="115">
        <f t="shared" si="107"/>
        <v>5.5737094430190742E-3</v>
      </c>
      <c r="K107" s="115">
        <f t="shared" si="108"/>
        <v>5.7091135219018317E-3</v>
      </c>
      <c r="L107" s="164">
        <v>157973122</v>
      </c>
      <c r="M107" s="165">
        <v>1.6089119999999999</v>
      </c>
      <c r="N107" s="115">
        <f t="shared" si="109"/>
        <v>-1.2625453008999319E-2</v>
      </c>
      <c r="O107" s="115">
        <f t="shared" si="110"/>
        <v>-6.1677796672673629E-3</v>
      </c>
      <c r="P107" s="164">
        <v>159261107.34</v>
      </c>
      <c r="Q107" s="165">
        <v>1.622101</v>
      </c>
      <c r="R107" s="115">
        <f t="shared" si="111"/>
        <v>8.1531929210084467E-3</v>
      </c>
      <c r="S107" s="115">
        <f t="shared" si="112"/>
        <v>8.1974651192856535E-3</v>
      </c>
      <c r="T107" s="164">
        <v>158341328.22</v>
      </c>
      <c r="U107" s="165">
        <v>1.613219</v>
      </c>
      <c r="V107" s="115">
        <f t="shared" si="113"/>
        <v>-5.7752902473320496E-3</v>
      </c>
      <c r="W107" s="115">
        <f t="shared" si="114"/>
        <v>-5.4756146503824711E-3</v>
      </c>
      <c r="X107" s="164">
        <v>157746009.25</v>
      </c>
      <c r="Y107" s="165">
        <v>1.607181</v>
      </c>
      <c r="Z107" s="115">
        <f t="shared" si="115"/>
        <v>-3.75971944085792E-3</v>
      </c>
      <c r="AA107" s="115">
        <f t="shared" si="116"/>
        <v>-3.742827229285043E-3</v>
      </c>
      <c r="AB107" s="164">
        <v>157322790.59</v>
      </c>
      <c r="AC107" s="165">
        <v>1.603351</v>
      </c>
      <c r="AD107" s="115">
        <f t="shared" si="117"/>
        <v>-2.6829119925897362E-3</v>
      </c>
      <c r="AE107" s="115">
        <f t="shared" si="118"/>
        <v>-2.3830545532830464E-3</v>
      </c>
      <c r="AF107" s="164">
        <v>159398572.56</v>
      </c>
      <c r="AG107" s="165">
        <v>1.624455</v>
      </c>
      <c r="AH107" s="115">
        <f t="shared" si="119"/>
        <v>1.3194413614297679E-2</v>
      </c>
      <c r="AI107" s="115">
        <f t="shared" si="120"/>
        <v>1.3162432929533216E-2</v>
      </c>
      <c r="AJ107" s="116">
        <f t="shared" si="84"/>
        <v>-1.368868042720318E-3</v>
      </c>
      <c r="AK107" s="116">
        <f t="shared" si="85"/>
        <v>-4.4628063010779696E-4</v>
      </c>
      <c r="AL107" s="117">
        <f t="shared" si="86"/>
        <v>1.8369943164889577E-3</v>
      </c>
      <c r="AM107" s="117">
        <f t="shared" si="87"/>
        <v>9.1619158020683159E-3</v>
      </c>
      <c r="AN107" s="118">
        <f t="shared" si="88"/>
        <v>9.5654463981076111E-3</v>
      </c>
      <c r="AO107" s="202">
        <f t="shared" si="89"/>
        <v>8.6585769687337992E-3</v>
      </c>
      <c r="AP107" s="122"/>
      <c r="AQ107" s="120"/>
      <c r="AR107" s="124"/>
      <c r="AS107" s="121"/>
      <c r="AT107" s="121"/>
    </row>
    <row r="108" spans="1:46">
      <c r="A108" s="197" t="s">
        <v>131</v>
      </c>
      <c r="B108" s="164">
        <v>546620147.23000002</v>
      </c>
      <c r="C108" s="165">
        <v>1.0982000000000001</v>
      </c>
      <c r="D108" s="164">
        <v>540199276.80999994</v>
      </c>
      <c r="E108" s="165">
        <v>1.0852999999999999</v>
      </c>
      <c r="F108" s="115">
        <f t="shared" si="105"/>
        <v>-1.1746494256638481E-2</v>
      </c>
      <c r="G108" s="115">
        <f t="shared" si="106"/>
        <v>-1.1746494263340132E-2</v>
      </c>
      <c r="H108" s="164">
        <v>532779787.02999997</v>
      </c>
      <c r="I108" s="165">
        <v>1.0704</v>
      </c>
      <c r="J108" s="115">
        <f t="shared" si="107"/>
        <v>-1.3734727346940841E-2</v>
      </c>
      <c r="K108" s="115">
        <f t="shared" si="108"/>
        <v>-1.3728922878466705E-2</v>
      </c>
      <c r="L108" s="164">
        <v>535646430.38</v>
      </c>
      <c r="M108" s="165">
        <v>1.0762</v>
      </c>
      <c r="N108" s="115">
        <f t="shared" si="109"/>
        <v>5.3805407408194479E-3</v>
      </c>
      <c r="O108" s="115">
        <f t="shared" si="110"/>
        <v>5.4185351270553319E-3</v>
      </c>
      <c r="P108" s="164">
        <v>535849555.88</v>
      </c>
      <c r="Q108" s="165">
        <v>1.0764</v>
      </c>
      <c r="R108" s="115">
        <f t="shared" si="111"/>
        <v>3.7921563269991001E-4</v>
      </c>
      <c r="S108" s="115">
        <f t="shared" si="112"/>
        <v>1.8583906337110012E-4</v>
      </c>
      <c r="T108" s="164">
        <v>533310692.31999999</v>
      </c>
      <c r="U108" s="165">
        <v>1.0712999999999999</v>
      </c>
      <c r="V108" s="115">
        <f t="shared" si="113"/>
        <v>-4.7380156093076321E-3</v>
      </c>
      <c r="W108" s="115">
        <f t="shared" si="114"/>
        <v>-4.7380156075809221E-3</v>
      </c>
      <c r="X108" s="164">
        <v>537961342.5</v>
      </c>
      <c r="Y108" s="165">
        <v>1.0806</v>
      </c>
      <c r="Z108" s="115">
        <f t="shared" si="115"/>
        <v>8.7203392824711998E-3</v>
      </c>
      <c r="AA108" s="115">
        <f t="shared" si="116"/>
        <v>8.6810417250070826E-3</v>
      </c>
      <c r="AB108" s="164">
        <v>535099855.12</v>
      </c>
      <c r="AC108" s="165">
        <v>1.0749</v>
      </c>
      <c r="AD108" s="115">
        <f t="shared" si="117"/>
        <v>-5.3191319783354044E-3</v>
      </c>
      <c r="AE108" s="115">
        <f t="shared" si="118"/>
        <v>-5.2748473070516732E-3</v>
      </c>
      <c r="AF108" s="164">
        <v>545057164.96000004</v>
      </c>
      <c r="AG108" s="165">
        <v>1.0949</v>
      </c>
      <c r="AH108" s="115">
        <f t="shared" si="119"/>
        <v>1.8608320941830632E-2</v>
      </c>
      <c r="AI108" s="115">
        <f t="shared" si="120"/>
        <v>1.8606381989022251E-2</v>
      </c>
      <c r="AJ108" s="116">
        <f t="shared" si="84"/>
        <v>-3.0624407417514671E-4</v>
      </c>
      <c r="AK108" s="116">
        <f t="shared" si="85"/>
        <v>-3.2456026899795824E-4</v>
      </c>
      <c r="AL108" s="117">
        <f t="shared" si="86"/>
        <v>8.9927705543906573E-3</v>
      </c>
      <c r="AM108" s="117">
        <f t="shared" si="87"/>
        <v>8.8454805123007949E-3</v>
      </c>
      <c r="AN108" s="118">
        <f t="shared" si="88"/>
        <v>1.0876071275344288E-2</v>
      </c>
      <c r="AO108" s="202">
        <f t="shared" si="89"/>
        <v>1.0868345498869619E-2</v>
      </c>
      <c r="AP108" s="122"/>
      <c r="AQ108" s="120"/>
      <c r="AR108" s="124"/>
      <c r="AS108" s="121"/>
      <c r="AT108" s="121"/>
    </row>
    <row r="109" spans="1:46">
      <c r="A109" s="197" t="s">
        <v>140</v>
      </c>
      <c r="B109" s="164">
        <v>718074683.25</v>
      </c>
      <c r="C109" s="165">
        <v>1.1778999999999999</v>
      </c>
      <c r="D109" s="164">
        <v>715119846.03999996</v>
      </c>
      <c r="E109" s="165">
        <v>1.1738999999999999</v>
      </c>
      <c r="F109" s="115">
        <f t="shared" si="105"/>
        <v>-4.114944140108755E-3</v>
      </c>
      <c r="G109" s="115">
        <f t="shared" si="106"/>
        <v>-3.3958740130741183E-3</v>
      </c>
      <c r="H109" s="164">
        <v>702788904.59000003</v>
      </c>
      <c r="I109" s="165">
        <v>1.1528</v>
      </c>
      <c r="J109" s="115">
        <f t="shared" si="107"/>
        <v>-1.7243181710426481E-2</v>
      </c>
      <c r="K109" s="115">
        <f t="shared" si="108"/>
        <v>-1.7974273788227191E-2</v>
      </c>
      <c r="L109" s="164">
        <v>665208900.01999998</v>
      </c>
      <c r="M109" s="165">
        <v>1.1606000000000001</v>
      </c>
      <c r="N109" s="115">
        <f t="shared" si="109"/>
        <v>-5.3472677676839317E-2</v>
      </c>
      <c r="O109" s="115">
        <f t="shared" si="110"/>
        <v>6.7661346287300732E-3</v>
      </c>
      <c r="P109" s="164">
        <v>409904455.85000002</v>
      </c>
      <c r="Q109" s="165">
        <v>1.1606000000000001</v>
      </c>
      <c r="R109" s="115">
        <f t="shared" si="111"/>
        <v>-0.38379589353408239</v>
      </c>
      <c r="S109" s="115">
        <f t="shared" si="112"/>
        <v>0</v>
      </c>
      <c r="T109" s="164">
        <v>408424525.69999999</v>
      </c>
      <c r="U109" s="165">
        <v>1.1532</v>
      </c>
      <c r="V109" s="115">
        <f t="shared" si="113"/>
        <v>-3.6104270858221647E-3</v>
      </c>
      <c r="W109" s="115">
        <f t="shared" si="114"/>
        <v>-6.3760124073755581E-3</v>
      </c>
      <c r="X109" s="164">
        <v>408290581.94</v>
      </c>
      <c r="Y109" s="165">
        <v>1.1528</v>
      </c>
      <c r="Z109" s="115">
        <f t="shared" si="115"/>
        <v>-3.2795229368369559E-4</v>
      </c>
      <c r="AA109" s="115">
        <f t="shared" si="116"/>
        <v>-3.4686090877554277E-4</v>
      </c>
      <c r="AB109" s="164">
        <v>321993968.26999998</v>
      </c>
      <c r="AC109" s="165">
        <v>1.1484000000000001</v>
      </c>
      <c r="AD109" s="115">
        <f t="shared" si="117"/>
        <v>-0.21136077462272118</v>
      </c>
      <c r="AE109" s="115">
        <f t="shared" si="118"/>
        <v>-3.8167938931297357E-3</v>
      </c>
      <c r="AF109" s="164">
        <v>311366910.26999998</v>
      </c>
      <c r="AG109" s="165">
        <v>1.1621999999999999</v>
      </c>
      <c r="AH109" s="115">
        <f t="shared" si="119"/>
        <v>-3.3003903946079348E-2</v>
      </c>
      <c r="AI109" s="115">
        <f t="shared" si="120"/>
        <v>1.2016718913270472E-2</v>
      </c>
      <c r="AJ109" s="116">
        <f t="shared" si="84"/>
        <v>-8.8366219376220426E-2</v>
      </c>
      <c r="AK109" s="116">
        <f t="shared" si="85"/>
        <v>-1.6408701835727E-3</v>
      </c>
      <c r="AL109" s="117">
        <f t="shared" si="86"/>
        <v>-0.56459478506406358</v>
      </c>
      <c r="AM109" s="117">
        <f t="shared" si="87"/>
        <v>-9.9667774086379113E-3</v>
      </c>
      <c r="AN109" s="118">
        <f t="shared" si="88"/>
        <v>0.13824406103431097</v>
      </c>
      <c r="AO109" s="202">
        <f t="shared" si="89"/>
        <v>8.9330103103876825E-3</v>
      </c>
      <c r="AP109" s="122"/>
      <c r="AQ109" s="120"/>
      <c r="AR109" s="124"/>
      <c r="AS109" s="121"/>
      <c r="AT109" s="121"/>
    </row>
    <row r="110" spans="1:46" s="262" customFormat="1">
      <c r="A110" s="197" t="s">
        <v>142</v>
      </c>
      <c r="B110" s="164">
        <v>257871127.86000001</v>
      </c>
      <c r="C110" s="165">
        <v>128.30000000000001</v>
      </c>
      <c r="D110" s="164">
        <v>254982919.75899997</v>
      </c>
      <c r="E110" s="165">
        <v>127.4</v>
      </c>
      <c r="F110" s="115">
        <f t="shared" si="105"/>
        <v>-1.1200199591821185E-2</v>
      </c>
      <c r="G110" s="115">
        <f t="shared" si="106"/>
        <v>-7.0148090413094744E-3</v>
      </c>
      <c r="H110" s="164">
        <v>255000845.05215067</v>
      </c>
      <c r="I110" s="165">
        <v>127.4</v>
      </c>
      <c r="J110" s="115">
        <f t="shared" si="107"/>
        <v>7.0299976044024736E-5</v>
      </c>
      <c r="K110" s="115">
        <f t="shared" si="108"/>
        <v>0</v>
      </c>
      <c r="L110" s="164">
        <v>255462854.88999999</v>
      </c>
      <c r="M110" s="165">
        <v>127.63</v>
      </c>
      <c r="N110" s="115">
        <f t="shared" si="109"/>
        <v>1.811797281514234E-3</v>
      </c>
      <c r="O110" s="115">
        <f t="shared" si="110"/>
        <v>1.8053375196231535E-3</v>
      </c>
      <c r="P110" s="164">
        <v>254514054.47999999</v>
      </c>
      <c r="Q110" s="165">
        <v>127.16</v>
      </c>
      <c r="R110" s="115">
        <f t="shared" si="111"/>
        <v>-3.7140444954650701E-3</v>
      </c>
      <c r="S110" s="115">
        <f t="shared" si="112"/>
        <v>-3.6825197837498931E-3</v>
      </c>
      <c r="T110" s="164">
        <v>255308092.44</v>
      </c>
      <c r="U110" s="165">
        <v>127.56</v>
      </c>
      <c r="V110" s="115">
        <f t="shared" si="113"/>
        <v>3.1198196957033064E-3</v>
      </c>
      <c r="W110" s="115">
        <f t="shared" si="114"/>
        <v>3.1456432840516334E-3</v>
      </c>
      <c r="X110" s="164">
        <v>257009421.18000001</v>
      </c>
      <c r="Y110" s="165">
        <v>128.03</v>
      </c>
      <c r="Z110" s="115">
        <f t="shared" si="115"/>
        <v>6.6638261393921119E-3</v>
      </c>
      <c r="AA110" s="115">
        <f t="shared" si="116"/>
        <v>3.6845406083411639E-3</v>
      </c>
      <c r="AB110" s="164">
        <v>257562083.71000001</v>
      </c>
      <c r="AC110" s="165">
        <v>128.31</v>
      </c>
      <c r="AD110" s="115">
        <f t="shared" si="117"/>
        <v>2.1503590314416393E-3</v>
      </c>
      <c r="AE110" s="115">
        <f t="shared" si="118"/>
        <v>2.1869874248223163E-3</v>
      </c>
      <c r="AF110" s="164">
        <v>235852893.88999999</v>
      </c>
      <c r="AG110" s="165">
        <v>130.49</v>
      </c>
      <c r="AH110" s="115">
        <f t="shared" si="119"/>
        <v>-8.4287211484293287E-2</v>
      </c>
      <c r="AI110" s="115">
        <f t="shared" si="120"/>
        <v>1.6990102096485129E-2</v>
      </c>
      <c r="AJ110" s="116">
        <f t="shared" si="84"/>
        <v>-1.0673169180935528E-2</v>
      </c>
      <c r="AK110" s="116">
        <f t="shared" si="85"/>
        <v>2.1394102635330036E-3</v>
      </c>
      <c r="AL110" s="117">
        <f t="shared" si="86"/>
        <v>-7.5024734547243205E-2</v>
      </c>
      <c r="AM110" s="117">
        <f t="shared" si="87"/>
        <v>2.4254317111459995E-2</v>
      </c>
      <c r="AN110" s="118">
        <f t="shared" si="88"/>
        <v>3.0223670344095049E-2</v>
      </c>
      <c r="AO110" s="202">
        <f t="shared" si="89"/>
        <v>7.0338825451032403E-3</v>
      </c>
      <c r="AP110" s="122"/>
      <c r="AQ110" s="120"/>
      <c r="AR110" s="124"/>
      <c r="AS110" s="121"/>
      <c r="AT110" s="121"/>
    </row>
    <row r="111" spans="1:46" s="278" customFormat="1">
      <c r="A111" s="197" t="s">
        <v>148</v>
      </c>
      <c r="B111" s="164">
        <v>160983096.31</v>
      </c>
      <c r="C111" s="165">
        <v>3.5226999999999999</v>
      </c>
      <c r="D111" s="164">
        <v>159778048.65000001</v>
      </c>
      <c r="E111" s="165">
        <v>3.4963000000000002</v>
      </c>
      <c r="F111" s="115">
        <f t="shared" si="105"/>
        <v>-7.4855539967965002E-3</v>
      </c>
      <c r="G111" s="115">
        <f t="shared" si="106"/>
        <v>-7.4942515683991701E-3</v>
      </c>
      <c r="H111" s="164">
        <v>154843606.90000001</v>
      </c>
      <c r="I111" s="165">
        <v>3.3883000000000001</v>
      </c>
      <c r="J111" s="115">
        <f t="shared" si="107"/>
        <v>-3.0883101850925E-2</v>
      </c>
      <c r="K111" s="115">
        <f t="shared" si="108"/>
        <v>-3.0889797786231184E-2</v>
      </c>
      <c r="L111" s="164">
        <v>157747514.52000001</v>
      </c>
      <c r="M111" s="165">
        <v>3.4519000000000002</v>
      </c>
      <c r="N111" s="115">
        <f t="shared" si="109"/>
        <v>1.8753810235610086E-2</v>
      </c>
      <c r="O111" s="115">
        <f t="shared" si="110"/>
        <v>1.8770474869403565E-2</v>
      </c>
      <c r="P111" s="164">
        <v>163597210.56999999</v>
      </c>
      <c r="Q111" s="165">
        <v>3.5798999999999999</v>
      </c>
      <c r="R111" s="115">
        <f t="shared" si="111"/>
        <v>3.708265114540571E-2</v>
      </c>
      <c r="S111" s="115">
        <f t="shared" si="112"/>
        <v>3.7081027839740335E-2</v>
      </c>
      <c r="T111" s="164">
        <v>162495991.81</v>
      </c>
      <c r="U111" s="165">
        <v>3.5449000000000002</v>
      </c>
      <c r="V111" s="115">
        <f t="shared" si="113"/>
        <v>-6.7312807850644918E-3</v>
      </c>
      <c r="W111" s="115">
        <f t="shared" si="114"/>
        <v>-9.7768094080839408E-3</v>
      </c>
      <c r="X111" s="164">
        <v>158645902.44999999</v>
      </c>
      <c r="Y111" s="165">
        <v>3.5103</v>
      </c>
      <c r="Z111" s="115">
        <f t="shared" si="115"/>
        <v>-2.3693442017337685E-2</v>
      </c>
      <c r="AA111" s="115">
        <f t="shared" si="116"/>
        <v>-9.7605010014387393E-3</v>
      </c>
      <c r="AB111" s="164">
        <v>156990559.84999999</v>
      </c>
      <c r="AC111" s="165">
        <v>3.4796</v>
      </c>
      <c r="AD111" s="115">
        <f t="shared" si="117"/>
        <v>-1.043419700374363E-2</v>
      </c>
      <c r="AE111" s="115">
        <f t="shared" si="118"/>
        <v>-8.7456912514599743E-3</v>
      </c>
      <c r="AF111" s="164">
        <v>159383019.28</v>
      </c>
      <c r="AG111" s="165">
        <v>3.5326</v>
      </c>
      <c r="AH111" s="115">
        <f t="shared" si="119"/>
        <v>1.5239511422125852E-2</v>
      </c>
      <c r="AI111" s="115">
        <f t="shared" si="120"/>
        <v>1.5231635820209201E-2</v>
      </c>
      <c r="AJ111" s="116">
        <f t="shared" si="84"/>
        <v>-1.0189503563407072E-3</v>
      </c>
      <c r="AK111" s="116">
        <f t="shared" si="85"/>
        <v>5.520109392175114E-4</v>
      </c>
      <c r="AL111" s="117">
        <f t="shared" si="86"/>
        <v>-2.4723632147074966E-3</v>
      </c>
      <c r="AM111" s="117">
        <f t="shared" si="87"/>
        <v>1.0382404255927631E-2</v>
      </c>
      <c r="AN111" s="118">
        <f t="shared" si="88"/>
        <v>2.2916389473174495E-2</v>
      </c>
      <c r="AO111" s="202">
        <f t="shared" si="89"/>
        <v>2.1496120131414803E-2</v>
      </c>
      <c r="AP111" s="122"/>
      <c r="AQ111" s="120"/>
      <c r="AR111" s="124"/>
      <c r="AS111" s="121"/>
      <c r="AT111" s="121"/>
    </row>
    <row r="112" spans="1:46" s="278" customFormat="1">
      <c r="A112" s="197" t="s">
        <v>198</v>
      </c>
      <c r="B112" s="164">
        <v>415280945.60000002</v>
      </c>
      <c r="C112" s="165">
        <v>130.74</v>
      </c>
      <c r="D112" s="164">
        <v>409759619.20999998</v>
      </c>
      <c r="E112" s="165">
        <v>128.80000000000001</v>
      </c>
      <c r="F112" s="115">
        <f t="shared" si="105"/>
        <v>-1.3295400254935379E-2</v>
      </c>
      <c r="G112" s="115">
        <f t="shared" si="106"/>
        <v>-1.4838610983631617E-2</v>
      </c>
      <c r="H112" s="164">
        <v>400679818.10000002</v>
      </c>
      <c r="I112" s="165">
        <v>125.64</v>
      </c>
      <c r="J112" s="115">
        <f t="shared" si="107"/>
        <v>-2.215884797898203E-2</v>
      </c>
      <c r="K112" s="115">
        <f t="shared" si="108"/>
        <v>-2.4534161490683312E-2</v>
      </c>
      <c r="L112" s="164">
        <v>401650112.99000001</v>
      </c>
      <c r="M112" s="165">
        <v>127.59</v>
      </c>
      <c r="N112" s="115">
        <f t="shared" si="109"/>
        <v>2.4216215695641139E-3</v>
      </c>
      <c r="O112" s="115">
        <f t="shared" si="110"/>
        <v>1.5520534861509096E-2</v>
      </c>
      <c r="P112" s="164">
        <v>404777220.97000003</v>
      </c>
      <c r="Q112" s="165">
        <v>128.38</v>
      </c>
      <c r="R112" s="115">
        <f t="shared" si="111"/>
        <v>7.7856519365099132E-3</v>
      </c>
      <c r="S112" s="115">
        <f t="shared" si="112"/>
        <v>6.1917078140919513E-3</v>
      </c>
      <c r="T112" s="164">
        <v>379395195.63999999</v>
      </c>
      <c r="U112" s="165">
        <v>127.8</v>
      </c>
      <c r="V112" s="115">
        <f t="shared" si="113"/>
        <v>-6.2706160364397648E-2</v>
      </c>
      <c r="W112" s="115">
        <f t="shared" si="114"/>
        <v>-4.5178376694188999E-3</v>
      </c>
      <c r="X112" s="164">
        <v>404388878.06999999</v>
      </c>
      <c r="Y112" s="165">
        <v>128.18</v>
      </c>
      <c r="Z112" s="115">
        <f t="shared" si="115"/>
        <v>6.5877698814393995E-2</v>
      </c>
      <c r="AA112" s="115">
        <f t="shared" si="116"/>
        <v>2.9733959311424858E-3</v>
      </c>
      <c r="AB112" s="164">
        <v>404155668.19999999</v>
      </c>
      <c r="AC112" s="165">
        <v>128.03</v>
      </c>
      <c r="AD112" s="115">
        <f t="shared" si="117"/>
        <v>-5.7669704249293423E-4</v>
      </c>
      <c r="AE112" s="115">
        <f t="shared" si="118"/>
        <v>-1.1702293649555756E-3</v>
      </c>
      <c r="AF112" s="164">
        <v>343223527.63</v>
      </c>
      <c r="AG112" s="165">
        <v>129.77000000000001</v>
      </c>
      <c r="AH112" s="115">
        <f t="shared" si="119"/>
        <v>-0.1507640381276236</v>
      </c>
      <c r="AI112" s="115">
        <f t="shared" si="120"/>
        <v>1.3590564711395837E-2</v>
      </c>
      <c r="AJ112" s="116">
        <f t="shared" si="84"/>
        <v>-2.1677021430995445E-2</v>
      </c>
      <c r="AK112" s="116">
        <f t="shared" si="85"/>
        <v>-8.4807952381875384E-4</v>
      </c>
      <c r="AL112" s="117">
        <f t="shared" si="86"/>
        <v>-0.16237835174749254</v>
      </c>
      <c r="AM112" s="117">
        <f t="shared" si="87"/>
        <v>7.5310559006211081E-3</v>
      </c>
      <c r="AN112" s="118">
        <f t="shared" si="88"/>
        <v>6.3219773460287454E-2</v>
      </c>
      <c r="AO112" s="202">
        <f t="shared" si="89"/>
        <v>1.3684739255822366E-2</v>
      </c>
      <c r="AP112" s="122"/>
      <c r="AQ112" s="120"/>
      <c r="AR112" s="124"/>
      <c r="AS112" s="121"/>
      <c r="AT112" s="121"/>
    </row>
    <row r="113" spans="1:46" s="278" customFormat="1">
      <c r="A113" s="197" t="s">
        <v>166</v>
      </c>
      <c r="B113" s="164">
        <v>87804023.109999999</v>
      </c>
      <c r="C113" s="165">
        <v>142.323004</v>
      </c>
      <c r="D113" s="164">
        <v>88390527.079999998</v>
      </c>
      <c r="E113" s="165">
        <v>139.723626</v>
      </c>
      <c r="F113" s="115">
        <f t="shared" si="105"/>
        <v>6.6796935860812725E-3</v>
      </c>
      <c r="G113" s="115">
        <f t="shared" si="106"/>
        <v>-1.8263934339103758E-2</v>
      </c>
      <c r="H113" s="164">
        <v>83176023.810000002</v>
      </c>
      <c r="I113" s="165">
        <v>130.849377</v>
      </c>
      <c r="J113" s="115">
        <f t="shared" si="107"/>
        <v>-5.8993915323985825E-2</v>
      </c>
      <c r="K113" s="115">
        <f t="shared" si="108"/>
        <v>-6.3512873620957935E-2</v>
      </c>
      <c r="L113" s="164">
        <v>102814618</v>
      </c>
      <c r="M113" s="165">
        <v>137.394068</v>
      </c>
      <c r="N113" s="115">
        <f t="shared" si="109"/>
        <v>0.23610883630192128</v>
      </c>
      <c r="O113" s="115">
        <f t="shared" si="110"/>
        <v>5.0016982503478025E-2</v>
      </c>
      <c r="P113" s="164">
        <v>107410430.12</v>
      </c>
      <c r="Q113" s="165">
        <v>136.85228599999999</v>
      </c>
      <c r="R113" s="115">
        <f t="shared" si="111"/>
        <v>4.4699987311142907E-2</v>
      </c>
      <c r="S113" s="115">
        <f t="shared" si="112"/>
        <v>-3.9432706803616295E-3</v>
      </c>
      <c r="T113" s="164">
        <v>147976600.40000001</v>
      </c>
      <c r="U113" s="165">
        <v>136.94573500000001</v>
      </c>
      <c r="V113" s="115">
        <f t="shared" si="113"/>
        <v>0.37767440494074056</v>
      </c>
      <c r="W113" s="115">
        <f t="shared" si="114"/>
        <v>6.8284573631470795E-4</v>
      </c>
      <c r="X113" s="164">
        <v>149930888.06</v>
      </c>
      <c r="Y113" s="165">
        <v>137.60713699999999</v>
      </c>
      <c r="Z113" s="115">
        <f t="shared" si="115"/>
        <v>1.3206734407448897E-2</v>
      </c>
      <c r="AA113" s="115">
        <f t="shared" si="116"/>
        <v>4.8296648303795741E-3</v>
      </c>
      <c r="AB113" s="164">
        <v>148721001.91999999</v>
      </c>
      <c r="AC113" s="165">
        <v>136.300252</v>
      </c>
      <c r="AD113" s="115">
        <f t="shared" si="117"/>
        <v>-8.0696256498916877E-3</v>
      </c>
      <c r="AE113" s="115">
        <f t="shared" si="118"/>
        <v>-9.4972181566425166E-3</v>
      </c>
      <c r="AF113" s="164">
        <v>147513658.31999999</v>
      </c>
      <c r="AG113" s="165">
        <v>135.47019299999999</v>
      </c>
      <c r="AH113" s="115">
        <f t="shared" si="119"/>
        <v>-8.1181782291209169E-3</v>
      </c>
      <c r="AI113" s="115">
        <f t="shared" si="120"/>
        <v>-6.089930046497681E-3</v>
      </c>
      <c r="AJ113" s="116">
        <f t="shared" si="84"/>
        <v>7.5398492168042078E-2</v>
      </c>
      <c r="AK113" s="116">
        <f t="shared" si="85"/>
        <v>-5.7222167216739008E-3</v>
      </c>
      <c r="AL113" s="117">
        <f t="shared" si="86"/>
        <v>0.66888537938561188</v>
      </c>
      <c r="AM113" s="117">
        <f t="shared" si="87"/>
        <v>-3.044175936287254E-2</v>
      </c>
      <c r="AN113" s="118">
        <f t="shared" si="88"/>
        <v>0.15058661887258845</v>
      </c>
      <c r="AO113" s="202">
        <f t="shared" si="89"/>
        <v>3.1107717377864757E-2</v>
      </c>
      <c r="AP113" s="122"/>
      <c r="AQ113" s="120"/>
      <c r="AR113" s="124"/>
      <c r="AS113" s="121"/>
      <c r="AT113" s="121"/>
    </row>
    <row r="114" spans="1:46" s="374" customFormat="1">
      <c r="A114" s="197" t="s">
        <v>184</v>
      </c>
      <c r="B114" s="164">
        <v>1271949887.6500001</v>
      </c>
      <c r="C114" s="165">
        <v>2.2366999999999999</v>
      </c>
      <c r="D114" s="164">
        <v>1240348188.76</v>
      </c>
      <c r="E114" s="165">
        <v>2.1802000000000001</v>
      </c>
      <c r="F114" s="115">
        <f t="shared" si="105"/>
        <v>-2.4845081710244139E-2</v>
      </c>
      <c r="G114" s="115">
        <f t="shared" si="106"/>
        <v>-2.5260428309563095E-2</v>
      </c>
      <c r="H114" s="164">
        <v>1235065989.74</v>
      </c>
      <c r="I114" s="165">
        <v>2.1707000000000001</v>
      </c>
      <c r="J114" s="115">
        <f t="shared" si="107"/>
        <v>-4.2586421037795015E-3</v>
      </c>
      <c r="K114" s="115">
        <f t="shared" si="108"/>
        <v>-4.3573984038161925E-3</v>
      </c>
      <c r="L114" s="164">
        <v>1247524842.6400001</v>
      </c>
      <c r="M114" s="165">
        <v>2.1503999999999999</v>
      </c>
      <c r="N114" s="115">
        <f t="shared" si="109"/>
        <v>1.0087600989338936E-2</v>
      </c>
      <c r="O114" s="115">
        <f t="shared" si="110"/>
        <v>-9.3518219929056099E-3</v>
      </c>
      <c r="P114" s="164">
        <v>1263624708.3399999</v>
      </c>
      <c r="Q114" s="165">
        <v>2.2212000000000001</v>
      </c>
      <c r="R114" s="115">
        <f t="shared" si="111"/>
        <v>1.2905446969640643E-2</v>
      </c>
      <c r="S114" s="115">
        <f t="shared" si="112"/>
        <v>3.2924107142857234E-2</v>
      </c>
      <c r="T114" s="164">
        <v>1262556770.8900001</v>
      </c>
      <c r="U114" s="165">
        <v>2.2183999999999999</v>
      </c>
      <c r="V114" s="115">
        <f t="shared" si="113"/>
        <v>-8.4513815134458611E-4</v>
      </c>
      <c r="W114" s="115">
        <f t="shared" si="114"/>
        <v>-1.2605798667387608E-3</v>
      </c>
      <c r="X114" s="164">
        <v>1263811306.54</v>
      </c>
      <c r="Y114" s="165">
        <v>2.2202000000000002</v>
      </c>
      <c r="Z114" s="115">
        <f t="shared" si="115"/>
        <v>9.9364692259779432E-4</v>
      </c>
      <c r="AA114" s="115">
        <f t="shared" si="116"/>
        <v>8.1139560043285515E-4</v>
      </c>
      <c r="AB114" s="164">
        <v>1255311872.48</v>
      </c>
      <c r="AC114" s="165">
        <v>2.2054999999999998</v>
      </c>
      <c r="AD114" s="115">
        <f t="shared" si="117"/>
        <v>-6.7252397695897123E-3</v>
      </c>
      <c r="AE114" s="115">
        <f t="shared" si="118"/>
        <v>-6.6210251328710831E-3</v>
      </c>
      <c r="AF114" s="164">
        <v>1264892637.6500001</v>
      </c>
      <c r="AG114" s="165">
        <v>2.2313000000000001</v>
      </c>
      <c r="AH114" s="115">
        <f t="shared" si="119"/>
        <v>7.6321792058512694E-3</v>
      </c>
      <c r="AI114" s="115">
        <f t="shared" si="120"/>
        <v>1.1698027658127531E-2</v>
      </c>
      <c r="AJ114" s="116">
        <f t="shared" si="84"/>
        <v>-6.3190345594116206E-4</v>
      </c>
      <c r="AK114" s="116">
        <f t="shared" si="85"/>
        <v>-1.7721541305963976E-4</v>
      </c>
      <c r="AL114" s="117">
        <f t="shared" si="86"/>
        <v>1.978835387709774E-2</v>
      </c>
      <c r="AM114" s="117">
        <f t="shared" si="87"/>
        <v>2.3438216677369013E-2</v>
      </c>
      <c r="AN114" s="118">
        <f t="shared" si="88"/>
        <v>1.1986364629578136E-2</v>
      </c>
      <c r="AO114" s="202">
        <f t="shared" si="89"/>
        <v>1.6950379565382437E-2</v>
      </c>
      <c r="AP114" s="122"/>
      <c r="AQ114" s="120"/>
      <c r="AR114" s="124"/>
      <c r="AS114" s="121"/>
      <c r="AT114" s="121"/>
    </row>
    <row r="115" spans="1:46">
      <c r="A115" s="197" t="s">
        <v>205</v>
      </c>
      <c r="B115" s="164">
        <v>15156677.779999999</v>
      </c>
      <c r="C115" s="165">
        <v>1.0001</v>
      </c>
      <c r="D115" s="164">
        <v>15129737.310000001</v>
      </c>
      <c r="E115" s="165">
        <v>0.99829999999999997</v>
      </c>
      <c r="F115" s="115">
        <f t="shared" si="105"/>
        <v>-1.7774653780360835E-3</v>
      </c>
      <c r="G115" s="115">
        <f t="shared" si="106"/>
        <v>-1.7998200179982239E-3</v>
      </c>
      <c r="H115" s="164">
        <v>15157706.01</v>
      </c>
      <c r="I115" s="165">
        <v>1.0002</v>
      </c>
      <c r="J115" s="115">
        <f t="shared" si="107"/>
        <v>1.8485912495991152E-3</v>
      </c>
      <c r="K115" s="115">
        <f t="shared" si="108"/>
        <v>1.9032355003506089E-3</v>
      </c>
      <c r="L115" s="164">
        <v>15075550.710000001</v>
      </c>
      <c r="M115" s="165">
        <v>0.99680000000000002</v>
      </c>
      <c r="N115" s="115">
        <f t="shared" si="109"/>
        <v>-5.4200351917235053E-3</v>
      </c>
      <c r="O115" s="115">
        <f t="shared" si="110"/>
        <v>-3.3993201359727642E-3</v>
      </c>
      <c r="P115" s="164">
        <v>15121477.68</v>
      </c>
      <c r="Q115" s="165">
        <v>0.99980000000000002</v>
      </c>
      <c r="R115" s="115">
        <f t="shared" si="111"/>
        <v>3.0464538830766736E-3</v>
      </c>
      <c r="S115" s="115">
        <f t="shared" si="112"/>
        <v>3.0096308186195854E-3</v>
      </c>
      <c r="T115" s="164">
        <v>15089048.449999999</v>
      </c>
      <c r="U115" s="165">
        <v>0.99760000000000004</v>
      </c>
      <c r="V115" s="115">
        <f t="shared" si="113"/>
        <v>-2.144580753697905E-3</v>
      </c>
      <c r="W115" s="115">
        <f t="shared" si="114"/>
        <v>-2.2004400880175834E-3</v>
      </c>
      <c r="X115" s="164">
        <v>15011909.17</v>
      </c>
      <c r="Y115" s="165">
        <v>0.99250000000000005</v>
      </c>
      <c r="Z115" s="115">
        <f t="shared" si="115"/>
        <v>-5.1122693558585093E-3</v>
      </c>
      <c r="AA115" s="115">
        <f t="shared" si="116"/>
        <v>-5.1122694466720058E-3</v>
      </c>
      <c r="AB115" s="164">
        <v>15115593.800000001</v>
      </c>
      <c r="AC115" s="165">
        <v>0.99939999999999996</v>
      </c>
      <c r="AD115" s="115">
        <f t="shared" si="117"/>
        <v>6.9068250297707346E-3</v>
      </c>
      <c r="AE115" s="115">
        <f t="shared" si="118"/>
        <v>6.9521410579344136E-3</v>
      </c>
      <c r="AF115" s="164">
        <v>15196524.470000001</v>
      </c>
      <c r="AG115" s="165">
        <v>1.0046999999999999</v>
      </c>
      <c r="AH115" s="115">
        <f t="shared" si="119"/>
        <v>5.3541178117660132E-3</v>
      </c>
      <c r="AI115" s="115">
        <f t="shared" si="120"/>
        <v>5.3031819091454591E-3</v>
      </c>
      <c r="AJ115" s="116">
        <f t="shared" si="84"/>
        <v>3.3770466186206687E-4</v>
      </c>
      <c r="AK115" s="116">
        <f t="shared" si="85"/>
        <v>5.8204244967368626E-4</v>
      </c>
      <c r="AL115" s="117">
        <f t="shared" si="86"/>
        <v>4.4142973953590833E-3</v>
      </c>
      <c r="AM115" s="117">
        <f t="shared" si="87"/>
        <v>6.410898527496706E-3</v>
      </c>
      <c r="AN115" s="118">
        <f t="shared" si="88"/>
        <v>4.6510722898890694E-3</v>
      </c>
      <c r="AO115" s="202">
        <f t="shared" si="89"/>
        <v>4.3457362410866179E-3</v>
      </c>
      <c r="AP115" s="122"/>
      <c r="AQ115" s="148">
        <f>SUM(AQ95:AQ106)</f>
        <v>19048418430.824383</v>
      </c>
      <c r="AR115" s="149"/>
      <c r="AS115" s="121" t="e">
        <f>(#REF!/AQ115)-1</f>
        <v>#REF!</v>
      </c>
      <c r="AT115" s="121" t="e">
        <f>(#REF!/AR115)-1</f>
        <v>#REF!</v>
      </c>
    </row>
    <row r="116" spans="1:46">
      <c r="A116" s="199" t="s">
        <v>56</v>
      </c>
      <c r="B116" s="179">
        <f>SUM(B96:B115)</f>
        <v>29729205045.289997</v>
      </c>
      <c r="C116" s="70"/>
      <c r="D116" s="179">
        <f>SUM(D96:D115)</f>
        <v>29391005792.019001</v>
      </c>
      <c r="E116" s="70"/>
      <c r="F116" s="115">
        <f>((D116-B116)/B116)</f>
        <v>-1.1375993833530947E-2</v>
      </c>
      <c r="G116" s="115"/>
      <c r="H116" s="179">
        <f>SUM(H96:H115)</f>
        <v>29065801302.112152</v>
      </c>
      <c r="I116" s="70"/>
      <c r="J116" s="115">
        <f>((H116-D116)/D116)</f>
        <v>-1.1064762199977408E-2</v>
      </c>
      <c r="K116" s="115"/>
      <c r="L116" s="179">
        <f>SUM(L96:L115)</f>
        <v>29106690389.250004</v>
      </c>
      <c r="M116" s="70"/>
      <c r="N116" s="115">
        <f>((L116-H116)/H116)</f>
        <v>1.4067765313898429E-3</v>
      </c>
      <c r="O116" s="115"/>
      <c r="P116" s="179">
        <f>SUM(P96:P115)</f>
        <v>29055441454.749996</v>
      </c>
      <c r="Q116" s="70"/>
      <c r="R116" s="115">
        <f>((P116-L116)/L116)</f>
        <v>-1.7607269605250425E-3</v>
      </c>
      <c r="S116" s="115"/>
      <c r="T116" s="179">
        <f>SUM(T96:T115)</f>
        <v>28995805087.060005</v>
      </c>
      <c r="U116" s="70"/>
      <c r="V116" s="115">
        <f>((T116-P116)/P116)</f>
        <v>-2.0525025504385037E-3</v>
      </c>
      <c r="W116" s="115"/>
      <c r="X116" s="179">
        <f>SUM(X96:X115)</f>
        <v>29070858606.970005</v>
      </c>
      <c r="Y116" s="70"/>
      <c r="Z116" s="115">
        <f>((X116-T116)/T116)</f>
        <v>2.5884268322487131E-3</v>
      </c>
      <c r="AA116" s="115"/>
      <c r="AB116" s="179">
        <f>SUM(AB96:AB115)</f>
        <v>28776493345.829994</v>
      </c>
      <c r="AC116" s="70"/>
      <c r="AD116" s="115">
        <f>((AB116-X116)/X116)</f>
        <v>-1.0125784900946615E-2</v>
      </c>
      <c r="AE116" s="115"/>
      <c r="AF116" s="179">
        <f>SUM(AF96:AF115)</f>
        <v>29095842052.560001</v>
      </c>
      <c r="AG116" s="70"/>
      <c r="AH116" s="115">
        <f>((AF116-AB116)/AB116)</f>
        <v>1.1097554621827613E-2</v>
      </c>
      <c r="AI116" s="115"/>
      <c r="AJ116" s="116">
        <f t="shared" si="84"/>
        <v>-2.6608765574940435E-3</v>
      </c>
      <c r="AK116" s="116"/>
      <c r="AL116" s="117">
        <f t="shared" si="86"/>
        <v>-1.0042655278546135E-2</v>
      </c>
      <c r="AM116" s="117"/>
      <c r="AN116" s="118">
        <f t="shared" si="88"/>
        <v>7.9000833999010849E-3</v>
      </c>
      <c r="AO116" s="202"/>
      <c r="AP116" s="122"/>
      <c r="AQ116" s="132"/>
      <c r="AR116" s="98"/>
      <c r="AS116" s="121" t="e">
        <f>(#REF!/AQ116)-1</f>
        <v>#REF!</v>
      </c>
      <c r="AT116" s="121" t="e">
        <f>(#REF!/AR116)-1</f>
        <v>#REF!</v>
      </c>
    </row>
    <row r="117" spans="1:46">
      <c r="A117" s="200" t="s">
        <v>90</v>
      </c>
      <c r="B117" s="169"/>
      <c r="C117" s="171"/>
      <c r="D117" s="169"/>
      <c r="E117" s="171"/>
      <c r="F117" s="115"/>
      <c r="G117" s="115"/>
      <c r="H117" s="169"/>
      <c r="I117" s="171"/>
      <c r="J117" s="115"/>
      <c r="K117" s="115"/>
      <c r="L117" s="169"/>
      <c r="M117" s="171"/>
      <c r="N117" s="115"/>
      <c r="O117" s="115"/>
      <c r="P117" s="169"/>
      <c r="Q117" s="171"/>
      <c r="R117" s="115"/>
      <c r="S117" s="115"/>
      <c r="T117" s="169"/>
      <c r="U117" s="171"/>
      <c r="V117" s="115"/>
      <c r="W117" s="115"/>
      <c r="X117" s="169"/>
      <c r="Y117" s="171"/>
      <c r="Z117" s="115"/>
      <c r="AA117" s="115"/>
      <c r="AB117" s="169"/>
      <c r="AC117" s="171"/>
      <c r="AD117" s="115"/>
      <c r="AE117" s="115"/>
      <c r="AF117" s="169"/>
      <c r="AG117" s="171"/>
      <c r="AH117" s="115"/>
      <c r="AI117" s="115"/>
      <c r="AJ117" s="116"/>
      <c r="AK117" s="116"/>
      <c r="AL117" s="117"/>
      <c r="AM117" s="117"/>
      <c r="AN117" s="118"/>
      <c r="AO117" s="202"/>
      <c r="AP117" s="122"/>
      <c r="AQ117" s="120">
        <v>640873657.65999997</v>
      </c>
      <c r="AR117" s="124">
        <v>11.5358</v>
      </c>
      <c r="AS117" s="121" t="e">
        <f>(#REF!/AQ117)-1</f>
        <v>#REF!</v>
      </c>
      <c r="AT117" s="121" t="e">
        <f>(#REF!/AR117)-1</f>
        <v>#REF!</v>
      </c>
    </row>
    <row r="118" spans="1:46">
      <c r="A118" s="198" t="s">
        <v>36</v>
      </c>
      <c r="B118" s="172">
        <v>559499391.29999995</v>
      </c>
      <c r="C118" s="368">
        <v>13.6143</v>
      </c>
      <c r="D118" s="172">
        <v>594404264.29999995</v>
      </c>
      <c r="E118" s="368">
        <v>13.513400000000001</v>
      </c>
      <c r="F118" s="115">
        <f t="shared" ref="F118:G124" si="121">((D118-B118)/B118)</f>
        <v>6.2385899864695712E-2</v>
      </c>
      <c r="G118" s="115">
        <f t="shared" si="121"/>
        <v>-7.4113248569518319E-3</v>
      </c>
      <c r="H118" s="172">
        <v>578541029.10000002</v>
      </c>
      <c r="I118" s="368">
        <v>13.3589</v>
      </c>
      <c r="J118" s="115">
        <f t="shared" ref="J118:J124" si="122">((H118-D118)/D118)</f>
        <v>-2.6687620114369912E-2</v>
      </c>
      <c r="K118" s="115">
        <f t="shared" ref="K118:K124" si="123">((I118-E118)/E118)</f>
        <v>-1.1433096038006758E-2</v>
      </c>
      <c r="L118" s="172">
        <v>578735912.62</v>
      </c>
      <c r="M118" s="368">
        <v>13.3665</v>
      </c>
      <c r="N118" s="115">
        <f t="shared" ref="N118:N124" si="124">((L118-H118)/H118)</f>
        <v>3.3685341263202888E-4</v>
      </c>
      <c r="O118" s="115">
        <f t="shared" ref="O118:O124" si="125">((M118-I118)/I118)</f>
        <v>5.6890911676860004E-4</v>
      </c>
      <c r="P118" s="172">
        <v>582590012.82000005</v>
      </c>
      <c r="Q118" s="368">
        <v>13.455</v>
      </c>
      <c r="R118" s="115">
        <f t="shared" ref="R118:R124" si="126">((P118-L118)/L118)</f>
        <v>6.6595144969527117E-3</v>
      </c>
      <c r="S118" s="115">
        <f t="shared" ref="S118:S124" si="127">((Q118-M118)/M118)</f>
        <v>6.6210301874088055E-3</v>
      </c>
      <c r="T118" s="172">
        <v>578058667.71000004</v>
      </c>
      <c r="U118" s="368">
        <v>13.3528</v>
      </c>
      <c r="V118" s="115">
        <f t="shared" ref="V118:V124" si="128">((T118-P118)/P118)</f>
        <v>-7.7779313244081332E-3</v>
      </c>
      <c r="W118" s="115">
        <f t="shared" ref="W118:W124" si="129">((U118-Q118)/Q118)</f>
        <v>-7.5956893348197579E-3</v>
      </c>
      <c r="X118" s="172">
        <v>580036190.07000005</v>
      </c>
      <c r="Y118" s="368">
        <v>13.4321</v>
      </c>
      <c r="Z118" s="115">
        <f t="shared" ref="Z118:Z124" si="130">((X118-T118)/T118)</f>
        <v>3.4209717291050048E-3</v>
      </c>
      <c r="AA118" s="115">
        <f t="shared" ref="AA118:AA124" si="131">((Y118-U118)/U118)</f>
        <v>5.9388293092085499E-3</v>
      </c>
      <c r="AB118" s="172">
        <v>576914285.75</v>
      </c>
      <c r="AC118" s="368">
        <v>13.3453</v>
      </c>
      <c r="AD118" s="115">
        <f t="shared" ref="AD118:AD124" si="132">((AB118-X118)/X118)</f>
        <v>-5.3822578201944502E-3</v>
      </c>
      <c r="AE118" s="115">
        <f t="shared" ref="AE118:AE124" si="133">((AC118-Y118)/Y118)</f>
        <v>-6.4621317589952584E-3</v>
      </c>
      <c r="AF118" s="172">
        <v>578710894.28999996</v>
      </c>
      <c r="AG118" s="368">
        <v>13.388500000000001</v>
      </c>
      <c r="AH118" s="115">
        <f t="shared" ref="AH118:AH124" si="134">((AF118-AB118)/AB118)</f>
        <v>3.1141689231431236E-3</v>
      </c>
      <c r="AI118" s="115">
        <f t="shared" ref="AI118:AI124" si="135">((AG118-AC118)/AC118)</f>
        <v>3.2370947075000614E-3</v>
      </c>
      <c r="AJ118" s="116">
        <f t="shared" si="84"/>
        <v>4.5086998959445118E-3</v>
      </c>
      <c r="AK118" s="116">
        <f t="shared" si="85"/>
        <v>-2.0670473334859483E-3</v>
      </c>
      <c r="AL118" s="117">
        <f t="shared" si="86"/>
        <v>-2.6401846272891875E-2</v>
      </c>
      <c r="AM118" s="117">
        <f t="shared" si="87"/>
        <v>-9.2426776384921805E-3</v>
      </c>
      <c r="AN118" s="118">
        <f t="shared" si="88"/>
        <v>2.5626245434329422E-2</v>
      </c>
      <c r="AO118" s="202">
        <f t="shared" si="89"/>
        <v>6.977778618025913E-3</v>
      </c>
      <c r="AP118" s="122"/>
      <c r="AQ118" s="120">
        <v>2128320668.46</v>
      </c>
      <c r="AR118" s="127">
        <v>1.04</v>
      </c>
      <c r="AS118" s="121" t="e">
        <f>(#REF!/AQ118)-1</f>
        <v>#REF!</v>
      </c>
      <c r="AT118" s="121" t="e">
        <f>(#REF!/AR118)-1</f>
        <v>#REF!</v>
      </c>
    </row>
    <row r="119" spans="1:46">
      <c r="A119" s="198" t="s">
        <v>38</v>
      </c>
      <c r="B119" s="172">
        <v>2764565963.6300001</v>
      </c>
      <c r="C119" s="368">
        <v>1.39</v>
      </c>
      <c r="D119" s="172">
        <v>2747771843.96</v>
      </c>
      <c r="E119" s="368">
        <v>1.38</v>
      </c>
      <c r="F119" s="115">
        <f t="shared" si="121"/>
        <v>-6.0747762545512347E-3</v>
      </c>
      <c r="G119" s="115">
        <f t="shared" si="121"/>
        <v>-7.1942446043165541E-3</v>
      </c>
      <c r="H119" s="172">
        <v>2731965537.1300001</v>
      </c>
      <c r="I119" s="368">
        <v>1.37</v>
      </c>
      <c r="J119" s="115">
        <f t="shared" si="122"/>
        <v>-5.7524087615732989E-3</v>
      </c>
      <c r="K119" s="115">
        <f t="shared" si="123"/>
        <v>-7.2463768115940486E-3</v>
      </c>
      <c r="L119" s="172">
        <v>2706187463.0500002</v>
      </c>
      <c r="M119" s="368">
        <v>1.37</v>
      </c>
      <c r="N119" s="115">
        <f t="shared" si="124"/>
        <v>-9.4357244736990534E-3</v>
      </c>
      <c r="O119" s="115">
        <f t="shared" si="125"/>
        <v>0</v>
      </c>
      <c r="P119" s="172">
        <v>2719801990.6599998</v>
      </c>
      <c r="Q119" s="368">
        <v>1.38</v>
      </c>
      <c r="R119" s="115">
        <f t="shared" si="126"/>
        <v>5.0308885825135876E-3</v>
      </c>
      <c r="S119" s="115">
        <f t="shared" si="127"/>
        <v>7.2992700729925444E-3</v>
      </c>
      <c r="T119" s="172">
        <v>2712374007.0599999</v>
      </c>
      <c r="U119" s="368">
        <v>1.37</v>
      </c>
      <c r="V119" s="115">
        <f t="shared" si="128"/>
        <v>-2.7310751391123864E-3</v>
      </c>
      <c r="W119" s="115">
        <f t="shared" si="129"/>
        <v>-7.2463768115940486E-3</v>
      </c>
      <c r="X119" s="172">
        <v>2730218999.77</v>
      </c>
      <c r="Y119" s="368">
        <v>1.38</v>
      </c>
      <c r="Z119" s="115">
        <f t="shared" si="130"/>
        <v>6.5791047486635544E-3</v>
      </c>
      <c r="AA119" s="115">
        <f t="shared" si="131"/>
        <v>7.2992700729925444E-3</v>
      </c>
      <c r="AB119" s="172">
        <v>2734622351.8299999</v>
      </c>
      <c r="AC119" s="368">
        <v>1.38</v>
      </c>
      <c r="AD119" s="115">
        <f t="shared" si="132"/>
        <v>1.6128200925899685E-3</v>
      </c>
      <c r="AE119" s="115">
        <f t="shared" si="133"/>
        <v>0</v>
      </c>
      <c r="AF119" s="172">
        <v>2745927310.3099999</v>
      </c>
      <c r="AG119" s="368">
        <v>1.39</v>
      </c>
      <c r="AH119" s="115">
        <f t="shared" si="134"/>
        <v>4.1340108525167209E-3</v>
      </c>
      <c r="AI119" s="115">
        <f t="shared" si="135"/>
        <v>7.2463768115942099E-3</v>
      </c>
      <c r="AJ119" s="116">
        <f t="shared" si="84"/>
        <v>-8.2964504408151833E-4</v>
      </c>
      <c r="AK119" s="116">
        <f t="shared" si="85"/>
        <v>1.9739841259330923E-5</v>
      </c>
      <c r="AL119" s="117">
        <f t="shared" si="86"/>
        <v>-6.7128340879343644E-4</v>
      </c>
      <c r="AM119" s="117">
        <f t="shared" si="87"/>
        <v>7.2463768115942099E-3</v>
      </c>
      <c r="AN119" s="118">
        <f t="shared" si="88"/>
        <v>5.9673395277018964E-3</v>
      </c>
      <c r="AO119" s="202">
        <f t="shared" si="89"/>
        <v>6.7171704929538554E-3</v>
      </c>
      <c r="AP119" s="122"/>
      <c r="AQ119" s="120">
        <v>1789192828.73</v>
      </c>
      <c r="AR119" s="124">
        <v>0.79</v>
      </c>
      <c r="AS119" s="121" t="e">
        <f>(#REF!/AQ119)-1</f>
        <v>#REF!</v>
      </c>
      <c r="AT119" s="121" t="e">
        <f>(#REF!/AR119)-1</f>
        <v>#REF!</v>
      </c>
    </row>
    <row r="120" spans="1:46">
      <c r="A120" s="198" t="s">
        <v>39</v>
      </c>
      <c r="B120" s="168">
        <v>1555683155.79</v>
      </c>
      <c r="C120" s="168">
        <v>1.18</v>
      </c>
      <c r="D120" s="168">
        <v>1526068855.77</v>
      </c>
      <c r="E120" s="168">
        <v>1.1599999999999999</v>
      </c>
      <c r="F120" s="115">
        <f t="shared" si="121"/>
        <v>-1.903620278318266E-2</v>
      </c>
      <c r="G120" s="115">
        <f t="shared" si="121"/>
        <v>-1.6949152542372899E-2</v>
      </c>
      <c r="H120" s="168">
        <v>1503410963.5799999</v>
      </c>
      <c r="I120" s="168">
        <v>1.1399999999999999</v>
      </c>
      <c r="J120" s="115">
        <f t="shared" si="122"/>
        <v>-1.4847227963752456E-2</v>
      </c>
      <c r="K120" s="115">
        <f t="shared" si="123"/>
        <v>-1.7241379310344845E-2</v>
      </c>
      <c r="L120" s="168">
        <v>1512797438.01</v>
      </c>
      <c r="M120" s="168">
        <v>1.1399999999999999</v>
      </c>
      <c r="N120" s="115">
        <f t="shared" si="124"/>
        <v>6.2434521613760939E-3</v>
      </c>
      <c r="O120" s="115">
        <f t="shared" si="125"/>
        <v>0</v>
      </c>
      <c r="P120" s="168">
        <v>1524601363.26</v>
      </c>
      <c r="Q120" s="168">
        <v>1.1499999999999999</v>
      </c>
      <c r="R120" s="115">
        <f t="shared" si="126"/>
        <v>7.8027136703294527E-3</v>
      </c>
      <c r="S120" s="115">
        <f t="shared" si="127"/>
        <v>8.7719298245614117E-3</v>
      </c>
      <c r="T120" s="168">
        <v>1525027348.23</v>
      </c>
      <c r="U120" s="168">
        <v>1.1499999999999999</v>
      </c>
      <c r="V120" s="115">
        <f t="shared" si="128"/>
        <v>2.7940744398205204E-4</v>
      </c>
      <c r="W120" s="115">
        <f t="shared" si="129"/>
        <v>0</v>
      </c>
      <c r="X120" s="168">
        <v>1526222006.5699999</v>
      </c>
      <c r="Y120" s="168">
        <v>1.1499999999999999</v>
      </c>
      <c r="Z120" s="115">
        <f t="shared" si="130"/>
        <v>7.8336846967792177E-4</v>
      </c>
      <c r="AA120" s="115">
        <f t="shared" si="131"/>
        <v>0</v>
      </c>
      <c r="AB120" s="168">
        <v>1524400776.0899999</v>
      </c>
      <c r="AC120" s="168">
        <v>1.1499999999999999</v>
      </c>
      <c r="AD120" s="115">
        <f t="shared" si="132"/>
        <v>-1.1932932903339635E-3</v>
      </c>
      <c r="AE120" s="115">
        <f t="shared" si="133"/>
        <v>0</v>
      </c>
      <c r="AF120" s="168">
        <v>1544514970.1800001</v>
      </c>
      <c r="AG120" s="168">
        <v>1.17</v>
      </c>
      <c r="AH120" s="115">
        <f t="shared" si="134"/>
        <v>1.3194820158509694E-2</v>
      </c>
      <c r="AI120" s="115">
        <f t="shared" si="135"/>
        <v>1.7391304347826105E-2</v>
      </c>
      <c r="AJ120" s="116">
        <f t="shared" si="84"/>
        <v>-8.4662026667423366E-4</v>
      </c>
      <c r="AK120" s="116">
        <f t="shared" si="85"/>
        <v>-1.0034122100412782E-3</v>
      </c>
      <c r="AL120" s="117">
        <f t="shared" si="86"/>
        <v>1.208734084327593E-2</v>
      </c>
      <c r="AM120" s="117">
        <f t="shared" si="87"/>
        <v>8.6206896551724223E-3</v>
      </c>
      <c r="AN120" s="118">
        <f t="shared" si="88"/>
        <v>1.1039960311045906E-2</v>
      </c>
      <c r="AO120" s="202">
        <f t="shared" si="89"/>
        <v>1.1685696162937704E-2</v>
      </c>
      <c r="AP120" s="122"/>
      <c r="AQ120" s="120">
        <v>204378030.47999999</v>
      </c>
      <c r="AR120" s="124">
        <v>22.9087</v>
      </c>
      <c r="AS120" s="121" t="e">
        <f>(#REF!/AQ120)-1</f>
        <v>#REF!</v>
      </c>
      <c r="AT120" s="121" t="e">
        <f>(#REF!/AR120)-1</f>
        <v>#REF!</v>
      </c>
    </row>
    <row r="121" spans="1:46">
      <c r="A121" s="198" t="s">
        <v>40</v>
      </c>
      <c r="B121" s="168">
        <v>361400566.86000001</v>
      </c>
      <c r="C121" s="168">
        <v>36.226900000000001</v>
      </c>
      <c r="D121" s="168">
        <v>364806134.88</v>
      </c>
      <c r="E121" s="168">
        <v>36.029200000000003</v>
      </c>
      <c r="F121" s="115">
        <f t="shared" si="121"/>
        <v>9.4232503551087005E-3</v>
      </c>
      <c r="G121" s="115">
        <f t="shared" si="121"/>
        <v>-5.457270702157721E-3</v>
      </c>
      <c r="H121" s="168">
        <v>366174863.60000002</v>
      </c>
      <c r="I121" s="168">
        <v>36.191000000000003</v>
      </c>
      <c r="J121" s="115">
        <f t="shared" si="122"/>
        <v>3.7519344910421004E-3</v>
      </c>
      <c r="K121" s="115">
        <f t="shared" si="123"/>
        <v>4.4908019051213876E-3</v>
      </c>
      <c r="L121" s="168">
        <v>368548155.44</v>
      </c>
      <c r="M121" s="168">
        <v>36.465600000000002</v>
      </c>
      <c r="N121" s="115">
        <f t="shared" si="124"/>
        <v>6.4813073641026781E-3</v>
      </c>
      <c r="O121" s="115">
        <f t="shared" si="125"/>
        <v>7.587521759553466E-3</v>
      </c>
      <c r="P121" s="168">
        <v>368792611.86000001</v>
      </c>
      <c r="Q121" s="168">
        <v>36.495399999999997</v>
      </c>
      <c r="R121" s="115">
        <f t="shared" si="126"/>
        <v>6.6329573596201176E-4</v>
      </c>
      <c r="S121" s="115">
        <f t="shared" si="127"/>
        <v>8.172085472334062E-4</v>
      </c>
      <c r="T121" s="168">
        <v>370267608.87</v>
      </c>
      <c r="U121" s="168">
        <v>36.545099999999998</v>
      </c>
      <c r="V121" s="115">
        <f t="shared" si="128"/>
        <v>3.9995297155245736E-3</v>
      </c>
      <c r="W121" s="115">
        <f t="shared" si="129"/>
        <v>1.3618154616746607E-3</v>
      </c>
      <c r="X121" s="168">
        <v>371899407.75999999</v>
      </c>
      <c r="Y121" s="168">
        <v>36.857700000000001</v>
      </c>
      <c r="Z121" s="115">
        <f t="shared" si="130"/>
        <v>4.4070797739504839E-3</v>
      </c>
      <c r="AA121" s="115">
        <f t="shared" si="131"/>
        <v>8.5538143280495423E-3</v>
      </c>
      <c r="AB121" s="168">
        <v>393310209.61000001</v>
      </c>
      <c r="AC121" s="168">
        <v>37.32</v>
      </c>
      <c r="AD121" s="115">
        <f t="shared" si="132"/>
        <v>5.7571486814028974E-2</v>
      </c>
      <c r="AE121" s="115">
        <f t="shared" si="133"/>
        <v>1.2542833654840074E-2</v>
      </c>
      <c r="AF121" s="168">
        <v>394892595.02999997</v>
      </c>
      <c r="AG121" s="168">
        <v>37.3872</v>
      </c>
      <c r="AH121" s="115">
        <f t="shared" si="134"/>
        <v>4.023250303034403E-3</v>
      </c>
      <c r="AI121" s="115">
        <f t="shared" si="135"/>
        <v>1.8006430868167122E-3</v>
      </c>
      <c r="AJ121" s="116">
        <f t="shared" si="84"/>
        <v>1.1290141819094242E-2</v>
      </c>
      <c r="AK121" s="116">
        <f t="shared" si="85"/>
        <v>3.9621710051414407E-3</v>
      </c>
      <c r="AL121" s="117">
        <f t="shared" si="86"/>
        <v>8.2472462147317432E-2</v>
      </c>
      <c r="AM121" s="117">
        <f t="shared" si="87"/>
        <v>3.7691650106025029E-2</v>
      </c>
      <c r="AN121" s="118">
        <f t="shared" si="88"/>
        <v>1.8866693156980054E-2</v>
      </c>
      <c r="AO121" s="202">
        <f t="shared" si="89"/>
        <v>5.5829370338388168E-3</v>
      </c>
      <c r="AP121" s="122"/>
      <c r="AQ121" s="120">
        <v>160273731.87</v>
      </c>
      <c r="AR121" s="124">
        <v>133.94</v>
      </c>
      <c r="AS121" s="121" t="e">
        <f>(#REF!/AQ121)-1</f>
        <v>#REF!</v>
      </c>
      <c r="AT121" s="121" t="e">
        <f>(#REF!/AR121)-1</f>
        <v>#REF!</v>
      </c>
    </row>
    <row r="122" spans="1:46" s="278" customFormat="1">
      <c r="A122" s="197" t="s">
        <v>89</v>
      </c>
      <c r="B122" s="164">
        <v>253238824.28999999</v>
      </c>
      <c r="C122" s="176">
        <v>217.48</v>
      </c>
      <c r="D122" s="164">
        <v>245647697.27000001</v>
      </c>
      <c r="E122" s="176">
        <v>212.1</v>
      </c>
      <c r="F122" s="115">
        <f t="shared" si="121"/>
        <v>-2.9976158044814231E-2</v>
      </c>
      <c r="G122" s="115">
        <f t="shared" si="121"/>
        <v>-2.4737906933970918E-2</v>
      </c>
      <c r="H122" s="164">
        <v>246866965.13999999</v>
      </c>
      <c r="I122" s="176">
        <v>212.56</v>
      </c>
      <c r="J122" s="115">
        <f t="shared" si="122"/>
        <v>4.9634817812268554E-3</v>
      </c>
      <c r="K122" s="115">
        <f t="shared" si="123"/>
        <v>2.1687883074022062E-3</v>
      </c>
      <c r="L122" s="164">
        <v>238973260.02000001</v>
      </c>
      <c r="M122" s="176">
        <v>209.81</v>
      </c>
      <c r="N122" s="115">
        <f t="shared" si="124"/>
        <v>-3.1975542436483553E-2</v>
      </c>
      <c r="O122" s="115">
        <f t="shared" si="125"/>
        <v>-1.2937523522770042E-2</v>
      </c>
      <c r="P122" s="164">
        <v>236026870.87</v>
      </c>
      <c r="Q122" s="176">
        <v>210.2</v>
      </c>
      <c r="R122" s="115">
        <f t="shared" si="126"/>
        <v>-1.2329367518999483E-2</v>
      </c>
      <c r="S122" s="115">
        <f t="shared" si="127"/>
        <v>1.8588246508745357E-3</v>
      </c>
      <c r="T122" s="164">
        <v>235503524.80000001</v>
      </c>
      <c r="U122" s="176">
        <v>210.58</v>
      </c>
      <c r="V122" s="115">
        <f t="shared" si="128"/>
        <v>-2.2173156305082056E-3</v>
      </c>
      <c r="W122" s="115">
        <f t="shared" si="129"/>
        <v>1.8078020932446428E-3</v>
      </c>
      <c r="X122" s="164">
        <v>239649578.30000001</v>
      </c>
      <c r="Y122" s="176">
        <v>214.38</v>
      </c>
      <c r="Z122" s="115">
        <f t="shared" si="130"/>
        <v>1.7605059217355713E-2</v>
      </c>
      <c r="AA122" s="115">
        <f t="shared" si="131"/>
        <v>1.804539842340195E-2</v>
      </c>
      <c r="AB122" s="164">
        <v>250734048.16999999</v>
      </c>
      <c r="AC122" s="176">
        <v>213.11</v>
      </c>
      <c r="AD122" s="115">
        <f t="shared" si="132"/>
        <v>4.6252824430694915E-2</v>
      </c>
      <c r="AE122" s="115">
        <f t="shared" si="133"/>
        <v>-5.92406008023128E-3</v>
      </c>
      <c r="AF122" s="164">
        <v>252425878.93000001</v>
      </c>
      <c r="AG122" s="176">
        <v>214.97</v>
      </c>
      <c r="AH122" s="115">
        <f t="shared" si="134"/>
        <v>6.7475110474543272E-3</v>
      </c>
      <c r="AI122" s="115">
        <f t="shared" si="135"/>
        <v>8.7278870067100806E-3</v>
      </c>
      <c r="AJ122" s="116">
        <f t="shared" si="84"/>
        <v>-1.1618839425920778E-4</v>
      </c>
      <c r="AK122" s="116">
        <f t="shared" si="85"/>
        <v>-1.373848756917353E-3</v>
      </c>
      <c r="AL122" s="117">
        <f t="shared" si="86"/>
        <v>2.7593100750909375E-2</v>
      </c>
      <c r="AM122" s="117">
        <f t="shared" si="87"/>
        <v>1.3531353135313553E-2</v>
      </c>
      <c r="AN122" s="118">
        <f t="shared" si="88"/>
        <v>2.5627145468112494E-2</v>
      </c>
      <c r="AO122" s="202">
        <f t="shared" si="89"/>
        <v>1.3161512044212946E-2</v>
      </c>
      <c r="AP122" s="122"/>
      <c r="AQ122" s="120"/>
      <c r="AR122" s="124"/>
      <c r="AS122" s="121"/>
      <c r="AT122" s="121"/>
    </row>
    <row r="123" spans="1:46" s="374" customFormat="1">
      <c r="A123" s="197" t="s">
        <v>183</v>
      </c>
      <c r="B123" s="164">
        <v>8829168752.1000004</v>
      </c>
      <c r="C123" s="176">
        <v>110.02</v>
      </c>
      <c r="D123" s="164">
        <v>8792872062.0699997</v>
      </c>
      <c r="E123" s="176">
        <v>110.11</v>
      </c>
      <c r="F123" s="115">
        <f t="shared" si="121"/>
        <v>-4.1109974278572478E-3</v>
      </c>
      <c r="G123" s="115">
        <f t="shared" si="121"/>
        <v>8.1803308489368672E-4</v>
      </c>
      <c r="H123" s="164">
        <v>8785777514.3199997</v>
      </c>
      <c r="I123" s="176">
        <v>110.2</v>
      </c>
      <c r="J123" s="115">
        <f t="shared" si="122"/>
        <v>-8.0685215250701791E-4</v>
      </c>
      <c r="K123" s="115">
        <f t="shared" si="123"/>
        <v>8.1736445372812105E-4</v>
      </c>
      <c r="L123" s="164">
        <v>8809310382.2199993</v>
      </c>
      <c r="M123" s="176">
        <v>110.27</v>
      </c>
      <c r="N123" s="115">
        <f t="shared" si="124"/>
        <v>2.6785185331227924E-3</v>
      </c>
      <c r="O123" s="115">
        <f t="shared" si="125"/>
        <v>6.3520871143369489E-4</v>
      </c>
      <c r="P123" s="164">
        <v>8828987466.2000008</v>
      </c>
      <c r="Q123" s="176">
        <v>110.45</v>
      </c>
      <c r="R123" s="115">
        <f t="shared" si="126"/>
        <v>2.2336690531095473E-3</v>
      </c>
      <c r="S123" s="115">
        <f t="shared" si="127"/>
        <v>1.6323569420513904E-3</v>
      </c>
      <c r="T123" s="164">
        <v>8680219230.5599995</v>
      </c>
      <c r="U123" s="176">
        <v>110.48</v>
      </c>
      <c r="V123" s="115">
        <f t="shared" si="128"/>
        <v>-1.684997698881446E-2</v>
      </c>
      <c r="W123" s="115">
        <f t="shared" si="129"/>
        <v>2.7161611588955308E-4</v>
      </c>
      <c r="X123" s="164">
        <v>8537035222.0699997</v>
      </c>
      <c r="Y123" s="176">
        <v>110.57</v>
      </c>
      <c r="Z123" s="115">
        <f t="shared" si="130"/>
        <v>-1.6495436887803389E-2</v>
      </c>
      <c r="AA123" s="115">
        <f t="shared" si="131"/>
        <v>8.1462708182466689E-4</v>
      </c>
      <c r="AB123" s="164">
        <v>8493420021.54</v>
      </c>
      <c r="AC123" s="176">
        <v>110.69</v>
      </c>
      <c r="AD123" s="115">
        <f t="shared" si="132"/>
        <v>-5.1089399768722323E-3</v>
      </c>
      <c r="AE123" s="115">
        <f t="shared" si="133"/>
        <v>1.0852853396039121E-3</v>
      </c>
      <c r="AF123" s="164">
        <v>8469882036.9399996</v>
      </c>
      <c r="AG123" s="176">
        <v>110.76</v>
      </c>
      <c r="AH123" s="115">
        <f t="shared" si="134"/>
        <v>-2.7713199795025029E-3</v>
      </c>
      <c r="AI123" s="115">
        <f t="shared" si="135"/>
        <v>6.3239678381070907E-4</v>
      </c>
      <c r="AJ123" s="116">
        <f t="shared" si="84"/>
        <v>-5.1539169783905627E-3</v>
      </c>
      <c r="AK123" s="116">
        <f t="shared" si="85"/>
        <v>8.3836106415446682E-4</v>
      </c>
      <c r="AL123" s="117">
        <f t="shared" si="86"/>
        <v>-3.6733165551593672E-2</v>
      </c>
      <c r="AM123" s="117">
        <f t="shared" si="87"/>
        <v>5.9031877213695915E-3</v>
      </c>
      <c r="AN123" s="118">
        <f t="shared" si="88"/>
        <v>7.625285120823542E-3</v>
      </c>
      <c r="AO123" s="202">
        <f t="shared" si="89"/>
        <v>3.9599971821929015E-4</v>
      </c>
      <c r="AP123" s="122"/>
      <c r="AQ123" s="120"/>
      <c r="AR123" s="124"/>
      <c r="AS123" s="121"/>
      <c r="AT123" s="121"/>
    </row>
    <row r="124" spans="1:46">
      <c r="A124" s="197" t="s">
        <v>211</v>
      </c>
      <c r="B124" s="164">
        <v>656508484.62</v>
      </c>
      <c r="C124" s="176">
        <v>1.0213000000000001</v>
      </c>
      <c r="D124" s="164">
        <v>667421343.22000003</v>
      </c>
      <c r="E124" s="176">
        <v>1.0223</v>
      </c>
      <c r="F124" s="115">
        <f t="shared" si="121"/>
        <v>1.662257054654305E-2</v>
      </c>
      <c r="G124" s="115">
        <f t="shared" si="121"/>
        <v>9.7914422794466828E-4</v>
      </c>
      <c r="H124" s="164">
        <v>668584260.46000004</v>
      </c>
      <c r="I124" s="176">
        <v>1.0233000000000001</v>
      </c>
      <c r="J124" s="115">
        <f t="shared" si="122"/>
        <v>1.7424034334734793E-3</v>
      </c>
      <c r="K124" s="115">
        <f t="shared" si="123"/>
        <v>9.7818644233601875E-4</v>
      </c>
      <c r="L124" s="164">
        <v>669353011.25</v>
      </c>
      <c r="M124" s="176">
        <v>1.0244</v>
      </c>
      <c r="N124" s="115">
        <f t="shared" si="124"/>
        <v>1.1498188567452144E-3</v>
      </c>
      <c r="O124" s="115">
        <f t="shared" si="125"/>
        <v>1.0749535815497691E-3</v>
      </c>
      <c r="P124" s="164">
        <v>731420887.91999996</v>
      </c>
      <c r="Q124" s="176">
        <v>1.0254000000000001</v>
      </c>
      <c r="R124" s="115">
        <f t="shared" si="126"/>
        <v>9.2728165298143275E-2</v>
      </c>
      <c r="S124" s="115">
        <f t="shared" si="127"/>
        <v>9.7618117922697377E-4</v>
      </c>
      <c r="T124" s="164">
        <v>733164923.26999998</v>
      </c>
      <c r="U124" s="176">
        <v>1.0264</v>
      </c>
      <c r="V124" s="115">
        <f t="shared" si="128"/>
        <v>2.3844483782240297E-3</v>
      </c>
      <c r="W124" s="115">
        <f t="shared" si="129"/>
        <v>9.7522917885692394E-4</v>
      </c>
      <c r="X124" s="164">
        <v>744737639.66999996</v>
      </c>
      <c r="Y124" s="176">
        <v>1.0271999999999999</v>
      </c>
      <c r="Z124" s="115">
        <f t="shared" si="130"/>
        <v>1.578460184426763E-2</v>
      </c>
      <c r="AA124" s="115">
        <f t="shared" si="131"/>
        <v>7.7942322681207315E-4</v>
      </c>
      <c r="AB124" s="164">
        <v>902497545.34000003</v>
      </c>
      <c r="AC124" s="176">
        <v>1.0286</v>
      </c>
      <c r="AD124" s="115">
        <f t="shared" si="132"/>
        <v>0.21183286202629012</v>
      </c>
      <c r="AE124" s="115">
        <f t="shared" si="133"/>
        <v>1.3629283489097236E-3</v>
      </c>
      <c r="AF124" s="164">
        <v>956704458.25999999</v>
      </c>
      <c r="AG124" s="176">
        <v>1.0316000000000001</v>
      </c>
      <c r="AH124" s="115">
        <f t="shared" si="134"/>
        <v>6.0063224769856254E-2</v>
      </c>
      <c r="AI124" s="115">
        <f t="shared" si="135"/>
        <v>2.9165856503987108E-3</v>
      </c>
      <c r="AJ124" s="116">
        <f t="shared" si="84"/>
        <v>5.028851189419288E-2</v>
      </c>
      <c r="AK124" s="116">
        <f t="shared" si="85"/>
        <v>1.2553289795043578E-3</v>
      </c>
      <c r="AL124" s="117">
        <f t="shared" si="86"/>
        <v>0.43343401882286592</v>
      </c>
      <c r="AM124" s="117">
        <f t="shared" si="87"/>
        <v>9.0971339137240394E-3</v>
      </c>
      <c r="AN124" s="118">
        <f t="shared" si="88"/>
        <v>7.3078526032381144E-2</v>
      </c>
      <c r="AO124" s="202">
        <f t="shared" si="89"/>
        <v>6.9073856085300183E-4</v>
      </c>
      <c r="AP124" s="122"/>
      <c r="AQ124" s="150">
        <f>SUM(AQ117:AQ121)</f>
        <v>4923038917.1999998</v>
      </c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56</v>
      </c>
      <c r="B125" s="180">
        <f>SUM(B118:B124)</f>
        <v>14980065138.590002</v>
      </c>
      <c r="C125" s="171"/>
      <c r="D125" s="180">
        <f>SUM(D118:D124)</f>
        <v>14938992201.469999</v>
      </c>
      <c r="E125" s="171"/>
      <c r="F125" s="115">
        <f>((D125-B125)/B125)</f>
        <v>-2.7418396876122486E-3</v>
      </c>
      <c r="G125" s="115"/>
      <c r="H125" s="180">
        <f>SUM(H118:H124)</f>
        <v>14881321133.329998</v>
      </c>
      <c r="I125" s="171"/>
      <c r="J125" s="115">
        <f>((H125-D125)/D125)</f>
        <v>-3.8604390016567821E-3</v>
      </c>
      <c r="K125" s="115"/>
      <c r="L125" s="180">
        <f>SUM(L118:L124)</f>
        <v>14883905622.610001</v>
      </c>
      <c r="M125" s="171"/>
      <c r="N125" s="115">
        <f>((L125-H125)/H125)</f>
        <v>1.7367337596216917E-4</v>
      </c>
      <c r="O125" s="115"/>
      <c r="P125" s="180">
        <f>SUM(P118:P124)</f>
        <v>14992221203.59</v>
      </c>
      <c r="Q125" s="171"/>
      <c r="R125" s="115">
        <f>((P125-L125)/L125)</f>
        <v>7.2773627921597648E-3</v>
      </c>
      <c r="S125" s="115"/>
      <c r="T125" s="180">
        <f>SUM(T118:T124)</f>
        <v>14834615310.5</v>
      </c>
      <c r="U125" s="171"/>
      <c r="V125" s="115">
        <f>((T125-P125)/P125)</f>
        <v>-1.051251118495105E-2</v>
      </c>
      <c r="W125" s="115"/>
      <c r="X125" s="180">
        <f>SUM(X118:X124)</f>
        <v>14729799044.210001</v>
      </c>
      <c r="Y125" s="171"/>
      <c r="Z125" s="115">
        <f>((X125-T125)/T125)</f>
        <v>-7.0656544909398246E-3</v>
      </c>
      <c r="AA125" s="115"/>
      <c r="AB125" s="180">
        <f>SUM(AB118:AB124)</f>
        <v>14875899238.33</v>
      </c>
      <c r="AC125" s="171"/>
      <c r="AD125" s="115">
        <f>((AB125-X125)/X125)</f>
        <v>9.9186821002441375E-3</v>
      </c>
      <c r="AE125" s="115"/>
      <c r="AF125" s="180">
        <f>SUM(AF118:AF124)</f>
        <v>14943058143.940001</v>
      </c>
      <c r="AG125" s="171"/>
      <c r="AH125" s="115">
        <f>((AF125-AB125)/AB125)</f>
        <v>4.5146114889616593E-3</v>
      </c>
      <c r="AI125" s="115"/>
      <c r="AJ125" s="116">
        <f t="shared" si="84"/>
        <v>-2.870143259790217E-4</v>
      </c>
      <c r="AK125" s="116"/>
      <c r="AL125" s="117">
        <f t="shared" si="86"/>
        <v>2.7216979667484741E-4</v>
      </c>
      <c r="AM125" s="117"/>
      <c r="AN125" s="118">
        <f t="shared" si="88"/>
        <v>7.1108585409197303E-3</v>
      </c>
      <c r="AO125" s="202"/>
      <c r="AP125" s="122"/>
      <c r="AQ125" s="97">
        <f>SUM(AQ19,AQ47,AQ59,AQ87,AQ93,AQ115,AQ124)</f>
        <v>244289452404.71518</v>
      </c>
      <c r="AR125" s="98"/>
      <c r="AS125" s="121" t="e">
        <f>(#REF!/AQ125)-1</f>
        <v>#REF!</v>
      </c>
      <c r="AT125" s="121" t="e">
        <f>(#REF!/AR125)-1</f>
        <v>#REF!</v>
      </c>
    </row>
    <row r="126" spans="1:46" ht="15" customHeight="1">
      <c r="A126" s="199" t="s">
        <v>42</v>
      </c>
      <c r="B126" s="71">
        <f>SUM(B19,B47,B59,B88,B94,B116,B125)</f>
        <v>1478166196226.9844</v>
      </c>
      <c r="C126" s="96"/>
      <c r="D126" s="71">
        <f>SUM(D19,D47,D59,D88,D94,D116,D125)</f>
        <v>1477009053261.5085</v>
      </c>
      <c r="E126" s="96"/>
      <c r="F126" s="115">
        <f>((D126-B126)/B126)</f>
        <v>-7.8282331745201225E-4</v>
      </c>
      <c r="G126" s="115"/>
      <c r="H126" s="71">
        <f>SUM(H19,H47,H59,H88,H94,H116,H125)</f>
        <v>1470970497857.4395</v>
      </c>
      <c r="I126" s="96"/>
      <c r="J126" s="115">
        <f>((H126-D126)/D126)</f>
        <v>-4.0883672247877204E-3</v>
      </c>
      <c r="K126" s="115"/>
      <c r="L126" s="71">
        <f>SUM(L19,L47,L59,L88,L94,L116,L125)</f>
        <v>1462444458748.4063</v>
      </c>
      <c r="M126" s="96"/>
      <c r="N126" s="115">
        <f>((L126-H126)/H126)</f>
        <v>-5.7961999383753194E-3</v>
      </c>
      <c r="O126" s="115"/>
      <c r="P126" s="71">
        <f>SUM(P19,P47,P59,P88,P94,P116,P125)</f>
        <v>1443875267870.6772</v>
      </c>
      <c r="Q126" s="96"/>
      <c r="R126" s="115">
        <f>((P126-L126)/L126)</f>
        <v>-1.2697364858300975E-2</v>
      </c>
      <c r="S126" s="115"/>
      <c r="T126" s="71">
        <f>SUM(T19,T47,T59,T88,T94,T116,T125)</f>
        <v>1440831567754.855</v>
      </c>
      <c r="U126" s="96"/>
      <c r="V126" s="115">
        <f>((T126-P126)/P126)</f>
        <v>-2.1080076538127109E-3</v>
      </c>
      <c r="W126" s="115"/>
      <c r="X126" s="71">
        <f>SUM(X19,X47,X59,X88,X94,X116,X125)</f>
        <v>1426304012638.5627</v>
      </c>
      <c r="Y126" s="96"/>
      <c r="Z126" s="115">
        <f>((X126-T126)/T126)</f>
        <v>-1.0082757375263153E-2</v>
      </c>
      <c r="AA126" s="115"/>
      <c r="AB126" s="71">
        <f>SUM(AB19,AB47,AB59,AB88,AB94,AB116,AB125)</f>
        <v>1401353371723.2495</v>
      </c>
      <c r="AC126" s="96"/>
      <c r="AD126" s="115">
        <f>((AB126-X126)/X126)</f>
        <v>-1.7493213714764984E-2</v>
      </c>
      <c r="AE126" s="115"/>
      <c r="AF126" s="71">
        <f>SUM(AF19,AF47,AF59,AF88,AF94,AF116,AF125)</f>
        <v>1389694806666.9072</v>
      </c>
      <c r="AG126" s="96"/>
      <c r="AH126" s="115">
        <f>((AF126-AB126)/AB126)</f>
        <v>-8.3195040534320783E-3</v>
      </c>
      <c r="AI126" s="115"/>
      <c r="AJ126" s="116">
        <f t="shared" si="84"/>
        <v>-7.6710297670236193E-3</v>
      </c>
      <c r="AK126" s="116"/>
      <c r="AL126" s="117">
        <f t="shared" si="86"/>
        <v>-5.9115579827892964E-2</v>
      </c>
      <c r="AM126" s="117"/>
      <c r="AN126" s="118">
        <f t="shared" si="88"/>
        <v>5.640685771523519E-3</v>
      </c>
      <c r="AO126" s="202"/>
      <c r="AP126" s="122"/>
      <c r="AQ126" s="151"/>
      <c r="AR126" s="152"/>
      <c r="AS126" s="121" t="e">
        <f>(#REF!/AQ126)-1</f>
        <v>#REF!</v>
      </c>
      <c r="AT126" s="121" t="e">
        <f>(#REF!/AR126)-1</f>
        <v>#REF!</v>
      </c>
    </row>
    <row r="127" spans="1:46" ht="17.25" customHeight="1" thickBot="1">
      <c r="A127" s="198"/>
      <c r="B127" s="271"/>
      <c r="C127" s="271"/>
      <c r="D127" s="271"/>
      <c r="E127" s="271"/>
      <c r="F127" s="115"/>
      <c r="G127" s="115"/>
      <c r="H127" s="271"/>
      <c r="I127" s="271"/>
      <c r="J127" s="115"/>
      <c r="K127" s="115"/>
      <c r="L127" s="271"/>
      <c r="M127" s="271"/>
      <c r="N127" s="115"/>
      <c r="O127" s="115"/>
      <c r="P127" s="271"/>
      <c r="Q127" s="271"/>
      <c r="R127" s="115"/>
      <c r="S127" s="115"/>
      <c r="T127" s="271"/>
      <c r="U127" s="271"/>
      <c r="V127" s="115"/>
      <c r="W127" s="115"/>
      <c r="X127" s="271"/>
      <c r="Y127" s="271"/>
      <c r="Z127" s="115"/>
      <c r="AA127" s="115"/>
      <c r="AB127" s="271"/>
      <c r="AC127" s="271"/>
      <c r="AD127" s="115"/>
      <c r="AE127" s="115"/>
      <c r="AF127" s="271"/>
      <c r="AG127" s="271"/>
      <c r="AH127" s="115"/>
      <c r="AI127" s="115"/>
      <c r="AJ127" s="116"/>
      <c r="AK127" s="116"/>
      <c r="AL127" s="117"/>
      <c r="AM127" s="117"/>
      <c r="AN127" s="118"/>
      <c r="AO127" s="202"/>
      <c r="AP127" s="122"/>
      <c r="AQ127" s="467" t="s">
        <v>109</v>
      </c>
      <c r="AR127" s="467"/>
      <c r="AS127" s="121" t="e">
        <f>(#REF!/AQ127)-1</f>
        <v>#REF!</v>
      </c>
      <c r="AT127" s="121" t="e">
        <f>(#REF!/AR127)-1</f>
        <v>#REF!</v>
      </c>
    </row>
    <row r="128" spans="1:46" ht="29.25" customHeight="1">
      <c r="A128" s="201" t="s">
        <v>63</v>
      </c>
      <c r="B128" s="462" t="s">
        <v>212</v>
      </c>
      <c r="C128" s="463"/>
      <c r="D128" s="462" t="s">
        <v>214</v>
      </c>
      <c r="E128" s="463"/>
      <c r="F128" s="462" t="s">
        <v>84</v>
      </c>
      <c r="G128" s="463"/>
      <c r="H128" s="462" t="s">
        <v>215</v>
      </c>
      <c r="I128" s="463"/>
      <c r="J128" s="462" t="s">
        <v>84</v>
      </c>
      <c r="K128" s="463"/>
      <c r="L128" s="462" t="s">
        <v>217</v>
      </c>
      <c r="M128" s="463"/>
      <c r="N128" s="462" t="s">
        <v>84</v>
      </c>
      <c r="O128" s="463"/>
      <c r="P128" s="462" t="s">
        <v>218</v>
      </c>
      <c r="Q128" s="463"/>
      <c r="R128" s="462" t="s">
        <v>84</v>
      </c>
      <c r="S128" s="463"/>
      <c r="T128" s="462" t="s">
        <v>219</v>
      </c>
      <c r="U128" s="463"/>
      <c r="V128" s="462" t="s">
        <v>84</v>
      </c>
      <c r="W128" s="463"/>
      <c r="X128" s="462" t="s">
        <v>220</v>
      </c>
      <c r="Y128" s="463"/>
      <c r="Z128" s="462" t="s">
        <v>84</v>
      </c>
      <c r="AA128" s="463"/>
      <c r="AB128" s="462" t="s">
        <v>221</v>
      </c>
      <c r="AC128" s="463"/>
      <c r="AD128" s="462" t="s">
        <v>84</v>
      </c>
      <c r="AE128" s="463"/>
      <c r="AF128" s="462" t="s">
        <v>226</v>
      </c>
      <c r="AG128" s="463"/>
      <c r="AH128" s="462" t="s">
        <v>84</v>
      </c>
      <c r="AI128" s="463"/>
      <c r="AJ128" s="466" t="s">
        <v>103</v>
      </c>
      <c r="AK128" s="466"/>
      <c r="AL128" s="466" t="s">
        <v>104</v>
      </c>
      <c r="AM128" s="466"/>
      <c r="AN128" s="466" t="s">
        <v>94</v>
      </c>
      <c r="AO128" s="468"/>
      <c r="AP128" s="122"/>
      <c r="AQ128" s="153" t="s">
        <v>97</v>
      </c>
      <c r="AR128" s="154" t="s">
        <v>98</v>
      </c>
      <c r="AS128" s="121" t="e">
        <f>(#REF!/AQ128)-1</f>
        <v>#REF!</v>
      </c>
      <c r="AT128" s="121" t="e">
        <f>(#REF!/AR128)-1</f>
        <v>#REF!</v>
      </c>
    </row>
    <row r="129" spans="1:46" ht="25.5" customHeight="1">
      <c r="A129" s="201"/>
      <c r="B129" s="205" t="s">
        <v>97</v>
      </c>
      <c r="C129" s="206" t="s">
        <v>98</v>
      </c>
      <c r="D129" s="205" t="s">
        <v>97</v>
      </c>
      <c r="E129" s="206" t="s">
        <v>98</v>
      </c>
      <c r="F129" s="397" t="s">
        <v>96</v>
      </c>
      <c r="G129" s="397" t="s">
        <v>5</v>
      </c>
      <c r="H129" s="205" t="s">
        <v>97</v>
      </c>
      <c r="I129" s="206" t="s">
        <v>98</v>
      </c>
      <c r="J129" s="400" t="s">
        <v>96</v>
      </c>
      <c r="K129" s="400" t="s">
        <v>5</v>
      </c>
      <c r="L129" s="205" t="s">
        <v>97</v>
      </c>
      <c r="M129" s="206" t="s">
        <v>98</v>
      </c>
      <c r="N129" s="403" t="s">
        <v>96</v>
      </c>
      <c r="O129" s="403" t="s">
        <v>5</v>
      </c>
      <c r="P129" s="205" t="s">
        <v>97</v>
      </c>
      <c r="Q129" s="206" t="s">
        <v>98</v>
      </c>
      <c r="R129" s="404" t="s">
        <v>96</v>
      </c>
      <c r="S129" s="404" t="s">
        <v>5</v>
      </c>
      <c r="T129" s="205" t="s">
        <v>97</v>
      </c>
      <c r="U129" s="206" t="s">
        <v>98</v>
      </c>
      <c r="V129" s="406" t="s">
        <v>96</v>
      </c>
      <c r="W129" s="406" t="s">
        <v>5</v>
      </c>
      <c r="X129" s="205" t="s">
        <v>97</v>
      </c>
      <c r="Y129" s="206" t="s">
        <v>98</v>
      </c>
      <c r="Z129" s="407" t="s">
        <v>96</v>
      </c>
      <c r="AA129" s="407" t="s">
        <v>5</v>
      </c>
      <c r="AB129" s="205" t="s">
        <v>97</v>
      </c>
      <c r="AC129" s="206" t="s">
        <v>98</v>
      </c>
      <c r="AD129" s="421" t="s">
        <v>96</v>
      </c>
      <c r="AE129" s="421" t="s">
        <v>5</v>
      </c>
      <c r="AF129" s="205" t="s">
        <v>97</v>
      </c>
      <c r="AG129" s="206" t="s">
        <v>98</v>
      </c>
      <c r="AH129" s="425" t="s">
        <v>96</v>
      </c>
      <c r="AI129" s="425" t="s">
        <v>5</v>
      </c>
      <c r="AJ129" s="251" t="s">
        <v>102</v>
      </c>
      <c r="AK129" s="251" t="s">
        <v>102</v>
      </c>
      <c r="AL129" s="251" t="s">
        <v>102</v>
      </c>
      <c r="AM129" s="251" t="s">
        <v>102</v>
      </c>
      <c r="AN129" s="251" t="s">
        <v>102</v>
      </c>
      <c r="AO129" s="252" t="s">
        <v>102</v>
      </c>
      <c r="AP129" s="122"/>
      <c r="AQ129" s="147">
        <v>1901056000</v>
      </c>
      <c r="AR129" s="139">
        <v>12.64</v>
      </c>
      <c r="AS129" s="121" t="e">
        <f>(#REF!/AQ129)-1</f>
        <v>#REF!</v>
      </c>
      <c r="AT129" s="121" t="e">
        <f>(#REF!/AR129)-1</f>
        <v>#REF!</v>
      </c>
    </row>
    <row r="130" spans="1:46">
      <c r="A130" s="198" t="s">
        <v>44</v>
      </c>
      <c r="B130" s="178">
        <v>2582300000</v>
      </c>
      <c r="C130" s="177">
        <v>17</v>
      </c>
      <c r="D130" s="178">
        <v>2506350000</v>
      </c>
      <c r="E130" s="177">
        <v>16.5</v>
      </c>
      <c r="F130" s="115">
        <f t="shared" ref="F130:F139" si="136">((D130-B130)/B130)</f>
        <v>-2.9411764705882353E-2</v>
      </c>
      <c r="G130" s="115">
        <f t="shared" ref="G130:G139" si="137">((E130-C130)/C130)</f>
        <v>-2.9411764705882353E-2</v>
      </c>
      <c r="H130" s="178">
        <v>2278500000</v>
      </c>
      <c r="I130" s="177">
        <v>15</v>
      </c>
      <c r="J130" s="115">
        <f t="shared" ref="J130:J139" si="138">((H130-D130)/D130)</f>
        <v>-9.0909090909090912E-2</v>
      </c>
      <c r="K130" s="115">
        <f t="shared" ref="K130:K139" si="139">((I130-E130)/E130)</f>
        <v>-9.0909090909090912E-2</v>
      </c>
      <c r="L130" s="178">
        <v>2445590000</v>
      </c>
      <c r="M130" s="177">
        <v>16.100000000000001</v>
      </c>
      <c r="N130" s="115">
        <f t="shared" ref="N130:N139" si="140">((L130-H130)/H130)</f>
        <v>7.3333333333333334E-2</v>
      </c>
      <c r="O130" s="115">
        <f t="shared" ref="O130:O139" si="141">((M130-I130)/I130)</f>
        <v>7.3333333333333431E-2</v>
      </c>
      <c r="P130" s="178">
        <v>2504831000</v>
      </c>
      <c r="Q130" s="177">
        <v>16.489999999999998</v>
      </c>
      <c r="R130" s="115">
        <f t="shared" ref="R130:R139" si="142">((P130-L130)/L130)</f>
        <v>2.422360248447205E-2</v>
      </c>
      <c r="S130" s="115">
        <f t="shared" ref="S130:S139" si="143">((Q130-M130)/M130)</f>
        <v>2.4223602484471862E-2</v>
      </c>
      <c r="T130" s="178">
        <v>2504831000</v>
      </c>
      <c r="U130" s="177">
        <v>16.489999999999998</v>
      </c>
      <c r="V130" s="115">
        <f t="shared" ref="V130:V139" si="144">((T130-P130)/P130)</f>
        <v>0</v>
      </c>
      <c r="W130" s="115">
        <f t="shared" ref="W130:W139" si="145">((U130-Q130)/Q130)</f>
        <v>0</v>
      </c>
      <c r="X130" s="178">
        <v>2504831000</v>
      </c>
      <c r="Y130" s="177">
        <v>16.489999999999998</v>
      </c>
      <c r="Z130" s="115">
        <f t="shared" ref="Z130:Z139" si="146">((X130-T130)/T130)</f>
        <v>0</v>
      </c>
      <c r="AA130" s="115">
        <f t="shared" ref="AA130:AA139" si="147">((Y130-U130)/U130)</f>
        <v>0</v>
      </c>
      <c r="AB130" s="178">
        <v>2485084000</v>
      </c>
      <c r="AC130" s="177">
        <v>16.36</v>
      </c>
      <c r="AD130" s="115">
        <f t="shared" ref="AD130:AD139" si="148">((AB130-X130)/X130)</f>
        <v>-7.8835657974530016E-3</v>
      </c>
      <c r="AE130" s="115">
        <f t="shared" ref="AE130:AE139" si="149">((AC130-Y130)/Y130)</f>
        <v>-7.8835657974529426E-3</v>
      </c>
      <c r="AF130" s="178">
        <v>2278500000</v>
      </c>
      <c r="AG130" s="177">
        <v>15</v>
      </c>
      <c r="AH130" s="115">
        <f t="shared" ref="AH130:AH139" si="150">((AF130-AB130)/AB130)</f>
        <v>-8.3129584352078234E-2</v>
      </c>
      <c r="AI130" s="115">
        <f t="shared" ref="AI130:AI139" si="151">((AG130-AC130)/AC130)</f>
        <v>-8.3129584352078206E-2</v>
      </c>
      <c r="AJ130" s="116">
        <f t="shared" ref="AJ130" si="152">AVERAGE(F130,J130,N130,R130,V130,Z130,AD130,AH130)</f>
        <v>-1.422213374333739E-2</v>
      </c>
      <c r="AK130" s="116">
        <f t="shared" ref="AK130" si="153">AVERAGE(G130,K130,O130,S130,W130,AA130,AE130,AI130)</f>
        <v>-1.4222133743337391E-2</v>
      </c>
      <c r="AL130" s="117">
        <f t="shared" ref="AL130" si="154">((AF130-D130)/D130)</f>
        <v>-9.0909090909090912E-2</v>
      </c>
      <c r="AM130" s="117">
        <f t="shared" ref="AM130" si="155">((AG130-E130)/E130)</f>
        <v>-9.0909090909090912E-2</v>
      </c>
      <c r="AN130" s="118">
        <f t="shared" ref="AN130" si="156">STDEV(F130,J130,N130,R130,V130,Z130,AD130,AH130)</f>
        <v>5.4048392478619291E-2</v>
      </c>
      <c r="AO130" s="202">
        <f t="shared" ref="AO130" si="157">STDEV(G130,K130,O130,S130,W130,AA130,AE130,AI130)</f>
        <v>5.4048392478619291E-2</v>
      </c>
      <c r="AP130" s="122"/>
      <c r="AQ130" s="147">
        <v>106884243.56</v>
      </c>
      <c r="AR130" s="139">
        <v>2.92</v>
      </c>
      <c r="AS130" s="121" t="e">
        <f>(#REF!/AQ130)-1</f>
        <v>#REF!</v>
      </c>
      <c r="AT130" s="121" t="e">
        <f>(#REF!/AR130)-1</f>
        <v>#REF!</v>
      </c>
    </row>
    <row r="131" spans="1:46">
      <c r="A131" s="198" t="s">
        <v>80</v>
      </c>
      <c r="B131" s="178">
        <v>326332059.19</v>
      </c>
      <c r="C131" s="177">
        <v>3.83</v>
      </c>
      <c r="D131" s="178">
        <v>319515723.75</v>
      </c>
      <c r="E131" s="177">
        <v>3.75</v>
      </c>
      <c r="F131" s="115">
        <f t="shared" si="136"/>
        <v>-2.0887728459530019E-2</v>
      </c>
      <c r="G131" s="115">
        <f t="shared" si="137"/>
        <v>-2.0887728459530044E-2</v>
      </c>
      <c r="H131" s="178">
        <v>319515723.75</v>
      </c>
      <c r="I131" s="177">
        <v>3.75</v>
      </c>
      <c r="J131" s="115">
        <f t="shared" si="138"/>
        <v>0</v>
      </c>
      <c r="K131" s="115">
        <f t="shared" si="139"/>
        <v>0</v>
      </c>
      <c r="L131" s="178">
        <v>315255514.10000002</v>
      </c>
      <c r="M131" s="177">
        <v>3.7</v>
      </c>
      <c r="N131" s="115">
        <f t="shared" si="140"/>
        <v>-1.3333333333333258E-2</v>
      </c>
      <c r="O131" s="115">
        <f t="shared" si="141"/>
        <v>-1.3333333333333286E-2</v>
      </c>
      <c r="P131" s="178">
        <v>310995304.44999999</v>
      </c>
      <c r="Q131" s="177">
        <v>3.65</v>
      </c>
      <c r="R131" s="115">
        <f t="shared" si="142"/>
        <v>-1.3513513513513625E-2</v>
      </c>
      <c r="S131" s="115">
        <f t="shared" si="143"/>
        <v>-1.3513513513513585E-2</v>
      </c>
      <c r="T131" s="178">
        <v>306735094.80000001</v>
      </c>
      <c r="U131" s="177">
        <v>3.6</v>
      </c>
      <c r="V131" s="115">
        <f t="shared" si="144"/>
        <v>-1.3698630136986226E-2</v>
      </c>
      <c r="W131" s="115">
        <f t="shared" si="145"/>
        <v>-1.3698630136986254E-2</v>
      </c>
      <c r="X131" s="178">
        <v>299918759.36000001</v>
      </c>
      <c r="Y131" s="177">
        <v>3.52</v>
      </c>
      <c r="Z131" s="115">
        <f t="shared" si="146"/>
        <v>-2.2222222222222213E-2</v>
      </c>
      <c r="AA131" s="115">
        <f t="shared" si="147"/>
        <v>-2.222222222222224E-2</v>
      </c>
      <c r="AB131" s="178">
        <v>293954465.85000002</v>
      </c>
      <c r="AC131" s="177">
        <v>3.45</v>
      </c>
      <c r="AD131" s="115">
        <f t="shared" si="148"/>
        <v>-1.9886363636363605E-2</v>
      </c>
      <c r="AE131" s="115">
        <f t="shared" si="149"/>
        <v>-1.9886363636363591E-2</v>
      </c>
      <c r="AF131" s="178">
        <v>306735094.80000001</v>
      </c>
      <c r="AG131" s="177">
        <v>3.6</v>
      </c>
      <c r="AH131" s="115">
        <f t="shared" si="150"/>
        <v>4.3478260869565175E-2</v>
      </c>
      <c r="AI131" s="115">
        <f t="shared" si="151"/>
        <v>4.3478260869565188E-2</v>
      </c>
      <c r="AJ131" s="116">
        <f t="shared" ref="AJ131:AJ141" si="158">AVERAGE(F131,J131,N131,R131,V131,Z131,AD131,AH131)</f>
        <v>-7.5079413040479714E-3</v>
      </c>
      <c r="AK131" s="116">
        <f t="shared" ref="AK131:AK141" si="159">AVERAGE(G131,K131,O131,S131,W131,AA131,AE131,AI131)</f>
        <v>-7.5079413040479749E-3</v>
      </c>
      <c r="AL131" s="117">
        <f t="shared" ref="AL131:AL141" si="160">((AF131-D131)/D131)</f>
        <v>-3.9999999999999966E-2</v>
      </c>
      <c r="AM131" s="117">
        <f t="shared" ref="AM131:AM141" si="161">((AG131-E131)/E131)</f>
        <v>-3.9999999999999973E-2</v>
      </c>
      <c r="AN131" s="118">
        <f t="shared" ref="AN131:AN141" si="162">STDEV(F131,J131,N131,R131,V131,Z131,AD131,AH131)</f>
        <v>2.1755271346437711E-2</v>
      </c>
      <c r="AO131" s="202">
        <f t="shared" ref="AO131:AO141" si="163">STDEV(G131,K131,O131,S131,W131,AA131,AE131,AI131)</f>
        <v>2.1755271346437722E-2</v>
      </c>
      <c r="AP131" s="122"/>
      <c r="AQ131" s="147">
        <v>84059843.040000007</v>
      </c>
      <c r="AR131" s="139">
        <v>7.19</v>
      </c>
      <c r="AS131" s="121" t="e">
        <f>(#REF!/AQ131)-1</f>
        <v>#REF!</v>
      </c>
      <c r="AT131" s="121" t="e">
        <f>(#REF!/AR131)-1</f>
        <v>#REF!</v>
      </c>
    </row>
    <row r="132" spans="1:46">
      <c r="A132" s="198" t="s">
        <v>69</v>
      </c>
      <c r="B132" s="178">
        <v>144842058.24000001</v>
      </c>
      <c r="C132" s="177">
        <v>5.64</v>
      </c>
      <c r="D132" s="178">
        <v>136110444.80000001</v>
      </c>
      <c r="E132" s="177">
        <v>5.3</v>
      </c>
      <c r="F132" s="115">
        <f t="shared" si="136"/>
        <v>-6.0283687943262394E-2</v>
      </c>
      <c r="G132" s="115">
        <f t="shared" si="137"/>
        <v>-6.0283687943262387E-2</v>
      </c>
      <c r="H132" s="178">
        <v>136110444.80000001</v>
      </c>
      <c r="I132" s="177">
        <v>5.3</v>
      </c>
      <c r="J132" s="115">
        <f t="shared" si="138"/>
        <v>0</v>
      </c>
      <c r="K132" s="115">
        <f t="shared" si="139"/>
        <v>0</v>
      </c>
      <c r="L132" s="178">
        <v>136624069.12</v>
      </c>
      <c r="M132" s="177">
        <v>5.32</v>
      </c>
      <c r="N132" s="115">
        <f t="shared" si="140"/>
        <v>3.7735849056603245E-3</v>
      </c>
      <c r="O132" s="115">
        <f t="shared" si="141"/>
        <v>3.7735849056604646E-3</v>
      </c>
      <c r="P132" s="178">
        <v>138678566.40000001</v>
      </c>
      <c r="Q132" s="177">
        <v>5.4</v>
      </c>
      <c r="R132" s="115">
        <f t="shared" si="142"/>
        <v>1.5037593984962414E-2</v>
      </c>
      <c r="S132" s="115">
        <f t="shared" si="143"/>
        <v>1.5037593984962419E-2</v>
      </c>
      <c r="T132" s="178">
        <v>141503500.16</v>
      </c>
      <c r="U132" s="177">
        <v>5.51</v>
      </c>
      <c r="V132" s="115">
        <f t="shared" si="144"/>
        <v>2.0370370370370299E-2</v>
      </c>
      <c r="W132" s="115">
        <f t="shared" si="145"/>
        <v>2.0370370370370264E-2</v>
      </c>
      <c r="X132" s="178">
        <v>141503500.16</v>
      </c>
      <c r="Y132" s="177">
        <v>5.51</v>
      </c>
      <c r="Z132" s="115">
        <f t="shared" si="146"/>
        <v>0</v>
      </c>
      <c r="AA132" s="115">
        <f t="shared" si="147"/>
        <v>0</v>
      </c>
      <c r="AB132" s="178">
        <v>142017124.47999999</v>
      </c>
      <c r="AC132" s="177">
        <v>5.53</v>
      </c>
      <c r="AD132" s="115">
        <f t="shared" si="148"/>
        <v>3.6297640653357027E-3</v>
      </c>
      <c r="AE132" s="115">
        <f t="shared" si="149"/>
        <v>3.6297640653358372E-3</v>
      </c>
      <c r="AF132" s="178">
        <v>142530748.80000001</v>
      </c>
      <c r="AG132" s="177">
        <v>5.55</v>
      </c>
      <c r="AH132" s="115">
        <f t="shared" si="150"/>
        <v>3.616636528029093E-3</v>
      </c>
      <c r="AI132" s="115">
        <f t="shared" si="151"/>
        <v>3.6166365280288558E-3</v>
      </c>
      <c r="AJ132" s="116">
        <f t="shared" si="158"/>
        <v>-1.73196726111307E-3</v>
      </c>
      <c r="AK132" s="116">
        <f t="shared" si="159"/>
        <v>-1.7319672611130679E-3</v>
      </c>
      <c r="AL132" s="117">
        <f t="shared" si="160"/>
        <v>4.7169811320754713E-2</v>
      </c>
      <c r="AM132" s="117">
        <f t="shared" si="161"/>
        <v>4.716981132075472E-2</v>
      </c>
      <c r="AN132" s="118">
        <f t="shared" si="162"/>
        <v>2.4760861279622154E-2</v>
      </c>
      <c r="AO132" s="202">
        <f t="shared" si="163"/>
        <v>2.476086127962215E-2</v>
      </c>
      <c r="AP132" s="122"/>
      <c r="AQ132" s="147">
        <v>82672021.189999998</v>
      </c>
      <c r="AR132" s="139">
        <v>18.53</v>
      </c>
      <c r="AS132" s="121" t="e">
        <f>(#REF!/AQ132)-1</f>
        <v>#REF!</v>
      </c>
      <c r="AT132" s="121" t="e">
        <f>(#REF!/AR132)-1</f>
        <v>#REF!</v>
      </c>
    </row>
    <row r="133" spans="1:46">
      <c r="A133" s="198" t="s">
        <v>70</v>
      </c>
      <c r="B133" s="178">
        <v>199793406.53999999</v>
      </c>
      <c r="C133" s="177">
        <v>18.98</v>
      </c>
      <c r="D133" s="178">
        <v>202635567.75</v>
      </c>
      <c r="E133" s="177">
        <v>19.25</v>
      </c>
      <c r="F133" s="115">
        <f t="shared" si="136"/>
        <v>1.4225500526870433E-2</v>
      </c>
      <c r="G133" s="115">
        <f t="shared" si="137"/>
        <v>1.4225500526870367E-2</v>
      </c>
      <c r="H133" s="178">
        <v>202635567.75</v>
      </c>
      <c r="I133" s="177">
        <v>19.25</v>
      </c>
      <c r="J133" s="115">
        <f t="shared" si="138"/>
        <v>0</v>
      </c>
      <c r="K133" s="115">
        <f t="shared" si="139"/>
        <v>0</v>
      </c>
      <c r="L133" s="178">
        <v>200003937</v>
      </c>
      <c r="M133" s="177">
        <v>19</v>
      </c>
      <c r="N133" s="115">
        <f t="shared" si="140"/>
        <v>-1.2987012987012988E-2</v>
      </c>
      <c r="O133" s="115">
        <f t="shared" si="141"/>
        <v>-1.2987012987012988E-2</v>
      </c>
      <c r="P133" s="178">
        <v>200003937</v>
      </c>
      <c r="Q133" s="177">
        <v>19</v>
      </c>
      <c r="R133" s="115">
        <f t="shared" si="142"/>
        <v>0</v>
      </c>
      <c r="S133" s="115">
        <f t="shared" si="143"/>
        <v>0</v>
      </c>
      <c r="T133" s="178">
        <v>199898671.77000001</v>
      </c>
      <c r="U133" s="177">
        <v>18.989999999999998</v>
      </c>
      <c r="V133" s="115">
        <f t="shared" si="144"/>
        <v>-5.2631578947363053E-4</v>
      </c>
      <c r="W133" s="115">
        <f t="shared" si="145"/>
        <v>-5.2631578947376649E-4</v>
      </c>
      <c r="X133" s="178">
        <v>198740754.24000001</v>
      </c>
      <c r="Y133" s="177">
        <v>18.88</v>
      </c>
      <c r="Z133" s="115">
        <f t="shared" si="146"/>
        <v>-5.7925223802001106E-3</v>
      </c>
      <c r="AA133" s="115">
        <f t="shared" si="147"/>
        <v>-5.7925223802000759E-3</v>
      </c>
      <c r="AB133" s="178">
        <v>199372345.62</v>
      </c>
      <c r="AC133" s="177">
        <v>18.940000000000001</v>
      </c>
      <c r="AD133" s="115">
        <f t="shared" si="148"/>
        <v>3.1779661016948912E-3</v>
      </c>
      <c r="AE133" s="115">
        <f t="shared" si="149"/>
        <v>3.177966101695036E-3</v>
      </c>
      <c r="AF133" s="178">
        <v>200530263.15000001</v>
      </c>
      <c r="AG133" s="177">
        <v>19.05</v>
      </c>
      <c r="AH133" s="115">
        <f t="shared" si="150"/>
        <v>5.8078141499472071E-3</v>
      </c>
      <c r="AI133" s="115">
        <f t="shared" si="151"/>
        <v>5.8078141499471716E-3</v>
      </c>
      <c r="AJ133" s="116">
        <f t="shared" si="158"/>
        <v>4.8817870272822525E-4</v>
      </c>
      <c r="AK133" s="116">
        <f t="shared" si="159"/>
        <v>4.8817870272821809E-4</v>
      </c>
      <c r="AL133" s="117">
        <f t="shared" si="160"/>
        <v>-1.038961038961036E-2</v>
      </c>
      <c r="AM133" s="117">
        <f t="shared" si="161"/>
        <v>-1.0389610389610353E-2</v>
      </c>
      <c r="AN133" s="118">
        <f t="shared" si="162"/>
        <v>7.9891115327378366E-3</v>
      </c>
      <c r="AO133" s="202">
        <f t="shared" si="163"/>
        <v>7.9891115327378227E-3</v>
      </c>
      <c r="AP133" s="122"/>
      <c r="AQ133" s="147">
        <v>541500000</v>
      </c>
      <c r="AR133" s="139">
        <v>3610</v>
      </c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117</v>
      </c>
      <c r="B134" s="178">
        <v>697418321.49000001</v>
      </c>
      <c r="C134" s="177">
        <v>198.11</v>
      </c>
      <c r="D134" s="178">
        <v>697418321.49000001</v>
      </c>
      <c r="E134" s="177">
        <v>198.11</v>
      </c>
      <c r="F134" s="115">
        <f t="shared" si="136"/>
        <v>0</v>
      </c>
      <c r="G134" s="115">
        <f t="shared" si="137"/>
        <v>0</v>
      </c>
      <c r="H134" s="178">
        <v>697418321.49000001</v>
      </c>
      <c r="I134" s="177">
        <v>198.11</v>
      </c>
      <c r="J134" s="115">
        <f t="shared" si="138"/>
        <v>0</v>
      </c>
      <c r="K134" s="115">
        <f t="shared" si="139"/>
        <v>0</v>
      </c>
      <c r="L134" s="178">
        <v>707028901.55999994</v>
      </c>
      <c r="M134" s="177">
        <v>200.84</v>
      </c>
      <c r="N134" s="115">
        <f t="shared" si="140"/>
        <v>1.378022310837404E-2</v>
      </c>
      <c r="O134" s="115">
        <f t="shared" si="141"/>
        <v>1.3780223108374083E-2</v>
      </c>
      <c r="P134" s="178">
        <v>707028901.55999994</v>
      </c>
      <c r="Q134" s="177">
        <v>200.84</v>
      </c>
      <c r="R134" s="115">
        <f t="shared" si="142"/>
        <v>0</v>
      </c>
      <c r="S134" s="115">
        <f t="shared" si="143"/>
        <v>0</v>
      </c>
      <c r="T134" s="178">
        <v>707028901.55999994</v>
      </c>
      <c r="U134" s="177">
        <v>200.84</v>
      </c>
      <c r="V134" s="115">
        <f t="shared" si="144"/>
        <v>0</v>
      </c>
      <c r="W134" s="115">
        <f t="shared" si="145"/>
        <v>0</v>
      </c>
      <c r="X134" s="178">
        <v>707028901.55999994</v>
      </c>
      <c r="Y134" s="177">
        <v>200.84</v>
      </c>
      <c r="Z134" s="115">
        <f t="shared" si="146"/>
        <v>0</v>
      </c>
      <c r="AA134" s="115">
        <f t="shared" si="147"/>
        <v>0</v>
      </c>
      <c r="AB134" s="178">
        <v>687174076.79999995</v>
      </c>
      <c r="AC134" s="177">
        <v>195.2</v>
      </c>
      <c r="AD134" s="115">
        <f t="shared" si="148"/>
        <v>-2.8082055367456671E-2</v>
      </c>
      <c r="AE134" s="115">
        <f t="shared" si="149"/>
        <v>-2.8082055367456754E-2</v>
      </c>
      <c r="AF134" s="178">
        <v>687174076.79999995</v>
      </c>
      <c r="AG134" s="177">
        <v>195.2</v>
      </c>
      <c r="AH134" s="115">
        <f t="shared" si="150"/>
        <v>0</v>
      </c>
      <c r="AI134" s="115">
        <f t="shared" si="151"/>
        <v>0</v>
      </c>
      <c r="AJ134" s="116">
        <f t="shared" si="158"/>
        <v>-1.7877290323853288E-3</v>
      </c>
      <c r="AK134" s="116">
        <f t="shared" si="159"/>
        <v>-1.7877290323853338E-3</v>
      </c>
      <c r="AL134" s="117">
        <f t="shared" si="160"/>
        <v>-1.4688809247387897E-2</v>
      </c>
      <c r="AM134" s="117">
        <f t="shared" si="161"/>
        <v>-1.4688809247387941E-2</v>
      </c>
      <c r="AN134" s="118">
        <f t="shared" si="162"/>
        <v>1.1667589920260804E-2</v>
      </c>
      <c r="AO134" s="202">
        <f t="shared" si="163"/>
        <v>1.1667589920260841E-2</v>
      </c>
      <c r="AP134" s="122"/>
      <c r="AQ134" s="147">
        <v>551092000</v>
      </c>
      <c r="AR134" s="139">
        <v>8.86</v>
      </c>
      <c r="AS134" s="121" t="e">
        <f>(#REF!/AQ134)-1</f>
        <v>#REF!</v>
      </c>
      <c r="AT134" s="121" t="e">
        <f>(#REF!/AR134)-1</f>
        <v>#REF!</v>
      </c>
    </row>
    <row r="135" spans="1:46">
      <c r="A135" s="198" t="s">
        <v>46</v>
      </c>
      <c r="B135" s="178">
        <v>11837678580</v>
      </c>
      <c r="C135" s="177">
        <v>8260</v>
      </c>
      <c r="D135" s="178">
        <v>15789775890</v>
      </c>
      <c r="E135" s="177">
        <v>7910</v>
      </c>
      <c r="F135" s="115">
        <f t="shared" si="136"/>
        <v>0.33385746059004756</v>
      </c>
      <c r="G135" s="115">
        <f t="shared" si="137"/>
        <v>-4.2372881355932202E-2</v>
      </c>
      <c r="H135" s="178">
        <v>17167139400</v>
      </c>
      <c r="I135" s="177">
        <v>8600</v>
      </c>
      <c r="J135" s="115">
        <f t="shared" si="138"/>
        <v>8.7231352718078387E-2</v>
      </c>
      <c r="K135" s="115">
        <f t="shared" si="139"/>
        <v>8.7231352718078387E-2</v>
      </c>
      <c r="L135" s="178">
        <v>15371576390</v>
      </c>
      <c r="M135" s="177">
        <v>7700.5</v>
      </c>
      <c r="N135" s="115">
        <f t="shared" si="140"/>
        <v>-0.10459302322668854</v>
      </c>
      <c r="O135" s="115">
        <f t="shared" si="141"/>
        <v>-0.10459302325581395</v>
      </c>
      <c r="P135" s="178">
        <v>17085296061</v>
      </c>
      <c r="Q135" s="177">
        <v>8559</v>
      </c>
      <c r="R135" s="115">
        <f t="shared" si="142"/>
        <v>0.11148626708935738</v>
      </c>
      <c r="S135" s="115">
        <f t="shared" si="143"/>
        <v>0.11148626712551132</v>
      </c>
      <c r="T135" s="178">
        <v>12520688400</v>
      </c>
      <c r="U135" s="177">
        <v>8600</v>
      </c>
      <c r="V135" s="115">
        <f t="shared" si="144"/>
        <v>-0.26716585095762363</v>
      </c>
      <c r="W135" s="115">
        <f t="shared" si="145"/>
        <v>4.7902792382287654E-3</v>
      </c>
      <c r="X135" s="178">
        <v>12120317550</v>
      </c>
      <c r="Y135" s="177">
        <v>8325</v>
      </c>
      <c r="Z135" s="115">
        <f t="shared" si="146"/>
        <v>-3.1976744186046513E-2</v>
      </c>
      <c r="AA135" s="115">
        <f t="shared" si="147"/>
        <v>-3.1976744186046513E-2</v>
      </c>
      <c r="AB135" s="178">
        <v>12302318859</v>
      </c>
      <c r="AC135" s="177">
        <v>8450.01</v>
      </c>
      <c r="AD135" s="115">
        <f t="shared" si="148"/>
        <v>1.5016216221166582E-2</v>
      </c>
      <c r="AE135" s="115">
        <f t="shared" si="149"/>
        <v>1.5016216216216242E-2</v>
      </c>
      <c r="AF135" s="178">
        <v>12302304300</v>
      </c>
      <c r="AG135" s="177">
        <v>8450</v>
      </c>
      <c r="AH135" s="115">
        <f t="shared" si="150"/>
        <v>-1.1834354292767401E-6</v>
      </c>
      <c r="AI135" s="115">
        <f t="shared" si="151"/>
        <v>-1.1834305521790245E-6</v>
      </c>
      <c r="AJ135" s="116">
        <f t="shared" si="158"/>
        <v>1.7981811851607753E-2</v>
      </c>
      <c r="AK135" s="116">
        <f t="shared" si="159"/>
        <v>4.9475353837112341E-3</v>
      </c>
      <c r="AL135" s="117">
        <f t="shared" si="160"/>
        <v>-0.22086897333411107</v>
      </c>
      <c r="AM135" s="117">
        <f t="shared" si="161"/>
        <v>6.8268015170670035E-2</v>
      </c>
      <c r="AN135" s="118">
        <f t="shared" si="162"/>
        <v>0.17422392304314191</v>
      </c>
      <c r="AO135" s="202">
        <f t="shared" si="163"/>
        <v>6.953804620143457E-2</v>
      </c>
      <c r="AP135" s="122"/>
      <c r="AQ135" s="120">
        <v>913647681</v>
      </c>
      <c r="AR135" s="124">
        <v>81</v>
      </c>
      <c r="AS135" s="121" t="e">
        <f>(#REF!/AQ135)-1</f>
        <v>#REF!</v>
      </c>
      <c r="AT135" s="121" t="e">
        <f>(#REF!/AR135)-1</f>
        <v>#REF!</v>
      </c>
    </row>
    <row r="136" spans="1:46">
      <c r="A136" s="198" t="s">
        <v>64</v>
      </c>
      <c r="B136" s="178">
        <v>642506000</v>
      </c>
      <c r="C136" s="177">
        <v>13.33</v>
      </c>
      <c r="D136" s="178">
        <v>642506000</v>
      </c>
      <c r="E136" s="177">
        <v>13.33</v>
      </c>
      <c r="F136" s="115">
        <f t="shared" si="136"/>
        <v>0</v>
      </c>
      <c r="G136" s="115">
        <f t="shared" si="137"/>
        <v>0</v>
      </c>
      <c r="H136" s="178">
        <v>642506000</v>
      </c>
      <c r="I136" s="177">
        <v>13.33</v>
      </c>
      <c r="J136" s="115">
        <f t="shared" si="138"/>
        <v>0</v>
      </c>
      <c r="K136" s="115">
        <f t="shared" si="139"/>
        <v>0</v>
      </c>
      <c r="L136" s="178">
        <v>642506000</v>
      </c>
      <c r="M136" s="177">
        <v>13.33</v>
      </c>
      <c r="N136" s="115">
        <f t="shared" si="140"/>
        <v>0</v>
      </c>
      <c r="O136" s="115">
        <f t="shared" si="141"/>
        <v>0</v>
      </c>
      <c r="P136" s="178">
        <v>642506000</v>
      </c>
      <c r="Q136" s="177">
        <v>13.33</v>
      </c>
      <c r="R136" s="115">
        <f t="shared" si="142"/>
        <v>0</v>
      </c>
      <c r="S136" s="115">
        <f t="shared" si="143"/>
        <v>0</v>
      </c>
      <c r="T136" s="178">
        <v>605874000</v>
      </c>
      <c r="U136" s="177">
        <v>12.57</v>
      </c>
      <c r="V136" s="115">
        <f t="shared" si="144"/>
        <v>-5.7014253563390849E-2</v>
      </c>
      <c r="W136" s="115">
        <f t="shared" si="145"/>
        <v>-5.7014253563390835E-2</v>
      </c>
      <c r="X136" s="178">
        <v>593824000</v>
      </c>
      <c r="Y136" s="177">
        <v>12.32</v>
      </c>
      <c r="Z136" s="115">
        <f t="shared" si="146"/>
        <v>-1.9888623707239459E-2</v>
      </c>
      <c r="AA136" s="115">
        <f t="shared" si="147"/>
        <v>-1.9888623707239459E-2</v>
      </c>
      <c r="AB136" s="178">
        <v>593824000</v>
      </c>
      <c r="AC136" s="177">
        <v>12.32</v>
      </c>
      <c r="AD136" s="115">
        <f t="shared" si="148"/>
        <v>0</v>
      </c>
      <c r="AE136" s="115">
        <f t="shared" si="149"/>
        <v>0</v>
      </c>
      <c r="AF136" s="178">
        <v>593824000</v>
      </c>
      <c r="AG136" s="177">
        <v>12.32</v>
      </c>
      <c r="AH136" s="115">
        <f t="shared" si="150"/>
        <v>0</v>
      </c>
      <c r="AI136" s="115">
        <f t="shared" si="151"/>
        <v>0</v>
      </c>
      <c r="AJ136" s="116">
        <f t="shared" si="158"/>
        <v>-9.612859658828788E-3</v>
      </c>
      <c r="AK136" s="116">
        <f t="shared" si="159"/>
        <v>-9.6128596588287863E-3</v>
      </c>
      <c r="AL136" s="117">
        <f t="shared" si="160"/>
        <v>-7.5768942235558884E-2</v>
      </c>
      <c r="AM136" s="117">
        <f t="shared" si="161"/>
        <v>-7.576894223555887E-2</v>
      </c>
      <c r="AN136" s="118">
        <f t="shared" si="162"/>
        <v>2.037830041909457E-2</v>
      </c>
      <c r="AO136" s="202">
        <f t="shared" si="163"/>
        <v>2.0378300419094567E-2</v>
      </c>
      <c r="AP136" s="122"/>
      <c r="AQ136" s="155">
        <f>SUM(AQ129:AQ135)</f>
        <v>4180911788.79</v>
      </c>
      <c r="AR136" s="156"/>
      <c r="AS136" s="121" t="e">
        <f>(#REF!/AQ136)-1</f>
        <v>#REF!</v>
      </c>
      <c r="AT136" s="121" t="e">
        <f>(#REF!/AR136)-1</f>
        <v>#REF!</v>
      </c>
    </row>
    <row r="137" spans="1:46">
      <c r="A137" s="198" t="s">
        <v>54</v>
      </c>
      <c r="B137" s="178">
        <v>545153459.19000006</v>
      </c>
      <c r="C137" s="176">
        <v>81</v>
      </c>
      <c r="D137" s="178">
        <v>536006553.05000001</v>
      </c>
      <c r="E137" s="176">
        <v>81</v>
      </c>
      <c r="F137" s="115">
        <f t="shared" si="136"/>
        <v>-1.6778589561901893E-2</v>
      </c>
      <c r="G137" s="115">
        <f t="shared" si="137"/>
        <v>0</v>
      </c>
      <c r="H137" s="178">
        <v>526973558.27999997</v>
      </c>
      <c r="I137" s="176">
        <v>81</v>
      </c>
      <c r="J137" s="115">
        <f t="shared" si="138"/>
        <v>-1.685239614814452E-2</v>
      </c>
      <c r="K137" s="115">
        <f t="shared" si="139"/>
        <v>0</v>
      </c>
      <c r="L137" s="178">
        <v>522664327.13</v>
      </c>
      <c r="M137" s="176">
        <v>81</v>
      </c>
      <c r="N137" s="115">
        <f t="shared" si="140"/>
        <v>-8.177319492205579E-3</v>
      </c>
      <c r="O137" s="115">
        <f t="shared" si="141"/>
        <v>0</v>
      </c>
      <c r="P137" s="178">
        <v>535977912.20999998</v>
      </c>
      <c r="Q137" s="176">
        <v>81</v>
      </c>
      <c r="R137" s="115">
        <f t="shared" si="142"/>
        <v>2.5472534452668994E-2</v>
      </c>
      <c r="S137" s="115">
        <f t="shared" si="143"/>
        <v>0</v>
      </c>
      <c r="T137" s="178">
        <v>534368163.54000002</v>
      </c>
      <c r="U137" s="176">
        <v>81.5</v>
      </c>
      <c r="V137" s="115">
        <f t="shared" si="144"/>
        <v>-3.0033862092608884E-3</v>
      </c>
      <c r="W137" s="115">
        <f t="shared" si="145"/>
        <v>6.1728395061728392E-3</v>
      </c>
      <c r="X137" s="178">
        <v>535423566.19999999</v>
      </c>
      <c r="Y137" s="176">
        <v>81.5</v>
      </c>
      <c r="Z137" s="115">
        <f t="shared" si="146"/>
        <v>1.9750477891652403E-3</v>
      </c>
      <c r="AA137" s="115">
        <f t="shared" si="147"/>
        <v>0</v>
      </c>
      <c r="AB137" s="178">
        <v>534848315.08999997</v>
      </c>
      <c r="AC137" s="176">
        <v>77</v>
      </c>
      <c r="AD137" s="115">
        <f t="shared" si="148"/>
        <v>-1.0743851154753567E-3</v>
      </c>
      <c r="AE137" s="115">
        <f t="shared" si="149"/>
        <v>-5.5214723926380369E-2</v>
      </c>
      <c r="AF137" s="178">
        <v>544172523.82000005</v>
      </c>
      <c r="AG137" s="176">
        <v>77</v>
      </c>
      <c r="AH137" s="115">
        <f t="shared" si="150"/>
        <v>1.7433370297578812E-2</v>
      </c>
      <c r="AI137" s="115">
        <f t="shared" si="151"/>
        <v>0</v>
      </c>
      <c r="AJ137" s="116">
        <f t="shared" si="158"/>
        <v>-1.2564049844689812E-4</v>
      </c>
      <c r="AK137" s="116">
        <f t="shared" si="159"/>
        <v>-6.1302355525259412E-3</v>
      </c>
      <c r="AL137" s="117">
        <f t="shared" si="160"/>
        <v>1.523483383464959E-2</v>
      </c>
      <c r="AM137" s="117">
        <f t="shared" si="161"/>
        <v>-4.9382716049382713E-2</v>
      </c>
      <c r="AN137" s="118">
        <f t="shared" si="162"/>
        <v>1.5114394513945481E-2</v>
      </c>
      <c r="AO137" s="202">
        <f t="shared" si="163"/>
        <v>1.9950407738045083E-2</v>
      </c>
      <c r="AP137" s="122"/>
      <c r="AQ137" s="203"/>
      <c r="AR137" s="204"/>
      <c r="AS137" s="121"/>
      <c r="AT137" s="121"/>
    </row>
    <row r="138" spans="1:46" s="278" customFormat="1">
      <c r="A138" s="198" t="s">
        <v>119</v>
      </c>
      <c r="B138" s="178">
        <v>767272444.47000003</v>
      </c>
      <c r="C138" s="166">
        <v>120.92</v>
      </c>
      <c r="D138" s="178">
        <v>745419241.66999996</v>
      </c>
      <c r="E138" s="166">
        <v>120.92</v>
      </c>
      <c r="F138" s="115">
        <f t="shared" si="136"/>
        <v>-2.8481672914886652E-2</v>
      </c>
      <c r="G138" s="115">
        <f t="shared" si="137"/>
        <v>0</v>
      </c>
      <c r="H138" s="178">
        <v>732530666.77999997</v>
      </c>
      <c r="I138" s="166">
        <v>120.92</v>
      </c>
      <c r="J138" s="115">
        <f t="shared" si="138"/>
        <v>-1.7290370531789691E-2</v>
      </c>
      <c r="K138" s="115">
        <f t="shared" si="139"/>
        <v>0</v>
      </c>
      <c r="L138" s="178">
        <v>736927905.41999996</v>
      </c>
      <c r="M138" s="166">
        <v>120.92</v>
      </c>
      <c r="N138" s="115">
        <f t="shared" si="140"/>
        <v>6.0028048509272892E-3</v>
      </c>
      <c r="O138" s="115">
        <f t="shared" si="141"/>
        <v>0</v>
      </c>
      <c r="P138" s="178">
        <v>754387969.15999997</v>
      </c>
      <c r="Q138" s="166">
        <v>116.17</v>
      </c>
      <c r="R138" s="115">
        <f t="shared" si="142"/>
        <v>2.3693041899463602E-2</v>
      </c>
      <c r="S138" s="115">
        <f t="shared" si="143"/>
        <v>-3.9282170029771753E-2</v>
      </c>
      <c r="T138" s="178">
        <v>759271491.05999994</v>
      </c>
      <c r="U138" s="166">
        <v>116.17</v>
      </c>
      <c r="V138" s="115">
        <f t="shared" si="144"/>
        <v>6.4734885756962783E-3</v>
      </c>
      <c r="W138" s="115">
        <f t="shared" si="145"/>
        <v>0</v>
      </c>
      <c r="X138" s="178">
        <v>758968689.80999994</v>
      </c>
      <c r="Y138" s="166">
        <v>116.17</v>
      </c>
      <c r="Z138" s="115">
        <f t="shared" si="146"/>
        <v>-3.9880497762041181E-4</v>
      </c>
      <c r="AA138" s="115">
        <f t="shared" si="147"/>
        <v>0</v>
      </c>
      <c r="AB138" s="178">
        <v>757196165.82000005</v>
      </c>
      <c r="AC138" s="166">
        <v>118.21</v>
      </c>
      <c r="AD138" s="115">
        <f t="shared" si="148"/>
        <v>-2.3354375665267874E-3</v>
      </c>
      <c r="AE138" s="115">
        <f t="shared" si="149"/>
        <v>1.7560471722475615E-2</v>
      </c>
      <c r="AF138" s="178">
        <v>774757541.84000003</v>
      </c>
      <c r="AG138" s="166">
        <v>118.21</v>
      </c>
      <c r="AH138" s="115">
        <f t="shared" si="150"/>
        <v>2.3192637275153152E-2</v>
      </c>
      <c r="AI138" s="115">
        <f t="shared" si="151"/>
        <v>0</v>
      </c>
      <c r="AJ138" s="116">
        <f t="shared" si="158"/>
        <v>1.3569608263020966E-3</v>
      </c>
      <c r="AK138" s="116">
        <f t="shared" si="159"/>
        <v>-2.7152122884120172E-3</v>
      </c>
      <c r="AL138" s="117">
        <f t="shared" si="160"/>
        <v>3.9358120276412528E-2</v>
      </c>
      <c r="AM138" s="117">
        <f t="shared" si="161"/>
        <v>-2.2411511743301422E-2</v>
      </c>
      <c r="AN138" s="118">
        <f t="shared" si="162"/>
        <v>1.8040603238116942E-2</v>
      </c>
      <c r="AO138" s="202">
        <f t="shared" si="163"/>
        <v>1.6002142835055449E-2</v>
      </c>
      <c r="AP138" s="122"/>
      <c r="AQ138" s="203"/>
      <c r="AR138" s="204"/>
      <c r="AS138" s="121"/>
      <c r="AT138" s="121"/>
    </row>
    <row r="139" spans="1:46" ht="15.75" thickBot="1">
      <c r="A139" s="198" t="s">
        <v>179</v>
      </c>
      <c r="B139" s="178">
        <v>654350000</v>
      </c>
      <c r="C139" s="166">
        <v>100</v>
      </c>
      <c r="D139" s="178">
        <v>654350000</v>
      </c>
      <c r="E139" s="166">
        <v>100</v>
      </c>
      <c r="F139" s="115">
        <f t="shared" si="136"/>
        <v>0</v>
      </c>
      <c r="G139" s="115">
        <f t="shared" si="137"/>
        <v>0</v>
      </c>
      <c r="H139" s="178">
        <v>654350000</v>
      </c>
      <c r="I139" s="166">
        <v>100</v>
      </c>
      <c r="J139" s="115">
        <f t="shared" si="138"/>
        <v>0</v>
      </c>
      <c r="K139" s="115">
        <f t="shared" si="139"/>
        <v>0</v>
      </c>
      <c r="L139" s="178">
        <v>654350000</v>
      </c>
      <c r="M139" s="166">
        <v>100</v>
      </c>
      <c r="N139" s="115">
        <f t="shared" si="140"/>
        <v>0</v>
      </c>
      <c r="O139" s="115">
        <f t="shared" si="141"/>
        <v>0</v>
      </c>
      <c r="P139" s="178">
        <v>654350000</v>
      </c>
      <c r="Q139" s="166">
        <v>100</v>
      </c>
      <c r="R139" s="115">
        <f t="shared" si="142"/>
        <v>0</v>
      </c>
      <c r="S139" s="115">
        <f t="shared" si="143"/>
        <v>0</v>
      </c>
      <c r="T139" s="178">
        <v>654350000</v>
      </c>
      <c r="U139" s="166">
        <v>100</v>
      </c>
      <c r="V139" s="115">
        <f t="shared" si="144"/>
        <v>0</v>
      </c>
      <c r="W139" s="115">
        <f t="shared" si="145"/>
        <v>0</v>
      </c>
      <c r="X139" s="178">
        <v>654350000</v>
      </c>
      <c r="Y139" s="166">
        <v>100</v>
      </c>
      <c r="Z139" s="115">
        <f t="shared" si="146"/>
        <v>0</v>
      </c>
      <c r="AA139" s="115">
        <f t="shared" si="147"/>
        <v>0</v>
      </c>
      <c r="AB139" s="178">
        <v>654350000</v>
      </c>
      <c r="AC139" s="166">
        <v>100</v>
      </c>
      <c r="AD139" s="115">
        <f t="shared" si="148"/>
        <v>0</v>
      </c>
      <c r="AE139" s="115">
        <f t="shared" si="149"/>
        <v>0</v>
      </c>
      <c r="AF139" s="178">
        <v>654350000</v>
      </c>
      <c r="AG139" s="166">
        <v>100</v>
      </c>
      <c r="AH139" s="115">
        <f t="shared" si="150"/>
        <v>0</v>
      </c>
      <c r="AI139" s="115">
        <f t="shared" si="151"/>
        <v>0</v>
      </c>
      <c r="AJ139" s="116">
        <f t="shared" si="158"/>
        <v>0</v>
      </c>
      <c r="AK139" s="116">
        <f t="shared" si="159"/>
        <v>0</v>
      </c>
      <c r="AL139" s="117">
        <f t="shared" si="160"/>
        <v>0</v>
      </c>
      <c r="AM139" s="117">
        <f t="shared" si="161"/>
        <v>0</v>
      </c>
      <c r="AN139" s="118">
        <f t="shared" si="162"/>
        <v>0</v>
      </c>
      <c r="AO139" s="202">
        <f t="shared" si="163"/>
        <v>0</v>
      </c>
      <c r="AP139" s="122"/>
      <c r="AQ139" s="158">
        <f>SUM(AQ125,AQ136)</f>
        <v>248470364193.50519</v>
      </c>
      <c r="AR139" s="159"/>
      <c r="AS139" s="121" t="e">
        <f>(#REF!/AQ139)-1</f>
        <v>#REF!</v>
      </c>
      <c r="AT139" s="121" t="e">
        <f>(#REF!/AR139)-1</f>
        <v>#REF!</v>
      </c>
    </row>
    <row r="140" spans="1:46">
      <c r="A140" s="199" t="s">
        <v>47</v>
      </c>
      <c r="B140" s="181">
        <f>SUM(B130:B139)</f>
        <v>18397646329.119999</v>
      </c>
      <c r="C140" s="171"/>
      <c r="D140" s="181">
        <f>SUM(D130:D139)</f>
        <v>22230087742.509998</v>
      </c>
      <c r="E140" s="171"/>
      <c r="F140" s="115">
        <f>((D140-B140)/B140)</f>
        <v>0.2083115059845437</v>
      </c>
      <c r="G140" s="115"/>
      <c r="H140" s="181">
        <f>SUM(H130:H139)</f>
        <v>23357679682.849998</v>
      </c>
      <c r="I140" s="171"/>
      <c r="J140" s="115">
        <f>((H140-D140)/D140)</f>
        <v>5.0723683747938453E-2</v>
      </c>
      <c r="K140" s="115"/>
      <c r="L140" s="181">
        <f>SUM(L130:L139)</f>
        <v>21732527044.329998</v>
      </c>
      <c r="M140" s="171"/>
      <c r="N140" s="115">
        <f>((L140-H140)/H140)</f>
        <v>-6.9576801317009357E-2</v>
      </c>
      <c r="O140" s="115"/>
      <c r="P140" s="181">
        <f>SUM(P130:P139)</f>
        <v>23534055651.779999</v>
      </c>
      <c r="Q140" s="171"/>
      <c r="R140" s="115">
        <f>((P140-L140)/L140)</f>
        <v>8.2895495943718076E-2</v>
      </c>
      <c r="S140" s="115"/>
      <c r="T140" s="181">
        <f>SUM(T130:T139)</f>
        <v>18934549222.890003</v>
      </c>
      <c r="U140" s="171"/>
      <c r="V140" s="115">
        <f>((T140-P140)/P140)</f>
        <v>-0.19544045008417882</v>
      </c>
      <c r="W140" s="115"/>
      <c r="X140" s="181">
        <f>SUM(X130:X139)</f>
        <v>18514906721.330002</v>
      </c>
      <c r="Y140" s="171"/>
      <c r="Z140" s="115">
        <f>((X140-T140)/T140)</f>
        <v>-2.216279334776531E-2</v>
      </c>
      <c r="AA140" s="115"/>
      <c r="AB140" s="181">
        <f>SUM(AB130:AB139)</f>
        <v>18650139352.66</v>
      </c>
      <c r="AC140" s="171"/>
      <c r="AD140" s="115">
        <f>((AB140-X140)/X140)</f>
        <v>7.3039866398140673E-3</v>
      </c>
      <c r="AE140" s="115"/>
      <c r="AF140" s="181">
        <f>SUM(AF130:AF139)</f>
        <v>18484878549.209999</v>
      </c>
      <c r="AG140" s="171"/>
      <c r="AH140" s="115">
        <f>((AF140-AB140)/AB140)</f>
        <v>-8.8611028756967556E-3</v>
      </c>
      <c r="AI140" s="115"/>
      <c r="AJ140" s="116">
        <f t="shared" si="158"/>
        <v>6.6491905864205095E-3</v>
      </c>
      <c r="AK140" s="116"/>
      <c r="AL140" s="117">
        <f t="shared" si="160"/>
        <v>-0.1684747823166769</v>
      </c>
      <c r="AM140" s="117"/>
      <c r="AN140" s="118">
        <f t="shared" si="162"/>
        <v>0.11719672263044675</v>
      </c>
      <c r="AO140" s="202"/>
    </row>
    <row r="141" spans="1:46" ht="15.75" thickBot="1">
      <c r="A141" s="157" t="s">
        <v>57</v>
      </c>
      <c r="B141" s="182">
        <f>SUM(B126,B140)</f>
        <v>1496563842556.1045</v>
      </c>
      <c r="C141" s="183"/>
      <c r="D141" s="182">
        <f>SUM(D126,D140)</f>
        <v>1499239141004.0186</v>
      </c>
      <c r="E141" s="183"/>
      <c r="F141" s="115">
        <f>((D141-B141)/B141)</f>
        <v>1.787627344614113E-3</v>
      </c>
      <c r="G141" s="115"/>
      <c r="H141" s="182">
        <f>SUM(H126,H140)</f>
        <v>1494328177540.2896</v>
      </c>
      <c r="I141" s="183"/>
      <c r="J141" s="115">
        <f>((H141-D141)/D141)</f>
        <v>-3.2756371744938591E-3</v>
      </c>
      <c r="K141" s="115"/>
      <c r="L141" s="182">
        <f>SUM(L126,L140)</f>
        <v>1484176985792.7363</v>
      </c>
      <c r="M141" s="183"/>
      <c r="N141" s="115">
        <f>((L141-H141)/H141)</f>
        <v>-6.7931475161382548E-3</v>
      </c>
      <c r="O141" s="115"/>
      <c r="P141" s="182">
        <f>SUM(P126,P140)</f>
        <v>1467409323522.4573</v>
      </c>
      <c r="Q141" s="183"/>
      <c r="R141" s="115">
        <f>((P141-L141)/L141)</f>
        <v>-1.1297616410163523E-2</v>
      </c>
      <c r="S141" s="115"/>
      <c r="T141" s="182">
        <f>SUM(T126,T140)</f>
        <v>1459766116977.7449</v>
      </c>
      <c r="U141" s="183"/>
      <c r="V141" s="115">
        <f>((T141-P141)/P141)</f>
        <v>-5.2086397586497482E-3</v>
      </c>
      <c r="W141" s="115"/>
      <c r="X141" s="182">
        <f>SUM(X126,X140)</f>
        <v>1444818919359.8928</v>
      </c>
      <c r="Y141" s="183"/>
      <c r="Z141" s="115">
        <f>((X141-T141)/T141)</f>
        <v>-1.0239446883996918E-2</v>
      </c>
      <c r="AA141" s="115"/>
      <c r="AB141" s="182">
        <f>SUM(AB126,AB140)</f>
        <v>1420003511075.9094</v>
      </c>
      <c r="AC141" s="183"/>
      <c r="AD141" s="115">
        <f>((AB141-X141)/X141)</f>
        <v>-1.7175445276545468E-2</v>
      </c>
      <c r="AE141" s="115"/>
      <c r="AF141" s="182">
        <f>SUM(AF126,AF140)</f>
        <v>1408179685216.1172</v>
      </c>
      <c r="AG141" s="183"/>
      <c r="AH141" s="115">
        <f>((AF141-AB141)/AB141)</f>
        <v>-8.3266173411314665E-3</v>
      </c>
      <c r="AI141" s="115"/>
      <c r="AJ141" s="116">
        <f t="shared" si="158"/>
        <v>-7.5661153770631411E-3</v>
      </c>
      <c r="AK141" s="116"/>
      <c r="AL141" s="117">
        <f t="shared" si="160"/>
        <v>-6.0737112110693818E-2</v>
      </c>
      <c r="AM141" s="117"/>
      <c r="AN141" s="118">
        <f t="shared" si="162"/>
        <v>5.6826083344072029E-3</v>
      </c>
      <c r="AO141" s="202"/>
    </row>
  </sheetData>
  <protectedRanges>
    <protectedRange password="CADF" sqref="C78" name="BidOffer Prices_2_1_2"/>
    <protectedRange password="CADF" sqref="B44:B46" name="Yield_2_1_2_6"/>
    <protectedRange password="CADF" sqref="B18" name="Fund Name_1_1_1"/>
    <protectedRange password="CADF" sqref="C18" name="Fund Name_1_1_1_1"/>
    <protectedRange password="CADF" sqref="B43" name="Yield_2_1_2_1_5"/>
    <protectedRange password="CADF" sqref="B81" name="Yield_2_1_2_2_1"/>
    <protectedRange password="CADF" sqref="C81" name="Fund Name_2"/>
    <protectedRange password="CADF" sqref="E78" name="BidOffer Prices_2_1_7"/>
    <protectedRange password="CADF" sqref="D44:D46" name="Yield_2_1_2_8"/>
    <protectedRange password="CADF" sqref="D18" name="Fund Name_1_1_1_2_2"/>
    <protectedRange password="CADF" sqref="E18" name="Fund Name_1_1_1_2_1_1"/>
    <protectedRange password="CADF" sqref="D43" name="Yield_2_1_2_2_1_3"/>
    <protectedRange password="CADF" sqref="D81" name="Yield_2_1_2_2_2_1"/>
    <protectedRange password="CADF" sqref="E81" name="Fund Name_2_2"/>
    <protectedRange password="CADF" sqref="I78" name="BidOffer Prices_2_1_3"/>
    <protectedRange password="CADF" sqref="H44:H46" name="Yield_2_1_2"/>
    <protectedRange password="CADF" sqref="H43" name="Yield_2_1_2_1_6"/>
    <protectedRange password="CADF" sqref="H18" name="Fund Name_1_1_1_2"/>
    <protectedRange password="CADF" sqref="I18" name="Fund Name_1_1_1_1_3"/>
    <protectedRange password="CADF" sqref="H81" name="Yield_2_1_2_1_1_4"/>
    <protectedRange password="CADF" sqref="I81" name="Fund Name_2_1"/>
    <protectedRange password="CADF" sqref="M78" name="BidOffer Prices_2_1_9"/>
    <protectedRange password="CADF" sqref="L44:L46" name="Yield_2_1_2_9"/>
    <protectedRange password="CADF" sqref="L18" name="Fund Name_1_1_1_2_4"/>
    <protectedRange password="CADF" sqref="M18" name="Fund Name_1_1_1_3"/>
    <protectedRange password="CADF" sqref="L81" name="Yield_2_1_2_2_2"/>
    <protectedRange password="CADF" sqref="M81" name="Fund Name_2_2_1"/>
    <protectedRange password="CADF" sqref="L43" name="Yield_2_1_2_2_1_1"/>
    <protectedRange password="CADF" sqref="Q78" name="BidOffer Prices_2_1_4"/>
    <protectedRange password="CADF" sqref="P44:P46" name="Yield_2_1_2_1"/>
    <protectedRange password="CADF" sqref="P18" name="Fund Name_1_1_1_1_1"/>
    <protectedRange password="CADF" sqref="Q18" name="Fund Name_1_1_1_1_2_2"/>
    <protectedRange password="CADF" sqref="P43" name="Yield_2_1_2_1_2_1"/>
    <protectedRange password="CADF" sqref="P81" name="Yield_2_1_2_1_3"/>
    <protectedRange password="CADF" sqref="Q81" name="Fund Name_2_1_1_2"/>
    <protectedRange password="CADF" sqref="U78" name="BidOffer Prices_2_1"/>
    <protectedRange password="CADF" sqref="T44:T46" name="Yield_2_1_2_2"/>
    <protectedRange password="CADF" sqref="T18" name="Fund Name_1_1_1_4"/>
    <protectedRange password="CADF" sqref="U18" name="Fund Name_1_1_1_1_2"/>
    <protectedRange password="CADF" sqref="T43" name="Yield_2_1_2_2_3"/>
    <protectedRange password="CADF" sqref="T81" name="Yield_2_1_2_2_1_2"/>
    <protectedRange password="CADF" sqref="U81" name="Fund Name_2_2_2"/>
    <protectedRange password="CADF" sqref="Y78" name="BidOffer Prices_2_1_5"/>
    <protectedRange password="CADF" sqref="X44:X46" name="Yield_2_1_2_3"/>
    <protectedRange password="CADF" sqref="X18" name="Fund Name_1_1_1_1_1_1"/>
    <protectedRange password="CADF" sqref="Y18" name="Fund Name_1_1_1_1_2_3"/>
    <protectedRange password="CADF" sqref="X43" name="Yield_2_1_2_3_1"/>
    <protectedRange password="CADF" sqref="X81" name="Yield_2_1_2_3_1_1"/>
    <protectedRange password="CADF" sqref="Y81" name="Fund Name_2_3"/>
    <protectedRange password="CADF" sqref="AC78" name="BidOffer Prices_2_1_6"/>
    <protectedRange password="CADF" sqref="AB44:AB46" name="Yield_2_1_2_5"/>
    <protectedRange password="CADF" sqref="AB18" name="Fund Name_1_1_1_5"/>
    <protectedRange password="CADF" sqref="AC18" name="Fund Name_1_1_1_1_4"/>
    <protectedRange password="CADF" sqref="AB43" name="Yield_2_1_2_2_4"/>
    <protectedRange password="CADF" sqref="AB81" name="Yield_2_1_2_2_1_4"/>
    <protectedRange password="CADF" sqref="AC81" name="Fund Name_2_2_3"/>
    <protectedRange password="CADF" sqref="AG78" name="BidOffer Prices_2_1_1"/>
    <protectedRange password="CADF" sqref="AF44:AF46" name="Yield_2_1_2_4"/>
    <protectedRange password="CADF" sqref="AF18" name="Fund Name_1_1_1_1_1_2"/>
    <protectedRange password="CADF" sqref="AG18" name="Fund Name_1_1_1_1_2_1"/>
    <protectedRange password="CADF" sqref="AF43" name="Yield_2_1_2_3_2"/>
    <protectedRange password="CADF" sqref="AF81" name="Yield_2_1_2_3_1_2"/>
    <protectedRange password="CADF" sqref="AG81" name="Fund Name_2_3_1"/>
  </protectedRanges>
  <mergeCells count="43">
    <mergeCell ref="AH2:AI2"/>
    <mergeCell ref="AH128:AI128"/>
    <mergeCell ref="AF2:AG2"/>
    <mergeCell ref="AF128:AG128"/>
    <mergeCell ref="AB2:AC2"/>
    <mergeCell ref="A1:AO1"/>
    <mergeCell ref="AN2:AO2"/>
    <mergeCell ref="AL2:AM2"/>
    <mergeCell ref="AJ2:AK2"/>
    <mergeCell ref="F2:G2"/>
    <mergeCell ref="N2:O2"/>
    <mergeCell ref="R2:S2"/>
    <mergeCell ref="D2:E2"/>
    <mergeCell ref="B2:C2"/>
    <mergeCell ref="H2:I2"/>
    <mergeCell ref="Z2:AA2"/>
    <mergeCell ref="AD2:AE2"/>
    <mergeCell ref="J2:K2"/>
    <mergeCell ref="P2:Q2"/>
    <mergeCell ref="L2:M2"/>
    <mergeCell ref="AQ2:AR2"/>
    <mergeCell ref="AJ128:AK128"/>
    <mergeCell ref="AQ127:AR127"/>
    <mergeCell ref="AN128:AO128"/>
    <mergeCell ref="AL128:AM128"/>
    <mergeCell ref="AD128:AE128"/>
    <mergeCell ref="F128:G128"/>
    <mergeCell ref="D128:E128"/>
    <mergeCell ref="B128:C128"/>
    <mergeCell ref="J128:K128"/>
    <mergeCell ref="H128:I128"/>
    <mergeCell ref="Z128:AA128"/>
    <mergeCell ref="AB128:AC128"/>
    <mergeCell ref="R128:S128"/>
    <mergeCell ref="P128:Q128"/>
    <mergeCell ref="N128:O128"/>
    <mergeCell ref="L128:M128"/>
    <mergeCell ref="X2:Y2"/>
    <mergeCell ref="X128:Y128"/>
    <mergeCell ref="T128:U128"/>
    <mergeCell ref="V2:W2"/>
    <mergeCell ref="V128:W128"/>
    <mergeCell ref="T2:U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2021-04-29T09:54:34Z</dcterms:modified>
</cp:coreProperties>
</file>