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Data!$F$153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30" i="11" l="1"/>
  <c r="AK130" i="11"/>
  <c r="AL130" i="11"/>
  <c r="AM130" i="11"/>
  <c r="AN130" i="11"/>
  <c r="AO130" i="11"/>
  <c r="AJ131" i="1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L139" i="11"/>
  <c r="AN139" i="11"/>
  <c r="AJ140" i="11"/>
  <c r="AL140" i="11"/>
  <c r="AN140" i="11"/>
  <c r="AO129" i="11"/>
  <c r="AN129" i="11"/>
  <c r="AM129" i="11"/>
  <c r="AL129" i="11"/>
  <c r="AK129" i="11"/>
  <c r="AJ129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L87" i="11"/>
  <c r="AN87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L93" i="11"/>
  <c r="AN93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L115" i="11"/>
  <c r="AN115" i="11"/>
  <c r="AJ117" i="11"/>
  <c r="AK117" i="11"/>
  <c r="AL117" i="11"/>
  <c r="AM117" i="11"/>
  <c r="AN117" i="11"/>
  <c r="AO117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L124" i="11"/>
  <c r="AN124" i="11"/>
  <c r="AJ125" i="11"/>
  <c r="AL125" i="11"/>
  <c r="AN125" i="11"/>
  <c r="AO5" i="11"/>
  <c r="AN5" i="11"/>
  <c r="AM5" i="11"/>
  <c r="AL5" i="11"/>
  <c r="AK5" i="11"/>
  <c r="AJ5" i="11"/>
  <c r="AF140" i="11"/>
  <c r="AH140" i="11" s="1"/>
  <c r="AH139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I129" i="11"/>
  <c r="AH129" i="11"/>
  <c r="AH125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7" i="11"/>
  <c r="AH117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H93" i="11"/>
  <c r="AI92" i="11"/>
  <c r="AH92" i="11"/>
  <c r="AI91" i="11"/>
  <c r="AH91" i="11"/>
  <c r="AI90" i="11"/>
  <c r="AH90" i="11"/>
  <c r="AI89" i="11"/>
  <c r="AH89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39" i="11"/>
  <c r="AF124" i="11"/>
  <c r="AF115" i="11"/>
  <c r="AF93" i="11"/>
  <c r="AF85" i="11"/>
  <c r="AF59" i="11"/>
  <c r="AF47" i="11"/>
  <c r="AF19" i="11"/>
  <c r="AF87" i="11" l="1"/>
  <c r="AF125" i="11" l="1"/>
  <c r="G85" i="9" l="1"/>
  <c r="I9" i="1" l="1"/>
  <c r="H9" i="1"/>
  <c r="G9" i="1"/>
  <c r="F9" i="1"/>
  <c r="E9" i="1"/>
  <c r="D9" i="1"/>
  <c r="C9" i="1"/>
  <c r="F85" i="9" l="1"/>
  <c r="D85" i="9"/>
  <c r="AE138" i="11" l="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9" i="11"/>
  <c r="AD129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7" i="11"/>
  <c r="AD117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2" i="11"/>
  <c r="AD92" i="11"/>
  <c r="AE91" i="11"/>
  <c r="AD91" i="11"/>
  <c r="AE90" i="11"/>
  <c r="AD90" i="11"/>
  <c r="AE89" i="11"/>
  <c r="AD89" i="11"/>
  <c r="AE86" i="11"/>
  <c r="AD86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39" i="11"/>
  <c r="AB124" i="11"/>
  <c r="AB115" i="11"/>
  <c r="AB93" i="11"/>
  <c r="AC85" i="11"/>
  <c r="AB85" i="11"/>
  <c r="AB87" i="11" s="1"/>
  <c r="AB59" i="11"/>
  <c r="AB47" i="11"/>
  <c r="AB19" i="11"/>
  <c r="AB125" i="11" l="1"/>
  <c r="AB140" i="11" l="1"/>
  <c r="AA138" i="11" l="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9" i="11"/>
  <c r="Z129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7" i="11"/>
  <c r="Z117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2" i="11"/>
  <c r="Z92" i="11"/>
  <c r="AA91" i="11"/>
  <c r="Z91" i="11"/>
  <c r="AA90" i="11"/>
  <c r="Z90" i="11"/>
  <c r="AA89" i="11"/>
  <c r="Z89" i="11"/>
  <c r="AA86" i="11"/>
  <c r="Z86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39" i="11"/>
  <c r="AD139" i="11" s="1"/>
  <c r="X124" i="11"/>
  <c r="AD124" i="11" s="1"/>
  <c r="X115" i="11"/>
  <c r="AD115" i="11" s="1"/>
  <c r="X93" i="11"/>
  <c r="AD93" i="11" s="1"/>
  <c r="Y85" i="11"/>
  <c r="AE85" i="11" s="1"/>
  <c r="X85" i="11"/>
  <c r="AD85" i="11" s="1"/>
  <c r="X59" i="11"/>
  <c r="AD59" i="11" s="1"/>
  <c r="X47" i="11"/>
  <c r="AD47" i="11" s="1"/>
  <c r="X19" i="11"/>
  <c r="AD19" i="11" s="1"/>
  <c r="X87" i="11" l="1"/>
  <c r="AD87" i="11" s="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9" i="11"/>
  <c r="V129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7" i="11"/>
  <c r="V117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2" i="11"/>
  <c r="V92" i="11"/>
  <c r="W91" i="11"/>
  <c r="V91" i="11"/>
  <c r="W90" i="11"/>
  <c r="V90" i="11"/>
  <c r="W89" i="11"/>
  <c r="V89" i="11"/>
  <c r="W86" i="11"/>
  <c r="V86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39" i="11"/>
  <c r="Z139" i="11" s="1"/>
  <c r="T124" i="11"/>
  <c r="Z124" i="11" s="1"/>
  <c r="T115" i="11"/>
  <c r="Z115" i="11" s="1"/>
  <c r="T93" i="11"/>
  <c r="Z93" i="11" s="1"/>
  <c r="U85" i="11"/>
  <c r="AA85" i="11" s="1"/>
  <c r="T85" i="11"/>
  <c r="Z85" i="11" s="1"/>
  <c r="T59" i="11"/>
  <c r="Z59" i="11" s="1"/>
  <c r="T47" i="11"/>
  <c r="Z47" i="11" s="1"/>
  <c r="T19" i="11"/>
  <c r="Z19" i="11" s="1"/>
  <c r="X125" i="11" l="1"/>
  <c r="AD125" i="11" s="1"/>
  <c r="T87" i="11"/>
  <c r="Z87" i="11" s="1"/>
  <c r="T125" i="11" l="1"/>
  <c r="T140" i="11" s="1"/>
  <c r="X140" i="11"/>
  <c r="AD140" i="11" s="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9" i="11"/>
  <c r="R129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7" i="11"/>
  <c r="R117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2" i="11"/>
  <c r="R92" i="11"/>
  <c r="S91" i="11"/>
  <c r="R91" i="11"/>
  <c r="S90" i="11"/>
  <c r="R90" i="11"/>
  <c r="S89" i="11"/>
  <c r="R89" i="11"/>
  <c r="S86" i="11"/>
  <c r="R86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39" i="11"/>
  <c r="V139" i="11" s="1"/>
  <c r="P124" i="11"/>
  <c r="V124" i="11" s="1"/>
  <c r="P115" i="11"/>
  <c r="V115" i="11" s="1"/>
  <c r="P93" i="11"/>
  <c r="V93" i="11" s="1"/>
  <c r="Q85" i="11"/>
  <c r="W85" i="11" s="1"/>
  <c r="P85" i="11"/>
  <c r="P59" i="11"/>
  <c r="V59" i="11" s="1"/>
  <c r="P47" i="11"/>
  <c r="V47" i="11" s="1"/>
  <c r="P19" i="11"/>
  <c r="V19" i="11" s="1"/>
  <c r="O122" i="11"/>
  <c r="N122" i="11"/>
  <c r="K122" i="11"/>
  <c r="J122" i="11"/>
  <c r="G122" i="11"/>
  <c r="F122" i="11"/>
  <c r="O91" i="11"/>
  <c r="N91" i="11"/>
  <c r="K91" i="11"/>
  <c r="J91" i="11"/>
  <c r="G91" i="11"/>
  <c r="F91" i="11"/>
  <c r="Z125" i="11" l="1"/>
  <c r="Z140" i="11"/>
  <c r="R85" i="11"/>
  <c r="V85" i="11"/>
  <c r="S85" i="11"/>
  <c r="P87" i="11"/>
  <c r="K91" i="9"/>
  <c r="J91" i="9"/>
  <c r="K122" i="9"/>
  <c r="J122" i="9"/>
  <c r="P125" i="11" l="1"/>
  <c r="V87" i="1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9" i="11"/>
  <c r="N129" i="11"/>
  <c r="O123" i="11"/>
  <c r="N123" i="11"/>
  <c r="O121" i="11"/>
  <c r="N121" i="11"/>
  <c r="O120" i="11"/>
  <c r="N120" i="11"/>
  <c r="O119" i="11"/>
  <c r="N119" i="11"/>
  <c r="O118" i="11"/>
  <c r="N118" i="11"/>
  <c r="O117" i="11"/>
  <c r="N117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2" i="11"/>
  <c r="N92" i="11"/>
  <c r="O90" i="11"/>
  <c r="N90" i="11"/>
  <c r="O89" i="11"/>
  <c r="N89" i="11"/>
  <c r="O86" i="11"/>
  <c r="N86" i="11"/>
  <c r="O85" i="11"/>
  <c r="N85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39" i="11"/>
  <c r="R139" i="11" s="1"/>
  <c r="L124" i="11"/>
  <c r="R124" i="11" s="1"/>
  <c r="L115" i="11"/>
  <c r="R115" i="11" s="1"/>
  <c r="L93" i="11"/>
  <c r="R93" i="11" s="1"/>
  <c r="L87" i="11"/>
  <c r="R87" i="11" s="1"/>
  <c r="L59" i="11"/>
  <c r="R59" i="11" s="1"/>
  <c r="L47" i="11"/>
  <c r="R47" i="11" s="1"/>
  <c r="L19" i="11"/>
  <c r="R19" i="11" s="1"/>
  <c r="P140" i="11" l="1"/>
  <c r="V140" i="11" s="1"/>
  <c r="V125" i="11"/>
  <c r="L125" i="11"/>
  <c r="R125" i="11" s="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9" i="11"/>
  <c r="J129" i="11"/>
  <c r="K123" i="11"/>
  <c r="J123" i="11"/>
  <c r="K121" i="11"/>
  <c r="J121" i="11"/>
  <c r="K120" i="11"/>
  <c r="J120" i="11"/>
  <c r="K119" i="11"/>
  <c r="J119" i="11"/>
  <c r="K118" i="11"/>
  <c r="J118" i="11"/>
  <c r="K117" i="11"/>
  <c r="J117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2" i="11"/>
  <c r="J92" i="11"/>
  <c r="K90" i="11"/>
  <c r="J90" i="11"/>
  <c r="K89" i="11"/>
  <c r="J89" i="11"/>
  <c r="K86" i="11"/>
  <c r="J86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39" i="11"/>
  <c r="N139" i="11" s="1"/>
  <c r="H124" i="11"/>
  <c r="N124" i="11" s="1"/>
  <c r="H115" i="11"/>
  <c r="N115" i="11" s="1"/>
  <c r="H93" i="11"/>
  <c r="N93" i="11" s="1"/>
  <c r="H87" i="11"/>
  <c r="N87" i="11" s="1"/>
  <c r="H59" i="11"/>
  <c r="N59" i="11" s="1"/>
  <c r="H47" i="11"/>
  <c r="N47" i="11" s="1"/>
  <c r="H19" i="11"/>
  <c r="N19" i="11" s="1"/>
  <c r="L140" i="11" l="1"/>
  <c r="R140" i="11" s="1"/>
  <c r="H125" i="11"/>
  <c r="N125" i="11" s="1"/>
  <c r="H140" i="11" l="1"/>
  <c r="N140" i="11" s="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9" i="11"/>
  <c r="F129" i="11"/>
  <c r="G123" i="11"/>
  <c r="F123" i="11"/>
  <c r="G121" i="11"/>
  <c r="F121" i="11"/>
  <c r="G120" i="11"/>
  <c r="F120" i="11"/>
  <c r="G119" i="11"/>
  <c r="F119" i="11"/>
  <c r="G118" i="11"/>
  <c r="F118" i="11"/>
  <c r="G117" i="11"/>
  <c r="F117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2" i="11"/>
  <c r="F92" i="11"/>
  <c r="G90" i="11"/>
  <c r="F90" i="11"/>
  <c r="G89" i="11"/>
  <c r="F89" i="11"/>
  <c r="G86" i="11"/>
  <c r="F86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39" i="11"/>
  <c r="J139" i="11" s="1"/>
  <c r="D124" i="11"/>
  <c r="J124" i="11" s="1"/>
  <c r="D115" i="11"/>
  <c r="J115" i="11" s="1"/>
  <c r="D93" i="11"/>
  <c r="J93" i="11" s="1"/>
  <c r="E85" i="11"/>
  <c r="K85" i="11" s="1"/>
  <c r="D85" i="11"/>
  <c r="J85" i="11" s="1"/>
  <c r="D59" i="11"/>
  <c r="J59" i="11" s="1"/>
  <c r="D47" i="11"/>
  <c r="J47" i="11" s="1"/>
  <c r="D19" i="11"/>
  <c r="J19" i="11" s="1"/>
  <c r="D87" i="11" l="1"/>
  <c r="J87" i="11" s="1"/>
  <c r="D125" i="11" l="1"/>
  <c r="J125" i="11" s="1"/>
  <c r="D140" i="11" l="1"/>
  <c r="J140" i="11" s="1"/>
  <c r="B139" i="11"/>
  <c r="B124" i="11"/>
  <c r="B115" i="11"/>
  <c r="B93" i="11"/>
  <c r="C85" i="11"/>
  <c r="B85" i="11"/>
  <c r="B59" i="11"/>
  <c r="B47" i="11"/>
  <c r="B19" i="11"/>
  <c r="F19" i="11" l="1"/>
  <c r="F115" i="11"/>
  <c r="F124" i="11"/>
  <c r="F139" i="11"/>
  <c r="F59" i="11"/>
  <c r="F47" i="11"/>
  <c r="F85" i="11"/>
  <c r="G85" i="11"/>
  <c r="F93" i="11"/>
  <c r="B87" i="11"/>
  <c r="F87" i="11" l="1"/>
  <c r="B125" i="11"/>
  <c r="F125" i="11" l="1"/>
  <c r="B140" i="11"/>
  <c r="K45" i="9"/>
  <c r="J45" i="9"/>
  <c r="K85" i="9"/>
  <c r="J85" i="9"/>
  <c r="K113" i="9"/>
  <c r="J113" i="9"/>
  <c r="F140" i="11" l="1"/>
  <c r="K44" i="9" l="1"/>
  <c r="J44" i="9"/>
  <c r="K62" i="9"/>
  <c r="J62" i="9"/>
  <c r="K84" i="9" l="1"/>
  <c r="J84" i="9"/>
  <c r="AT138" i="11" l="1"/>
  <c r="AT135" i="11"/>
  <c r="AQ135" i="11"/>
  <c r="AS135" i="11" s="1"/>
  <c r="AT134" i="11"/>
  <c r="AS134" i="1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S125" i="11"/>
  <c r="AT124" i="11"/>
  <c r="AT123" i="11"/>
  <c r="AQ123" i="11"/>
  <c r="AS123" i="11" s="1"/>
  <c r="AT120" i="11"/>
  <c r="AS120" i="11"/>
  <c r="AT119" i="11"/>
  <c r="AS119" i="11"/>
  <c r="AT118" i="11"/>
  <c r="AS118" i="11"/>
  <c r="AT117" i="11"/>
  <c r="AS117" i="11"/>
  <c r="AT116" i="11"/>
  <c r="AS116" i="11"/>
  <c r="AT115" i="11"/>
  <c r="AS115" i="11"/>
  <c r="AT114" i="11"/>
  <c r="AQ114" i="11"/>
  <c r="AS114" i="11" s="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S93" i="11"/>
  <c r="AT92" i="11"/>
  <c r="AQ92" i="11"/>
  <c r="AS92" i="11" s="1"/>
  <c r="AT90" i="11"/>
  <c r="AS90" i="11"/>
  <c r="AT89" i="11"/>
  <c r="AS89" i="11"/>
  <c r="AT88" i="11"/>
  <c r="AS88" i="11"/>
  <c r="AT87" i="11"/>
  <c r="AS87" i="11"/>
  <c r="AT86" i="11"/>
  <c r="AQ86" i="11"/>
  <c r="AS86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7" i="9"/>
  <c r="J147" i="9"/>
  <c r="G140" i="9"/>
  <c r="H139" i="9" s="1"/>
  <c r="D140" i="9"/>
  <c r="K139" i="9"/>
  <c r="J139" i="9"/>
  <c r="K138" i="9"/>
  <c r="J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K130" i="9"/>
  <c r="J130" i="9"/>
  <c r="G124" i="9"/>
  <c r="H122" i="9" s="1"/>
  <c r="D124" i="9"/>
  <c r="E122" i="9" s="1"/>
  <c r="K123" i="9"/>
  <c r="J123" i="9"/>
  <c r="K121" i="9"/>
  <c r="J121" i="9"/>
  <c r="K120" i="9"/>
  <c r="J120" i="9"/>
  <c r="K119" i="9"/>
  <c r="J119" i="9"/>
  <c r="K118" i="9"/>
  <c r="J118" i="9"/>
  <c r="K117" i="9"/>
  <c r="J117" i="9"/>
  <c r="G115" i="9"/>
  <c r="D115" i="9"/>
  <c r="E113" i="9" s="1"/>
  <c r="K114" i="9"/>
  <c r="J114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K95" i="9"/>
  <c r="J95" i="9"/>
  <c r="G93" i="9"/>
  <c r="H91" i="9" s="1"/>
  <c r="D93" i="9"/>
  <c r="E91" i="9" s="1"/>
  <c r="K92" i="9"/>
  <c r="J92" i="9"/>
  <c r="K90" i="9"/>
  <c r="J90" i="9"/>
  <c r="K89" i="9"/>
  <c r="J89" i="9"/>
  <c r="D87" i="9"/>
  <c r="E85" i="9" s="1"/>
  <c r="K86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H113" i="9" l="1"/>
  <c r="H99" i="9"/>
  <c r="H45" i="9"/>
  <c r="H26" i="9"/>
  <c r="H10" i="9"/>
  <c r="H18" i="9"/>
  <c r="H11" i="9"/>
  <c r="H12" i="9"/>
  <c r="H8" i="9"/>
  <c r="H6" i="9"/>
  <c r="H14" i="9"/>
  <c r="H16" i="9"/>
  <c r="H7" i="9"/>
  <c r="H15" i="9"/>
  <c r="H9" i="9"/>
  <c r="H17" i="9"/>
  <c r="E123" i="9"/>
  <c r="E117" i="9"/>
  <c r="E118" i="9"/>
  <c r="E119" i="9"/>
  <c r="E120" i="9"/>
  <c r="E121" i="9"/>
  <c r="E102" i="9"/>
  <c r="E110" i="9"/>
  <c r="E103" i="9"/>
  <c r="E111" i="9"/>
  <c r="E100" i="9"/>
  <c r="E96" i="9"/>
  <c r="E104" i="9"/>
  <c r="E112" i="9"/>
  <c r="E97" i="9"/>
  <c r="E105" i="9"/>
  <c r="E114" i="9"/>
  <c r="E108" i="9"/>
  <c r="E98" i="9"/>
  <c r="E106" i="9"/>
  <c r="E95" i="9"/>
  <c r="E99" i="9"/>
  <c r="E107" i="9"/>
  <c r="E101" i="9"/>
  <c r="E109" i="9"/>
  <c r="E92" i="9"/>
  <c r="E90" i="9"/>
  <c r="E89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6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6" i="9"/>
  <c r="E131" i="9"/>
  <c r="E137" i="9"/>
  <c r="E138" i="9"/>
  <c r="E139" i="9"/>
  <c r="E132" i="9"/>
  <c r="E130" i="9"/>
  <c r="E133" i="9"/>
  <c r="E135" i="9"/>
  <c r="E134" i="9"/>
  <c r="H44" i="9"/>
  <c r="H58" i="9"/>
  <c r="H131" i="9"/>
  <c r="H134" i="9"/>
  <c r="H130" i="9"/>
  <c r="H132" i="9"/>
  <c r="H138" i="9"/>
  <c r="H136" i="9"/>
  <c r="J140" i="9"/>
  <c r="D125" i="9"/>
  <c r="AQ124" i="11"/>
  <c r="AQ138" i="11" s="1"/>
  <c r="AS138" i="11" s="1"/>
  <c r="H133" i="9"/>
  <c r="H135" i="9"/>
  <c r="H137" i="9"/>
  <c r="J93" i="9"/>
  <c r="H89" i="9"/>
  <c r="H92" i="9"/>
  <c r="H90" i="9"/>
  <c r="H53" i="9"/>
  <c r="H57" i="9"/>
  <c r="H51" i="9"/>
  <c r="H55" i="9"/>
  <c r="J59" i="9"/>
  <c r="H49" i="9"/>
  <c r="H50" i="9"/>
  <c r="H52" i="9"/>
  <c r="H54" i="9"/>
  <c r="H56" i="9"/>
  <c r="H5" i="9"/>
  <c r="J19" i="9"/>
  <c r="H118" i="9"/>
  <c r="H121" i="9"/>
  <c r="H119" i="9"/>
  <c r="H117" i="9"/>
  <c r="H123" i="9"/>
  <c r="H120" i="9"/>
  <c r="J124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46" i="9"/>
  <c r="H22" i="9"/>
  <c r="H30" i="9"/>
  <c r="H34" i="9"/>
  <c r="H38" i="9"/>
  <c r="H40" i="9"/>
  <c r="H24" i="9"/>
  <c r="H28" i="9"/>
  <c r="H32" i="9"/>
  <c r="H36" i="9"/>
  <c r="H42" i="9"/>
  <c r="J115" i="9"/>
  <c r="H96" i="9"/>
  <c r="H98" i="9"/>
  <c r="H100" i="9"/>
  <c r="H102" i="9"/>
  <c r="H104" i="9"/>
  <c r="H106" i="9"/>
  <c r="H108" i="9"/>
  <c r="H110" i="9"/>
  <c r="H114" i="9"/>
  <c r="H95" i="9"/>
  <c r="H97" i="9"/>
  <c r="H101" i="9"/>
  <c r="H103" i="9"/>
  <c r="H105" i="9"/>
  <c r="H107" i="9"/>
  <c r="H109" i="9"/>
  <c r="H111" i="9"/>
  <c r="H112" i="9"/>
  <c r="D141" i="9" l="1"/>
  <c r="E47" i="9"/>
  <c r="E115" i="9"/>
  <c r="E87" i="9"/>
  <c r="E124" i="9"/>
  <c r="E59" i="9"/>
  <c r="E93" i="9"/>
  <c r="E19" i="9"/>
  <c r="AS124" i="11"/>
  <c r="J86" i="9" l="1"/>
  <c r="G87" i="9"/>
  <c r="H85" i="9" l="1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6" i="9"/>
  <c r="H62" i="9"/>
  <c r="H70" i="9"/>
  <c r="H78" i="9"/>
  <c r="H63" i="9"/>
  <c r="H71" i="9"/>
  <c r="H79" i="9"/>
  <c r="H73" i="9"/>
  <c r="H81" i="9"/>
  <c r="J87" i="9"/>
  <c r="G125" i="9"/>
  <c r="H61" i="9"/>
  <c r="H47" i="9" l="1"/>
  <c r="H115" i="9"/>
  <c r="H93" i="9"/>
  <c r="J125" i="9"/>
  <c r="M125" i="9"/>
  <c r="H19" i="9"/>
  <c r="H124" i="9"/>
  <c r="G141" i="9"/>
  <c r="J141" i="9" s="1"/>
  <c r="H59" i="9"/>
  <c r="H87" i="9"/>
</calcChain>
</file>

<file path=xl/sharedStrings.xml><?xml version="1.0" encoding="utf-8"?>
<sst xmlns="http://schemas.openxmlformats.org/spreadsheetml/2006/main" count="639" uniqueCount="226">
  <si>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</si>
  <si>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</si>
  <si>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</si>
  <si>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</si>
  <si>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</si>
  <si>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</si>
  <si>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</si>
  <si>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</si>
  <si>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</si>
  <si>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</si>
  <si>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</si>
  <si>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</si>
  <si>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</si>
  <si>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</si>
  <si>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</si>
  <si>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</si>
  <si>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</si>
  <si>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</si>
  <si>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</si>
  <si>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</si>
  <si>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</si>
  <si>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</si>
  <si>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</si>
  <si>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</si>
  <si>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</si>
  <si>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</si>
  <si>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</si>
  <si>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</si>
  <si>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</si>
  <si>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</si>
  <si>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</si>
  <si>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</si>
  <si>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</si>
  <si>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</si>
  <si>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</si>
  <si>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</si>
  <si>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</si>
  <si>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</si>
  <si>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</si>
  <si>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</si>
  <si>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</si>
  <si>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</si>
  <si>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</si>
  <si>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</si>
  <si>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</si>
  <si>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</si>
  <si>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</si>
  <si>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</si>
  <si>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</si>
  <si>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</si>
  <si>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</si>
  <si>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</si>
  <si>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</si>
  <si>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</si>
  <si>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</si>
  <si>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</si>
  <si>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</si>
  <si>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</si>
  <si>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</si>
  <si>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</si>
  <si>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</si>
  <si>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</si>
  <si>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</si>
  <si>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</si>
  <si>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</si>
  <si>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</si>
  <si>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</si>
  <si>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</si>
  <si>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</si>
  <si>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</si>
  <si>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</si>
  <si>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</si>
  <si>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</si>
  <si>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</si>
  <si>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</si>
  <si>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</si>
  <si>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</si>
  <si>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</si>
  <si>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</si>
  <si>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</si>
  <si>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</si>
  <si>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</si>
  <si>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</si>
  <si>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</si>
  <si>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</si>
  <si>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</si>
  <si>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</si>
  <si>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</si>
  <si>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</si>
  <si>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</si>
  <si>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</si>
  <si>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</si>
  <si>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</si>
  <si>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</si>
  <si>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</si>
  <si>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</si>
  <si>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</si>
  <si>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</si>
  <si>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</si>
  <si>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</si>
  <si>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</si>
  <si>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</si>
  <si>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</si>
  <si>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</si>
  <si>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</si>
  <si>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</si>
  <si>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</si>
  <si>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</si>
  <si>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</si>
  <si>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</si>
  <si>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</si>
  <si>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</si>
  <si>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</si>
  <si>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</si>
  <si>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</si>
  <si>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</si>
  <si>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</si>
  <si>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</si>
  <si>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</si>
  <si>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</si>
  <si>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</si>
  <si>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</si>
  <si>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</si>
  <si>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</si>
  <si>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</si>
  <si>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</si>
  <si>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</si>
  <si>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</si>
  <si>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</si>
  <si>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</si>
  <si>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</si>
  <si>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</si>
  <si>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</si>
  <si>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</si>
  <si>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</si>
  <si>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</si>
  <si>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</si>
  <si>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</si>
  <si>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</si>
  <si>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</si>
  <si>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</si>
  <si>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</si>
  <si>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</si>
  <si>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</si>
  <si>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</si>
  <si>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</si>
  <si>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</si>
  <si>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</si>
  <si>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</si>
  <si>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</si>
  <si>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</si>
  <si>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</si>
  <si>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</si>
  <si>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</si>
  <si>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</si>
  <si>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</si>
  <si>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</si>
  <si>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</si>
  <si>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</si>
  <si>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</si>
  <si>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</si>
  <si>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</si>
  <si>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</si>
  <si>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</si>
  <si>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</si>
  <si>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</si>
  <si>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</si>
  <si>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</si>
  <si>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</si>
  <si>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</si>
  <si>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</si>
  <si>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</si>
  <si>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</si>
  <si>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</si>
  <si>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</si>
  <si>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</si>
  <si>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</si>
  <si>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</si>
  <si>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</si>
  <si>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</si>
  <si>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</si>
  <si>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</si>
  <si>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</si>
  <si>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</si>
  <si>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</si>
  <si>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</si>
  <si>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</si>
  <si>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</si>
  <si>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</si>
  <si>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</si>
  <si>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</si>
  <si>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</si>
  <si>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</si>
  <si>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</si>
  <si>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</si>
  <si>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</si>
  <si>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</si>
  <si>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</si>
  <si>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</si>
  <si>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</si>
  <si>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</si>
  <si>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</si>
  <si>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</si>
  <si>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</si>
  <si>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</si>
  <si>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</si>
  <si>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</si>
  <si>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</si>
  <si>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</si>
  <si>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</si>
  <si>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</si>
  <si>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</si>
  <si>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NAV and Unit Price as at Week Ended December 24, 2020</t>
  </si>
  <si>
    <t>NAV and Unit Price as at Week Ended December 31, 2020</t>
  </si>
  <si>
    <t>NAV and Unit Price as at Week Ended January 8, 2021</t>
  </si>
  <si>
    <t>NAV and Unit Price as at Week Ended January 15, 2021</t>
  </si>
  <si>
    <t>NAV and Unit Price as at Week Ended January 22, 2021</t>
  </si>
  <si>
    <t>Nigerian Real Estate Investment Trust</t>
  </si>
  <si>
    <t>United Capital Sukuk Fund</t>
  </si>
  <si>
    <t>NAV and Unit Price as at Week Ended January 29, 2021</t>
  </si>
  <si>
    <t>NAV and Unit Price as at Week Ended February 5, 2021</t>
  </si>
  <si>
    <t>NAV and Unit Price as at Week Ended February 12, 2021</t>
  </si>
  <si>
    <t>NET ASSET VALUES AND UNIT PRICES OF FUND MANAGEMENT AND COLLECTIVE INVESTMENT SCHEMES AS AT WEEK ENDED FEBRUARY 19, 2021</t>
  </si>
  <si>
    <t>NAV and Unit Price as at Week Ended February 19, 2021</t>
  </si>
  <si>
    <t>MARKET CAPITALIZATION OF EXCHANGE TRADED FUNDS AS AT FEBRUARY 19, 2021</t>
  </si>
  <si>
    <t>The chart above shows that Money Market Funds category has 44.75% share of the Total NAV, followed by Fixed Income Funds with 32.44%, Bond Funds at 15.44%, Real Estate Funds at 3.36%.  Next is Mixed/Balanced Funds at 2.00%, Ethical Funds at 1.01% and Equity Based Funds at 1.00%.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</si>
</sst>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89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328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9" fillId="23" borderId="39" applyNumberFormat="0" applyAlignment="0" applyProtection="0"/>
    <xf numFmtId="0" fontId="70" fillId="24" borderId="40" applyNumberFormat="0" applyAlignment="0" applyProtection="0"/>
    <xf numFmtId="0" fontId="71" fillId="24" borderId="39" applyNumberFormat="0" applyAlignment="0" applyProtection="0"/>
    <xf numFmtId="0" fontId="72" fillId="0" borderId="41" applyNumberFormat="0" applyFill="0" applyAlignment="0" applyProtection="0"/>
    <xf numFmtId="0" fontId="73" fillId="25" borderId="42" applyNumberFormat="0" applyAlignment="0" applyProtection="0"/>
    <xf numFmtId="0" fontId="1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5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6" fillId="0" borderId="0"/>
  </cellStyleXfs>
  <cellXfs count="466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1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35" xfId="0" applyFont="1" applyBorder="1" applyAlignment="1">
      <alignment vertical="center" wrapText="1"/>
    </xf>
    <xf numFmtId="4" fontId="63" fillId="0" borderId="31" xfId="0" applyNumberFormat="1" applyFont="1" applyBorder="1" applyAlignment="1">
      <alignment vertical="center" wrapText="1"/>
    </xf>
    <xf numFmtId="4" fontId="63" fillId="0" borderId="30" xfId="0" applyNumberFormat="1" applyFont="1" applyBorder="1" applyAlignment="1">
      <alignment vertical="center" wrapText="1"/>
    </xf>
    <xf numFmtId="0" fontId="63" fillId="0" borderId="32" xfId="0" applyFont="1" applyBorder="1" applyAlignment="1">
      <alignment vertical="center" wrapText="1"/>
    </xf>
    <xf numFmtId="0" fontId="63" fillId="0" borderId="0" xfId="0" applyFont="1"/>
    <xf numFmtId="0" fontId="63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2" fillId="0" borderId="0" xfId="0" applyFont="1" applyBorder="1"/>
    <xf numFmtId="0" fontId="82" fillId="0" borderId="0" xfId="0" applyFont="1" applyAlignment="1">
      <alignment horizontal="right"/>
    </xf>
    <xf numFmtId="0" fontId="83" fillId="0" borderId="0" xfId="0" applyFont="1" applyBorder="1"/>
    <xf numFmtId="4" fontId="83" fillId="0" borderId="0" xfId="0" applyNumberFormat="1" applyFont="1"/>
    <xf numFmtId="0" fontId="83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4" fillId="0" borderId="0" xfId="0" applyFont="1" applyBorder="1"/>
    <xf numFmtId="0" fontId="85" fillId="0" borderId="0" xfId="0" applyFont="1" applyBorder="1"/>
    <xf numFmtId="0" fontId="86" fillId="0" borderId="0" xfId="0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88" fillId="0" borderId="0" xfId="0" applyFont="1"/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vertical="top" wrapText="1"/>
    </xf>
    <xf numFmtId="164" fontId="1" fillId="10" borderId="1" xfId="2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164" fontId="1" fillId="8" borderId="1" xfId="2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10" borderId="1" xfId="1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0" fontId="1" fillId="10" borderId="1" xfId="0" applyFont="1" applyFill="1" applyBorder="1" applyAlignment="1">
      <alignment horizontal="left"/>
    </xf>
    <xf numFmtId="4" fontId="1" fillId="10" borderId="1" xfId="2" applyNumberFormat="1" applyFont="1" applyFill="1" applyBorder="1" applyAlignment="1">
      <alignment horizontal="left"/>
    </xf>
    <xf numFmtId="0" fontId="17" fillId="10" borderId="1" xfId="0" applyFont="1" applyFill="1" applyBorder="1" applyAlignment="1">
      <alignment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7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2328">
    <cellStyle name="20% - Accent1" xfId="21" builtinId="30" customBuiltin="1"/>
    <cellStyle name="20% - Accent1 2" xfId="70"/>
    <cellStyle name="20% - Accent1 2 2" xfId="182"/>
    <cellStyle name="20% - Accent1 2 2 2" xfId="420"/>
    <cellStyle name="20% - Accent1 2 2 2 2" xfId="874"/>
    <cellStyle name="20% - Accent1 2 2 2 2 2" xfId="2009"/>
    <cellStyle name="20% - Accent1 2 2 2 3" xfId="1555"/>
    <cellStyle name="20% - Accent1 2 2 3" xfId="1101"/>
    <cellStyle name="20% - Accent1 2 2 3 2" xfId="2236"/>
    <cellStyle name="20% - Accent1 2 2 4" xfId="647"/>
    <cellStyle name="20% - Accent1 2 2 4 2" xfId="1782"/>
    <cellStyle name="20% - Accent1 2 2 5" xfId="1328"/>
    <cellStyle name="20% - Accent1 2 3" xfId="126"/>
    <cellStyle name="20% - Accent1 2 3 2" xfId="364"/>
    <cellStyle name="20% - Accent1 2 3 2 2" xfId="818"/>
    <cellStyle name="20% - Accent1 2 3 2 2 2" xfId="1953"/>
    <cellStyle name="20% - Accent1 2 3 2 3" xfId="1499"/>
    <cellStyle name="20% - Accent1 2 3 3" xfId="1045"/>
    <cellStyle name="20% - Accent1 2 3 3 2" xfId="2180"/>
    <cellStyle name="20% - Accent1 2 3 4" xfId="591"/>
    <cellStyle name="20% - Accent1 2 3 4 2" xfId="1726"/>
    <cellStyle name="20% - Accent1 2 3 5" xfId="1272"/>
    <cellStyle name="20% - Accent1 2 4" xfId="252"/>
    <cellStyle name="20% - Accent1 2 4 2" xfId="479"/>
    <cellStyle name="20% - Accent1 2 4 2 2" xfId="933"/>
    <cellStyle name="20% - Accent1 2 4 2 2 2" xfId="2068"/>
    <cellStyle name="20% - Accent1 2 4 2 3" xfId="1614"/>
    <cellStyle name="20% - Accent1 2 4 3" xfId="1160"/>
    <cellStyle name="20% - Accent1 2 4 3 2" xfId="2295"/>
    <cellStyle name="20% - Accent1 2 4 4" xfId="706"/>
    <cellStyle name="20% - Accent1 2 4 4 2" xfId="1841"/>
    <cellStyle name="20% - Accent1 2 4 5" xfId="1387"/>
    <cellStyle name="20% - Accent1 2 5" xfId="308"/>
    <cellStyle name="20% - Accent1 2 5 2" xfId="762"/>
    <cellStyle name="20% - Accent1 2 5 2 2" xfId="1897"/>
    <cellStyle name="20% - Accent1 2 5 3" xfId="1443"/>
    <cellStyle name="20% - Accent1 2 6" xfId="989"/>
    <cellStyle name="20% - Accent1 2 6 2" xfId="2124"/>
    <cellStyle name="20% - Accent1 2 7" xfId="535"/>
    <cellStyle name="20% - Accent1 2 7 2" xfId="1670"/>
    <cellStyle name="20% - Accent1 2 8" xfId="1216"/>
    <cellStyle name="20% - Accent1 3" xfId="154"/>
    <cellStyle name="20% - Accent1 3 2" xfId="392"/>
    <cellStyle name="20% - Accent1 3 2 2" xfId="846"/>
    <cellStyle name="20% - Accent1 3 2 2 2" xfId="1981"/>
    <cellStyle name="20% - Accent1 3 2 3" xfId="1527"/>
    <cellStyle name="20% - Accent1 3 3" xfId="1073"/>
    <cellStyle name="20% - Accent1 3 3 2" xfId="2208"/>
    <cellStyle name="20% - Accent1 3 4" xfId="619"/>
    <cellStyle name="20% - Accent1 3 4 2" xfId="1754"/>
    <cellStyle name="20% - Accent1 3 5" xfId="1300"/>
    <cellStyle name="20% - Accent1 4" xfId="98"/>
    <cellStyle name="20% - Accent1 4 2" xfId="336"/>
    <cellStyle name="20% - Accent1 4 2 2" xfId="790"/>
    <cellStyle name="20% - Accent1 4 2 2 2" xfId="1925"/>
    <cellStyle name="20% - Accent1 4 2 3" xfId="1471"/>
    <cellStyle name="20% - Accent1 4 3" xfId="1017"/>
    <cellStyle name="20% - Accent1 4 3 2" xfId="2152"/>
    <cellStyle name="20% - Accent1 4 4" xfId="563"/>
    <cellStyle name="20% - Accent1 4 4 2" xfId="1698"/>
    <cellStyle name="20% - Accent1 4 5" xfId="1244"/>
    <cellStyle name="20% - Accent1 5" xfId="213"/>
    <cellStyle name="20% - Accent1 5 2" xfId="451"/>
    <cellStyle name="20% - Accent1 5 2 2" xfId="905"/>
    <cellStyle name="20% - Accent1 5 2 2 2" xfId="2040"/>
    <cellStyle name="20% - Accent1 5 2 3" xfId="1586"/>
    <cellStyle name="20% - Accent1 5 3" xfId="1132"/>
    <cellStyle name="20% - Accent1 5 3 2" xfId="2267"/>
    <cellStyle name="20% - Accent1 5 4" xfId="678"/>
    <cellStyle name="20% - Accent1 5 4 2" xfId="1813"/>
    <cellStyle name="20% - Accent1 5 5" xfId="1359"/>
    <cellStyle name="20% - Accent1 6" xfId="280"/>
    <cellStyle name="20% - Accent1 6 2" xfId="734"/>
    <cellStyle name="20% - Accent1 6 2 2" xfId="1869"/>
    <cellStyle name="20% - Accent1 6 3" xfId="1415"/>
    <cellStyle name="20% - Accent1 7" xfId="961"/>
    <cellStyle name="20% - Accent1 7 2" xfId="2096"/>
    <cellStyle name="20% - Accent1 8" xfId="507"/>
    <cellStyle name="20% - Accent1 8 2" xfId="1642"/>
    <cellStyle name="20% - Accent1 9" xfId="1188"/>
    <cellStyle name="20% - Accent2" xfId="24" builtinId="34" customBuiltin="1"/>
    <cellStyle name="20% - Accent2 2" xfId="72"/>
    <cellStyle name="20% - Accent2 2 2" xfId="184"/>
    <cellStyle name="20% - Accent2 2 2 2" xfId="422"/>
    <cellStyle name="20% - Accent2 2 2 2 2" xfId="876"/>
    <cellStyle name="20% - Accent2 2 2 2 2 2" xfId="2011"/>
    <cellStyle name="20% - Accent2 2 2 2 3" xfId="1557"/>
    <cellStyle name="20% - Accent2 2 2 3" xfId="1103"/>
    <cellStyle name="20% - Accent2 2 2 3 2" xfId="2238"/>
    <cellStyle name="20% - Accent2 2 2 4" xfId="649"/>
    <cellStyle name="20% - Accent2 2 2 4 2" xfId="1784"/>
    <cellStyle name="20% - Accent2 2 2 5" xfId="1330"/>
    <cellStyle name="20% - Accent2 2 3" xfId="128"/>
    <cellStyle name="20% - Accent2 2 3 2" xfId="366"/>
    <cellStyle name="20% - Accent2 2 3 2 2" xfId="820"/>
    <cellStyle name="20% - Accent2 2 3 2 2 2" xfId="1955"/>
    <cellStyle name="20% - Accent2 2 3 2 3" xfId="1501"/>
    <cellStyle name="20% - Accent2 2 3 3" xfId="1047"/>
    <cellStyle name="20% - Accent2 2 3 3 2" xfId="2182"/>
    <cellStyle name="20% - Accent2 2 3 4" xfId="593"/>
    <cellStyle name="20% - Accent2 2 3 4 2" xfId="1728"/>
    <cellStyle name="20% - Accent2 2 3 5" xfId="1274"/>
    <cellStyle name="20% - Accent2 2 4" xfId="254"/>
    <cellStyle name="20% - Accent2 2 4 2" xfId="481"/>
    <cellStyle name="20% - Accent2 2 4 2 2" xfId="935"/>
    <cellStyle name="20% - Accent2 2 4 2 2 2" xfId="2070"/>
    <cellStyle name="20% - Accent2 2 4 2 3" xfId="1616"/>
    <cellStyle name="20% - Accent2 2 4 3" xfId="1162"/>
    <cellStyle name="20% - Accent2 2 4 3 2" xfId="2297"/>
    <cellStyle name="20% - Accent2 2 4 4" xfId="708"/>
    <cellStyle name="20% - Accent2 2 4 4 2" xfId="1843"/>
    <cellStyle name="20% - Accent2 2 4 5" xfId="1389"/>
    <cellStyle name="20% - Accent2 2 5" xfId="310"/>
    <cellStyle name="20% - Accent2 2 5 2" xfId="764"/>
    <cellStyle name="20% - Accent2 2 5 2 2" xfId="1899"/>
    <cellStyle name="20% - Accent2 2 5 3" xfId="1445"/>
    <cellStyle name="20% - Accent2 2 6" xfId="991"/>
    <cellStyle name="20% - Accent2 2 6 2" xfId="2126"/>
    <cellStyle name="20% - Accent2 2 7" xfId="537"/>
    <cellStyle name="20% - Accent2 2 7 2" xfId="1672"/>
    <cellStyle name="20% - Accent2 2 8" xfId="1218"/>
    <cellStyle name="20% - Accent2 3" xfId="156"/>
    <cellStyle name="20% - Accent2 3 2" xfId="394"/>
    <cellStyle name="20% - Accent2 3 2 2" xfId="848"/>
    <cellStyle name="20% - Accent2 3 2 2 2" xfId="1983"/>
    <cellStyle name="20% - Accent2 3 2 3" xfId="1529"/>
    <cellStyle name="20% - Accent2 3 3" xfId="1075"/>
    <cellStyle name="20% - Accent2 3 3 2" xfId="2210"/>
    <cellStyle name="20% - Accent2 3 4" xfId="621"/>
    <cellStyle name="20% - Accent2 3 4 2" xfId="1756"/>
    <cellStyle name="20% - Accent2 3 5" xfId="1302"/>
    <cellStyle name="20% - Accent2 4" xfId="100"/>
    <cellStyle name="20% - Accent2 4 2" xfId="338"/>
    <cellStyle name="20% - Accent2 4 2 2" xfId="792"/>
    <cellStyle name="20% - Accent2 4 2 2 2" xfId="1927"/>
    <cellStyle name="20% - Accent2 4 2 3" xfId="1473"/>
    <cellStyle name="20% - Accent2 4 3" xfId="1019"/>
    <cellStyle name="20% - Accent2 4 3 2" xfId="2154"/>
    <cellStyle name="20% - Accent2 4 4" xfId="565"/>
    <cellStyle name="20% - Accent2 4 4 2" xfId="1700"/>
    <cellStyle name="20% - Accent2 4 5" xfId="1246"/>
    <cellStyle name="20% - Accent2 5" xfId="215"/>
    <cellStyle name="20% - Accent2 5 2" xfId="453"/>
    <cellStyle name="20% - Accent2 5 2 2" xfId="907"/>
    <cellStyle name="20% - Accent2 5 2 2 2" xfId="2042"/>
    <cellStyle name="20% - Accent2 5 2 3" xfId="1588"/>
    <cellStyle name="20% - Accent2 5 3" xfId="1134"/>
    <cellStyle name="20% - Accent2 5 3 2" xfId="2269"/>
    <cellStyle name="20% - Accent2 5 4" xfId="680"/>
    <cellStyle name="20% - Accent2 5 4 2" xfId="1815"/>
    <cellStyle name="20% - Accent2 5 5" xfId="1361"/>
    <cellStyle name="20% - Accent2 6" xfId="282"/>
    <cellStyle name="20% - Accent2 6 2" xfId="736"/>
    <cellStyle name="20% - Accent2 6 2 2" xfId="1871"/>
    <cellStyle name="20% - Accent2 6 3" xfId="1417"/>
    <cellStyle name="20% - Accent2 7" xfId="963"/>
    <cellStyle name="20% - Accent2 7 2" xfId="2098"/>
    <cellStyle name="20% - Accent2 8" xfId="509"/>
    <cellStyle name="20% - Accent2 8 2" xfId="1644"/>
    <cellStyle name="20% - Accent2 9" xfId="1190"/>
    <cellStyle name="20% - Accent3" xfId="27" builtinId="38" customBuiltin="1"/>
    <cellStyle name="20% - Accent3 2" xfId="74"/>
    <cellStyle name="20% - Accent3 2 2" xfId="186"/>
    <cellStyle name="20% - Accent3 2 2 2" xfId="424"/>
    <cellStyle name="20% - Accent3 2 2 2 2" xfId="878"/>
    <cellStyle name="20% - Accent3 2 2 2 2 2" xfId="2013"/>
    <cellStyle name="20% - Accent3 2 2 2 3" xfId="1559"/>
    <cellStyle name="20% - Accent3 2 2 3" xfId="1105"/>
    <cellStyle name="20% - Accent3 2 2 3 2" xfId="2240"/>
    <cellStyle name="20% - Accent3 2 2 4" xfId="651"/>
    <cellStyle name="20% - Accent3 2 2 4 2" xfId="1786"/>
    <cellStyle name="20% - Accent3 2 2 5" xfId="1332"/>
    <cellStyle name="20% - Accent3 2 3" xfId="130"/>
    <cellStyle name="20% - Accent3 2 3 2" xfId="368"/>
    <cellStyle name="20% - Accent3 2 3 2 2" xfId="822"/>
    <cellStyle name="20% - Accent3 2 3 2 2 2" xfId="1957"/>
    <cellStyle name="20% - Accent3 2 3 2 3" xfId="1503"/>
    <cellStyle name="20% - Accent3 2 3 3" xfId="1049"/>
    <cellStyle name="20% - Accent3 2 3 3 2" xfId="2184"/>
    <cellStyle name="20% - Accent3 2 3 4" xfId="595"/>
    <cellStyle name="20% - Accent3 2 3 4 2" xfId="1730"/>
    <cellStyle name="20% - Accent3 2 3 5" xfId="1276"/>
    <cellStyle name="20% - Accent3 2 4" xfId="256"/>
    <cellStyle name="20% - Accent3 2 4 2" xfId="483"/>
    <cellStyle name="20% - Accent3 2 4 2 2" xfId="937"/>
    <cellStyle name="20% - Accent3 2 4 2 2 2" xfId="2072"/>
    <cellStyle name="20% - Accent3 2 4 2 3" xfId="1618"/>
    <cellStyle name="20% - Accent3 2 4 3" xfId="1164"/>
    <cellStyle name="20% - Accent3 2 4 3 2" xfId="2299"/>
    <cellStyle name="20% - Accent3 2 4 4" xfId="710"/>
    <cellStyle name="20% - Accent3 2 4 4 2" xfId="1845"/>
    <cellStyle name="20% - Accent3 2 4 5" xfId="1391"/>
    <cellStyle name="20% - Accent3 2 5" xfId="312"/>
    <cellStyle name="20% - Accent3 2 5 2" xfId="766"/>
    <cellStyle name="20% - Accent3 2 5 2 2" xfId="1901"/>
    <cellStyle name="20% - Accent3 2 5 3" xfId="1447"/>
    <cellStyle name="20% - Accent3 2 6" xfId="993"/>
    <cellStyle name="20% - Accent3 2 6 2" xfId="2128"/>
    <cellStyle name="20% - Accent3 2 7" xfId="539"/>
    <cellStyle name="20% - Accent3 2 7 2" xfId="1674"/>
    <cellStyle name="20% - Accent3 2 8" xfId="1220"/>
    <cellStyle name="20% - Accent3 3" xfId="158"/>
    <cellStyle name="20% - Accent3 3 2" xfId="396"/>
    <cellStyle name="20% - Accent3 3 2 2" xfId="850"/>
    <cellStyle name="20% - Accent3 3 2 2 2" xfId="1985"/>
    <cellStyle name="20% - Accent3 3 2 3" xfId="1531"/>
    <cellStyle name="20% - Accent3 3 3" xfId="1077"/>
    <cellStyle name="20% - Accent3 3 3 2" xfId="2212"/>
    <cellStyle name="20% - Accent3 3 4" xfId="623"/>
    <cellStyle name="20% - Accent3 3 4 2" xfId="1758"/>
    <cellStyle name="20% - Accent3 3 5" xfId="1304"/>
    <cellStyle name="20% - Accent3 4" xfId="102"/>
    <cellStyle name="20% - Accent3 4 2" xfId="340"/>
    <cellStyle name="20% - Accent3 4 2 2" xfId="794"/>
    <cellStyle name="20% - Accent3 4 2 2 2" xfId="1929"/>
    <cellStyle name="20% - Accent3 4 2 3" xfId="1475"/>
    <cellStyle name="20% - Accent3 4 3" xfId="1021"/>
    <cellStyle name="20% - Accent3 4 3 2" xfId="2156"/>
    <cellStyle name="20% - Accent3 4 4" xfId="567"/>
    <cellStyle name="20% - Accent3 4 4 2" xfId="1702"/>
    <cellStyle name="20% - Accent3 4 5" xfId="1248"/>
    <cellStyle name="20% - Accent3 5" xfId="217"/>
    <cellStyle name="20% - Accent3 5 2" xfId="455"/>
    <cellStyle name="20% - Accent3 5 2 2" xfId="909"/>
    <cellStyle name="20% - Accent3 5 2 2 2" xfId="2044"/>
    <cellStyle name="20% - Accent3 5 2 3" xfId="1590"/>
    <cellStyle name="20% - Accent3 5 3" xfId="1136"/>
    <cellStyle name="20% - Accent3 5 3 2" xfId="2271"/>
    <cellStyle name="20% - Accent3 5 4" xfId="682"/>
    <cellStyle name="20% - Accent3 5 4 2" xfId="1817"/>
    <cellStyle name="20% - Accent3 5 5" xfId="1363"/>
    <cellStyle name="20% - Accent3 6" xfId="284"/>
    <cellStyle name="20% - Accent3 6 2" xfId="738"/>
    <cellStyle name="20% - Accent3 6 2 2" xfId="1873"/>
    <cellStyle name="20% - Accent3 6 3" xfId="1419"/>
    <cellStyle name="20% - Accent3 7" xfId="965"/>
    <cellStyle name="20% - Accent3 7 2" xfId="2100"/>
    <cellStyle name="20% - Accent3 8" xfId="511"/>
    <cellStyle name="20% - Accent3 8 2" xfId="1646"/>
    <cellStyle name="20% - Accent3 9" xfId="1192"/>
    <cellStyle name="20% - Accent4" xfId="30" builtinId="42" customBuiltin="1"/>
    <cellStyle name="20% - Accent4 2" xfId="76"/>
    <cellStyle name="20% - Accent4 2 2" xfId="188"/>
    <cellStyle name="20% - Accent4 2 2 2" xfId="426"/>
    <cellStyle name="20% - Accent4 2 2 2 2" xfId="880"/>
    <cellStyle name="20% - Accent4 2 2 2 2 2" xfId="2015"/>
    <cellStyle name="20% - Accent4 2 2 2 3" xfId="1561"/>
    <cellStyle name="20% - Accent4 2 2 3" xfId="1107"/>
    <cellStyle name="20% - Accent4 2 2 3 2" xfId="2242"/>
    <cellStyle name="20% - Accent4 2 2 4" xfId="653"/>
    <cellStyle name="20% - Accent4 2 2 4 2" xfId="1788"/>
    <cellStyle name="20% - Accent4 2 2 5" xfId="1334"/>
    <cellStyle name="20% - Accent4 2 3" xfId="132"/>
    <cellStyle name="20% - Accent4 2 3 2" xfId="370"/>
    <cellStyle name="20% - Accent4 2 3 2 2" xfId="824"/>
    <cellStyle name="20% - Accent4 2 3 2 2 2" xfId="1959"/>
    <cellStyle name="20% - Accent4 2 3 2 3" xfId="1505"/>
    <cellStyle name="20% - Accent4 2 3 3" xfId="1051"/>
    <cellStyle name="20% - Accent4 2 3 3 2" xfId="2186"/>
    <cellStyle name="20% - Accent4 2 3 4" xfId="597"/>
    <cellStyle name="20% - Accent4 2 3 4 2" xfId="1732"/>
    <cellStyle name="20% - Accent4 2 3 5" xfId="1278"/>
    <cellStyle name="20% - Accent4 2 4" xfId="258"/>
    <cellStyle name="20% - Accent4 2 4 2" xfId="485"/>
    <cellStyle name="20% - Accent4 2 4 2 2" xfId="939"/>
    <cellStyle name="20% - Accent4 2 4 2 2 2" xfId="2074"/>
    <cellStyle name="20% - Accent4 2 4 2 3" xfId="1620"/>
    <cellStyle name="20% - Accent4 2 4 3" xfId="1166"/>
    <cellStyle name="20% - Accent4 2 4 3 2" xfId="2301"/>
    <cellStyle name="20% - Accent4 2 4 4" xfId="712"/>
    <cellStyle name="20% - Accent4 2 4 4 2" xfId="1847"/>
    <cellStyle name="20% - Accent4 2 4 5" xfId="1393"/>
    <cellStyle name="20% - Accent4 2 5" xfId="314"/>
    <cellStyle name="20% - Accent4 2 5 2" xfId="768"/>
    <cellStyle name="20% - Accent4 2 5 2 2" xfId="1903"/>
    <cellStyle name="20% - Accent4 2 5 3" xfId="1449"/>
    <cellStyle name="20% - Accent4 2 6" xfId="995"/>
    <cellStyle name="20% - Accent4 2 6 2" xfId="2130"/>
    <cellStyle name="20% - Accent4 2 7" xfId="541"/>
    <cellStyle name="20% - Accent4 2 7 2" xfId="1676"/>
    <cellStyle name="20% - Accent4 2 8" xfId="1222"/>
    <cellStyle name="20% - Accent4 3" xfId="160"/>
    <cellStyle name="20% - Accent4 3 2" xfId="398"/>
    <cellStyle name="20% - Accent4 3 2 2" xfId="852"/>
    <cellStyle name="20% - Accent4 3 2 2 2" xfId="1987"/>
    <cellStyle name="20% - Accent4 3 2 3" xfId="1533"/>
    <cellStyle name="20% - Accent4 3 3" xfId="1079"/>
    <cellStyle name="20% - Accent4 3 3 2" xfId="2214"/>
    <cellStyle name="20% - Accent4 3 4" xfId="625"/>
    <cellStyle name="20% - Accent4 3 4 2" xfId="1760"/>
    <cellStyle name="20% - Accent4 3 5" xfId="1306"/>
    <cellStyle name="20% - Accent4 4" xfId="104"/>
    <cellStyle name="20% - Accent4 4 2" xfId="342"/>
    <cellStyle name="20% - Accent4 4 2 2" xfId="796"/>
    <cellStyle name="20% - Accent4 4 2 2 2" xfId="1931"/>
    <cellStyle name="20% - Accent4 4 2 3" xfId="1477"/>
    <cellStyle name="20% - Accent4 4 3" xfId="1023"/>
    <cellStyle name="20% - Accent4 4 3 2" xfId="2158"/>
    <cellStyle name="20% - Accent4 4 4" xfId="569"/>
    <cellStyle name="20% - Accent4 4 4 2" xfId="1704"/>
    <cellStyle name="20% - Accent4 4 5" xfId="1250"/>
    <cellStyle name="20% - Accent4 5" xfId="219"/>
    <cellStyle name="20% - Accent4 5 2" xfId="457"/>
    <cellStyle name="20% - Accent4 5 2 2" xfId="911"/>
    <cellStyle name="20% - Accent4 5 2 2 2" xfId="2046"/>
    <cellStyle name="20% - Accent4 5 2 3" xfId="1592"/>
    <cellStyle name="20% - Accent4 5 3" xfId="1138"/>
    <cellStyle name="20% - Accent4 5 3 2" xfId="2273"/>
    <cellStyle name="20% - Accent4 5 4" xfId="684"/>
    <cellStyle name="20% - Accent4 5 4 2" xfId="1819"/>
    <cellStyle name="20% - Accent4 5 5" xfId="1365"/>
    <cellStyle name="20% - Accent4 6" xfId="286"/>
    <cellStyle name="20% - Accent4 6 2" xfId="740"/>
    <cellStyle name="20% - Accent4 6 2 2" xfId="1875"/>
    <cellStyle name="20% - Accent4 6 3" xfId="1421"/>
    <cellStyle name="20% - Accent4 7" xfId="967"/>
    <cellStyle name="20% - Accent4 7 2" xfId="2102"/>
    <cellStyle name="20% - Accent4 8" xfId="513"/>
    <cellStyle name="20% - Accent4 8 2" xfId="1648"/>
    <cellStyle name="20% - Accent4 9" xfId="1194"/>
    <cellStyle name="20% - Accent5" xfId="33" builtinId="46" customBuiltin="1"/>
    <cellStyle name="20% - Accent5 2" xfId="78"/>
    <cellStyle name="20% - Accent5 2 2" xfId="190"/>
    <cellStyle name="20% - Accent5 2 2 2" xfId="428"/>
    <cellStyle name="20% - Accent5 2 2 2 2" xfId="882"/>
    <cellStyle name="20% - Accent5 2 2 2 2 2" xfId="2017"/>
    <cellStyle name="20% - Accent5 2 2 2 3" xfId="1563"/>
    <cellStyle name="20% - Accent5 2 2 3" xfId="1109"/>
    <cellStyle name="20% - Accent5 2 2 3 2" xfId="2244"/>
    <cellStyle name="20% - Accent5 2 2 4" xfId="655"/>
    <cellStyle name="20% - Accent5 2 2 4 2" xfId="1790"/>
    <cellStyle name="20% - Accent5 2 2 5" xfId="1336"/>
    <cellStyle name="20% - Accent5 2 3" xfId="134"/>
    <cellStyle name="20% - Accent5 2 3 2" xfId="372"/>
    <cellStyle name="20% - Accent5 2 3 2 2" xfId="826"/>
    <cellStyle name="20% - Accent5 2 3 2 2 2" xfId="1961"/>
    <cellStyle name="20% - Accent5 2 3 2 3" xfId="1507"/>
    <cellStyle name="20% - Accent5 2 3 3" xfId="1053"/>
    <cellStyle name="20% - Accent5 2 3 3 2" xfId="2188"/>
    <cellStyle name="20% - Accent5 2 3 4" xfId="599"/>
    <cellStyle name="20% - Accent5 2 3 4 2" xfId="1734"/>
    <cellStyle name="20% - Accent5 2 3 5" xfId="1280"/>
    <cellStyle name="20% - Accent5 2 4" xfId="260"/>
    <cellStyle name="20% - Accent5 2 4 2" xfId="487"/>
    <cellStyle name="20% - Accent5 2 4 2 2" xfId="941"/>
    <cellStyle name="20% - Accent5 2 4 2 2 2" xfId="2076"/>
    <cellStyle name="20% - Accent5 2 4 2 3" xfId="1622"/>
    <cellStyle name="20% - Accent5 2 4 3" xfId="1168"/>
    <cellStyle name="20% - Accent5 2 4 3 2" xfId="2303"/>
    <cellStyle name="20% - Accent5 2 4 4" xfId="714"/>
    <cellStyle name="20% - Accent5 2 4 4 2" xfId="1849"/>
    <cellStyle name="20% - Accent5 2 4 5" xfId="1395"/>
    <cellStyle name="20% - Accent5 2 5" xfId="316"/>
    <cellStyle name="20% - Accent5 2 5 2" xfId="770"/>
    <cellStyle name="20% - Accent5 2 5 2 2" xfId="1905"/>
    <cellStyle name="20% - Accent5 2 5 3" xfId="1451"/>
    <cellStyle name="20% - Accent5 2 6" xfId="997"/>
    <cellStyle name="20% - Accent5 2 6 2" xfId="2132"/>
    <cellStyle name="20% - Accent5 2 7" xfId="543"/>
    <cellStyle name="20% - Accent5 2 7 2" xfId="1678"/>
    <cellStyle name="20% - Accent5 2 8" xfId="1224"/>
    <cellStyle name="20% - Accent5 3" xfId="162"/>
    <cellStyle name="20% - Accent5 3 2" xfId="400"/>
    <cellStyle name="20% - Accent5 3 2 2" xfId="854"/>
    <cellStyle name="20% - Accent5 3 2 2 2" xfId="1989"/>
    <cellStyle name="20% - Accent5 3 2 3" xfId="1535"/>
    <cellStyle name="20% - Accent5 3 3" xfId="1081"/>
    <cellStyle name="20% - Accent5 3 3 2" xfId="2216"/>
    <cellStyle name="20% - Accent5 3 4" xfId="627"/>
    <cellStyle name="20% - Accent5 3 4 2" xfId="1762"/>
    <cellStyle name="20% - Accent5 3 5" xfId="1308"/>
    <cellStyle name="20% - Accent5 4" xfId="106"/>
    <cellStyle name="20% - Accent5 4 2" xfId="344"/>
    <cellStyle name="20% - Accent5 4 2 2" xfId="798"/>
    <cellStyle name="20% - Accent5 4 2 2 2" xfId="1933"/>
    <cellStyle name="20% - Accent5 4 2 3" xfId="1479"/>
    <cellStyle name="20% - Accent5 4 3" xfId="1025"/>
    <cellStyle name="20% - Accent5 4 3 2" xfId="2160"/>
    <cellStyle name="20% - Accent5 4 4" xfId="571"/>
    <cellStyle name="20% - Accent5 4 4 2" xfId="1706"/>
    <cellStyle name="20% - Accent5 4 5" xfId="1252"/>
    <cellStyle name="20% - Accent5 5" xfId="221"/>
    <cellStyle name="20% - Accent5 5 2" xfId="459"/>
    <cellStyle name="20% - Accent5 5 2 2" xfId="913"/>
    <cellStyle name="20% - Accent5 5 2 2 2" xfId="2048"/>
    <cellStyle name="20% - Accent5 5 2 3" xfId="1594"/>
    <cellStyle name="20% - Accent5 5 3" xfId="1140"/>
    <cellStyle name="20% - Accent5 5 3 2" xfId="2275"/>
    <cellStyle name="20% - Accent5 5 4" xfId="686"/>
    <cellStyle name="20% - Accent5 5 4 2" xfId="1821"/>
    <cellStyle name="20% - Accent5 5 5" xfId="1367"/>
    <cellStyle name="20% - Accent5 6" xfId="288"/>
    <cellStyle name="20% - Accent5 6 2" xfId="742"/>
    <cellStyle name="20% - Accent5 6 2 2" xfId="1877"/>
    <cellStyle name="20% - Accent5 6 3" xfId="1423"/>
    <cellStyle name="20% - Accent5 7" xfId="969"/>
    <cellStyle name="20% - Accent5 7 2" xfId="2104"/>
    <cellStyle name="20% - Accent5 8" xfId="515"/>
    <cellStyle name="20% - Accent5 8 2" xfId="1650"/>
    <cellStyle name="20% - Accent5 9" xfId="1196"/>
    <cellStyle name="20% - Accent6" xfId="36" builtinId="50" customBuiltin="1"/>
    <cellStyle name="20% - Accent6 2" xfId="80"/>
    <cellStyle name="20% - Accent6 2 2" xfId="192"/>
    <cellStyle name="20% - Accent6 2 2 2" xfId="430"/>
    <cellStyle name="20% - Accent6 2 2 2 2" xfId="884"/>
    <cellStyle name="20% - Accent6 2 2 2 2 2" xfId="2019"/>
    <cellStyle name="20% - Accent6 2 2 2 3" xfId="1565"/>
    <cellStyle name="20% - Accent6 2 2 3" xfId="1111"/>
    <cellStyle name="20% - Accent6 2 2 3 2" xfId="2246"/>
    <cellStyle name="20% - Accent6 2 2 4" xfId="657"/>
    <cellStyle name="20% - Accent6 2 2 4 2" xfId="1792"/>
    <cellStyle name="20% - Accent6 2 2 5" xfId="1338"/>
    <cellStyle name="20% - Accent6 2 3" xfId="136"/>
    <cellStyle name="20% - Accent6 2 3 2" xfId="374"/>
    <cellStyle name="20% - Accent6 2 3 2 2" xfId="828"/>
    <cellStyle name="20% - Accent6 2 3 2 2 2" xfId="1963"/>
    <cellStyle name="20% - Accent6 2 3 2 3" xfId="1509"/>
    <cellStyle name="20% - Accent6 2 3 3" xfId="1055"/>
    <cellStyle name="20% - Accent6 2 3 3 2" xfId="2190"/>
    <cellStyle name="20% - Accent6 2 3 4" xfId="601"/>
    <cellStyle name="20% - Accent6 2 3 4 2" xfId="1736"/>
    <cellStyle name="20% - Accent6 2 3 5" xfId="1282"/>
    <cellStyle name="20% - Accent6 2 4" xfId="262"/>
    <cellStyle name="20% - Accent6 2 4 2" xfId="489"/>
    <cellStyle name="20% - Accent6 2 4 2 2" xfId="943"/>
    <cellStyle name="20% - Accent6 2 4 2 2 2" xfId="2078"/>
    <cellStyle name="20% - Accent6 2 4 2 3" xfId="1624"/>
    <cellStyle name="20% - Accent6 2 4 3" xfId="1170"/>
    <cellStyle name="20% - Accent6 2 4 3 2" xfId="2305"/>
    <cellStyle name="20% - Accent6 2 4 4" xfId="716"/>
    <cellStyle name="20% - Accent6 2 4 4 2" xfId="1851"/>
    <cellStyle name="20% - Accent6 2 4 5" xfId="1397"/>
    <cellStyle name="20% - Accent6 2 5" xfId="318"/>
    <cellStyle name="20% - Accent6 2 5 2" xfId="772"/>
    <cellStyle name="20% - Accent6 2 5 2 2" xfId="1907"/>
    <cellStyle name="20% - Accent6 2 5 3" xfId="1453"/>
    <cellStyle name="20% - Accent6 2 6" xfId="999"/>
    <cellStyle name="20% - Accent6 2 6 2" xfId="2134"/>
    <cellStyle name="20% - Accent6 2 7" xfId="545"/>
    <cellStyle name="20% - Accent6 2 7 2" xfId="1680"/>
    <cellStyle name="20% - Accent6 2 8" xfId="1226"/>
    <cellStyle name="20% - Accent6 3" xfId="164"/>
    <cellStyle name="20% - Accent6 3 2" xfId="402"/>
    <cellStyle name="20% - Accent6 3 2 2" xfId="856"/>
    <cellStyle name="20% - Accent6 3 2 2 2" xfId="1991"/>
    <cellStyle name="20% - Accent6 3 2 3" xfId="1537"/>
    <cellStyle name="20% - Accent6 3 3" xfId="1083"/>
    <cellStyle name="20% - Accent6 3 3 2" xfId="2218"/>
    <cellStyle name="20% - Accent6 3 4" xfId="629"/>
    <cellStyle name="20% - Accent6 3 4 2" xfId="1764"/>
    <cellStyle name="20% - Accent6 3 5" xfId="1310"/>
    <cellStyle name="20% - Accent6 4" xfId="108"/>
    <cellStyle name="20% - Accent6 4 2" xfId="346"/>
    <cellStyle name="20% - Accent6 4 2 2" xfId="800"/>
    <cellStyle name="20% - Accent6 4 2 2 2" xfId="1935"/>
    <cellStyle name="20% - Accent6 4 2 3" xfId="1481"/>
    <cellStyle name="20% - Accent6 4 3" xfId="1027"/>
    <cellStyle name="20% - Accent6 4 3 2" xfId="2162"/>
    <cellStyle name="20% - Accent6 4 4" xfId="573"/>
    <cellStyle name="20% - Accent6 4 4 2" xfId="1708"/>
    <cellStyle name="20% - Accent6 4 5" xfId="1254"/>
    <cellStyle name="20% - Accent6 5" xfId="223"/>
    <cellStyle name="20% - Accent6 5 2" xfId="461"/>
    <cellStyle name="20% - Accent6 5 2 2" xfId="915"/>
    <cellStyle name="20% - Accent6 5 2 2 2" xfId="2050"/>
    <cellStyle name="20% - Accent6 5 2 3" xfId="1596"/>
    <cellStyle name="20% - Accent6 5 3" xfId="1142"/>
    <cellStyle name="20% - Accent6 5 3 2" xfId="2277"/>
    <cellStyle name="20% - Accent6 5 4" xfId="688"/>
    <cellStyle name="20% - Accent6 5 4 2" xfId="1823"/>
    <cellStyle name="20% - Accent6 5 5" xfId="1369"/>
    <cellStyle name="20% - Accent6 6" xfId="290"/>
    <cellStyle name="20% - Accent6 6 2" xfId="744"/>
    <cellStyle name="20% - Accent6 6 2 2" xfId="1879"/>
    <cellStyle name="20% - Accent6 6 3" xfId="1425"/>
    <cellStyle name="20% - Accent6 7" xfId="971"/>
    <cellStyle name="20% - Accent6 7 2" xfId="2106"/>
    <cellStyle name="20% - Accent6 8" xfId="517"/>
    <cellStyle name="20% - Accent6 8 2" xfId="1652"/>
    <cellStyle name="20% - Accent6 9" xfId="1198"/>
    <cellStyle name="40% - Accent1" xfId="22" builtinId="31" customBuiltin="1"/>
    <cellStyle name="40% - Accent1 2" xfId="71"/>
    <cellStyle name="40% - Accent1 2 2" xfId="183"/>
    <cellStyle name="40% - Accent1 2 2 2" xfId="421"/>
    <cellStyle name="40% - Accent1 2 2 2 2" xfId="875"/>
    <cellStyle name="40% - Accent1 2 2 2 2 2" xfId="2010"/>
    <cellStyle name="40% - Accent1 2 2 2 3" xfId="1556"/>
    <cellStyle name="40% - Accent1 2 2 3" xfId="1102"/>
    <cellStyle name="40% - Accent1 2 2 3 2" xfId="2237"/>
    <cellStyle name="40% - Accent1 2 2 4" xfId="648"/>
    <cellStyle name="40% - Accent1 2 2 4 2" xfId="1783"/>
    <cellStyle name="40% - Accent1 2 2 5" xfId="1329"/>
    <cellStyle name="40% - Accent1 2 3" xfId="127"/>
    <cellStyle name="40% - Accent1 2 3 2" xfId="365"/>
    <cellStyle name="40% - Accent1 2 3 2 2" xfId="819"/>
    <cellStyle name="40% - Accent1 2 3 2 2 2" xfId="1954"/>
    <cellStyle name="40% - Accent1 2 3 2 3" xfId="1500"/>
    <cellStyle name="40% - Accent1 2 3 3" xfId="1046"/>
    <cellStyle name="40% - Accent1 2 3 3 2" xfId="2181"/>
    <cellStyle name="40% - Accent1 2 3 4" xfId="592"/>
    <cellStyle name="40% - Accent1 2 3 4 2" xfId="1727"/>
    <cellStyle name="40% - Accent1 2 3 5" xfId="1273"/>
    <cellStyle name="40% - Accent1 2 4" xfId="253"/>
    <cellStyle name="40% - Accent1 2 4 2" xfId="480"/>
    <cellStyle name="40% - Accent1 2 4 2 2" xfId="934"/>
    <cellStyle name="40% - Accent1 2 4 2 2 2" xfId="2069"/>
    <cellStyle name="40% - Accent1 2 4 2 3" xfId="1615"/>
    <cellStyle name="40% - Accent1 2 4 3" xfId="1161"/>
    <cellStyle name="40% - Accent1 2 4 3 2" xfId="2296"/>
    <cellStyle name="40% - Accent1 2 4 4" xfId="707"/>
    <cellStyle name="40% - Accent1 2 4 4 2" xfId="1842"/>
    <cellStyle name="40% - Accent1 2 4 5" xfId="1388"/>
    <cellStyle name="40% - Accent1 2 5" xfId="309"/>
    <cellStyle name="40% - Accent1 2 5 2" xfId="763"/>
    <cellStyle name="40% - Accent1 2 5 2 2" xfId="1898"/>
    <cellStyle name="40% - Accent1 2 5 3" xfId="1444"/>
    <cellStyle name="40% - Accent1 2 6" xfId="990"/>
    <cellStyle name="40% - Accent1 2 6 2" xfId="2125"/>
    <cellStyle name="40% - Accent1 2 7" xfId="536"/>
    <cellStyle name="40% - Accent1 2 7 2" xfId="1671"/>
    <cellStyle name="40% - Accent1 2 8" xfId="1217"/>
    <cellStyle name="40% - Accent1 3" xfId="155"/>
    <cellStyle name="40% - Accent1 3 2" xfId="393"/>
    <cellStyle name="40% - Accent1 3 2 2" xfId="847"/>
    <cellStyle name="40% - Accent1 3 2 2 2" xfId="1982"/>
    <cellStyle name="40% - Accent1 3 2 3" xfId="1528"/>
    <cellStyle name="40% - Accent1 3 3" xfId="1074"/>
    <cellStyle name="40% - Accent1 3 3 2" xfId="2209"/>
    <cellStyle name="40% - Accent1 3 4" xfId="620"/>
    <cellStyle name="40% - Accent1 3 4 2" xfId="1755"/>
    <cellStyle name="40% - Accent1 3 5" xfId="1301"/>
    <cellStyle name="40% - Accent1 4" xfId="99"/>
    <cellStyle name="40% - Accent1 4 2" xfId="337"/>
    <cellStyle name="40% - Accent1 4 2 2" xfId="791"/>
    <cellStyle name="40% - Accent1 4 2 2 2" xfId="1926"/>
    <cellStyle name="40% - Accent1 4 2 3" xfId="1472"/>
    <cellStyle name="40% - Accent1 4 3" xfId="1018"/>
    <cellStyle name="40% - Accent1 4 3 2" xfId="2153"/>
    <cellStyle name="40% - Accent1 4 4" xfId="564"/>
    <cellStyle name="40% - Accent1 4 4 2" xfId="1699"/>
    <cellStyle name="40% - Accent1 4 5" xfId="1245"/>
    <cellStyle name="40% - Accent1 5" xfId="214"/>
    <cellStyle name="40% - Accent1 5 2" xfId="452"/>
    <cellStyle name="40% - Accent1 5 2 2" xfId="906"/>
    <cellStyle name="40% - Accent1 5 2 2 2" xfId="2041"/>
    <cellStyle name="40% - Accent1 5 2 3" xfId="1587"/>
    <cellStyle name="40% - Accent1 5 3" xfId="1133"/>
    <cellStyle name="40% - Accent1 5 3 2" xfId="2268"/>
    <cellStyle name="40% - Accent1 5 4" xfId="679"/>
    <cellStyle name="40% - Accent1 5 4 2" xfId="1814"/>
    <cellStyle name="40% - Accent1 5 5" xfId="1360"/>
    <cellStyle name="40% - Accent1 6" xfId="281"/>
    <cellStyle name="40% - Accent1 6 2" xfId="735"/>
    <cellStyle name="40% - Accent1 6 2 2" xfId="1870"/>
    <cellStyle name="40% - Accent1 6 3" xfId="1416"/>
    <cellStyle name="40% - Accent1 7" xfId="962"/>
    <cellStyle name="40% - Accent1 7 2" xfId="2097"/>
    <cellStyle name="40% - Accent1 8" xfId="508"/>
    <cellStyle name="40% - Accent1 8 2" xfId="1643"/>
    <cellStyle name="40% - Accent1 9" xfId="1189"/>
    <cellStyle name="40% - Accent2" xfId="25" builtinId="35" customBuiltin="1"/>
    <cellStyle name="40% - Accent2 2" xfId="73"/>
    <cellStyle name="40% - Accent2 2 2" xfId="185"/>
    <cellStyle name="40% - Accent2 2 2 2" xfId="423"/>
    <cellStyle name="40% - Accent2 2 2 2 2" xfId="877"/>
    <cellStyle name="40% - Accent2 2 2 2 2 2" xfId="2012"/>
    <cellStyle name="40% - Accent2 2 2 2 3" xfId="1558"/>
    <cellStyle name="40% - Accent2 2 2 3" xfId="1104"/>
    <cellStyle name="40% - Accent2 2 2 3 2" xfId="2239"/>
    <cellStyle name="40% - Accent2 2 2 4" xfId="650"/>
    <cellStyle name="40% - Accent2 2 2 4 2" xfId="1785"/>
    <cellStyle name="40% - Accent2 2 2 5" xfId="1331"/>
    <cellStyle name="40% - Accent2 2 3" xfId="129"/>
    <cellStyle name="40% - Accent2 2 3 2" xfId="367"/>
    <cellStyle name="40% - Accent2 2 3 2 2" xfId="821"/>
    <cellStyle name="40% - Accent2 2 3 2 2 2" xfId="1956"/>
    <cellStyle name="40% - Accent2 2 3 2 3" xfId="1502"/>
    <cellStyle name="40% - Accent2 2 3 3" xfId="1048"/>
    <cellStyle name="40% - Accent2 2 3 3 2" xfId="2183"/>
    <cellStyle name="40% - Accent2 2 3 4" xfId="594"/>
    <cellStyle name="40% - Accent2 2 3 4 2" xfId="1729"/>
    <cellStyle name="40% - Accent2 2 3 5" xfId="1275"/>
    <cellStyle name="40% - Accent2 2 4" xfId="255"/>
    <cellStyle name="40% - Accent2 2 4 2" xfId="482"/>
    <cellStyle name="40% - Accent2 2 4 2 2" xfId="936"/>
    <cellStyle name="40% - Accent2 2 4 2 2 2" xfId="2071"/>
    <cellStyle name="40% - Accent2 2 4 2 3" xfId="1617"/>
    <cellStyle name="40% - Accent2 2 4 3" xfId="1163"/>
    <cellStyle name="40% - Accent2 2 4 3 2" xfId="2298"/>
    <cellStyle name="40% - Accent2 2 4 4" xfId="709"/>
    <cellStyle name="40% - Accent2 2 4 4 2" xfId="1844"/>
    <cellStyle name="40% - Accent2 2 4 5" xfId="1390"/>
    <cellStyle name="40% - Accent2 2 5" xfId="311"/>
    <cellStyle name="40% - Accent2 2 5 2" xfId="765"/>
    <cellStyle name="40% - Accent2 2 5 2 2" xfId="1900"/>
    <cellStyle name="40% - Accent2 2 5 3" xfId="1446"/>
    <cellStyle name="40% - Accent2 2 6" xfId="992"/>
    <cellStyle name="40% - Accent2 2 6 2" xfId="2127"/>
    <cellStyle name="40% - Accent2 2 7" xfId="538"/>
    <cellStyle name="40% - Accent2 2 7 2" xfId="1673"/>
    <cellStyle name="40% - Accent2 2 8" xfId="1219"/>
    <cellStyle name="40% - Accent2 3" xfId="157"/>
    <cellStyle name="40% - Accent2 3 2" xfId="395"/>
    <cellStyle name="40% - Accent2 3 2 2" xfId="849"/>
    <cellStyle name="40% - Accent2 3 2 2 2" xfId="1984"/>
    <cellStyle name="40% - Accent2 3 2 3" xfId="1530"/>
    <cellStyle name="40% - Accent2 3 3" xfId="1076"/>
    <cellStyle name="40% - Accent2 3 3 2" xfId="2211"/>
    <cellStyle name="40% - Accent2 3 4" xfId="622"/>
    <cellStyle name="40% - Accent2 3 4 2" xfId="1757"/>
    <cellStyle name="40% - Accent2 3 5" xfId="1303"/>
    <cellStyle name="40% - Accent2 4" xfId="101"/>
    <cellStyle name="40% - Accent2 4 2" xfId="339"/>
    <cellStyle name="40% - Accent2 4 2 2" xfId="793"/>
    <cellStyle name="40% - Accent2 4 2 2 2" xfId="1928"/>
    <cellStyle name="40% - Accent2 4 2 3" xfId="1474"/>
    <cellStyle name="40% - Accent2 4 3" xfId="1020"/>
    <cellStyle name="40% - Accent2 4 3 2" xfId="2155"/>
    <cellStyle name="40% - Accent2 4 4" xfId="566"/>
    <cellStyle name="40% - Accent2 4 4 2" xfId="1701"/>
    <cellStyle name="40% - Accent2 4 5" xfId="1247"/>
    <cellStyle name="40% - Accent2 5" xfId="216"/>
    <cellStyle name="40% - Accent2 5 2" xfId="454"/>
    <cellStyle name="40% - Accent2 5 2 2" xfId="908"/>
    <cellStyle name="40% - Accent2 5 2 2 2" xfId="2043"/>
    <cellStyle name="40% - Accent2 5 2 3" xfId="1589"/>
    <cellStyle name="40% - Accent2 5 3" xfId="1135"/>
    <cellStyle name="40% - Accent2 5 3 2" xfId="2270"/>
    <cellStyle name="40% - Accent2 5 4" xfId="681"/>
    <cellStyle name="40% - Accent2 5 4 2" xfId="1816"/>
    <cellStyle name="40% - Accent2 5 5" xfId="1362"/>
    <cellStyle name="40% - Accent2 6" xfId="283"/>
    <cellStyle name="40% - Accent2 6 2" xfId="737"/>
    <cellStyle name="40% - Accent2 6 2 2" xfId="1872"/>
    <cellStyle name="40% - Accent2 6 3" xfId="1418"/>
    <cellStyle name="40% - Accent2 7" xfId="964"/>
    <cellStyle name="40% - Accent2 7 2" xfId="2099"/>
    <cellStyle name="40% - Accent2 8" xfId="510"/>
    <cellStyle name="40% - Accent2 8 2" xfId="1645"/>
    <cellStyle name="40% - Accent2 9" xfId="1191"/>
    <cellStyle name="40% - Accent3" xfId="28" builtinId="39" customBuiltin="1"/>
    <cellStyle name="40% - Accent3 2" xfId="75"/>
    <cellStyle name="40% - Accent3 2 2" xfId="187"/>
    <cellStyle name="40% - Accent3 2 2 2" xfId="425"/>
    <cellStyle name="40% - Accent3 2 2 2 2" xfId="879"/>
    <cellStyle name="40% - Accent3 2 2 2 2 2" xfId="2014"/>
    <cellStyle name="40% - Accent3 2 2 2 3" xfId="1560"/>
    <cellStyle name="40% - Accent3 2 2 3" xfId="1106"/>
    <cellStyle name="40% - Accent3 2 2 3 2" xfId="2241"/>
    <cellStyle name="40% - Accent3 2 2 4" xfId="652"/>
    <cellStyle name="40% - Accent3 2 2 4 2" xfId="1787"/>
    <cellStyle name="40% - Accent3 2 2 5" xfId="1333"/>
    <cellStyle name="40% - Accent3 2 3" xfId="131"/>
    <cellStyle name="40% - Accent3 2 3 2" xfId="369"/>
    <cellStyle name="40% - Accent3 2 3 2 2" xfId="823"/>
    <cellStyle name="40% - Accent3 2 3 2 2 2" xfId="1958"/>
    <cellStyle name="40% - Accent3 2 3 2 3" xfId="1504"/>
    <cellStyle name="40% - Accent3 2 3 3" xfId="1050"/>
    <cellStyle name="40% - Accent3 2 3 3 2" xfId="2185"/>
    <cellStyle name="40% - Accent3 2 3 4" xfId="596"/>
    <cellStyle name="40% - Accent3 2 3 4 2" xfId="1731"/>
    <cellStyle name="40% - Accent3 2 3 5" xfId="1277"/>
    <cellStyle name="40% - Accent3 2 4" xfId="257"/>
    <cellStyle name="40% - Accent3 2 4 2" xfId="484"/>
    <cellStyle name="40% - Accent3 2 4 2 2" xfId="938"/>
    <cellStyle name="40% - Accent3 2 4 2 2 2" xfId="2073"/>
    <cellStyle name="40% - Accent3 2 4 2 3" xfId="1619"/>
    <cellStyle name="40% - Accent3 2 4 3" xfId="1165"/>
    <cellStyle name="40% - Accent3 2 4 3 2" xfId="2300"/>
    <cellStyle name="40% - Accent3 2 4 4" xfId="711"/>
    <cellStyle name="40% - Accent3 2 4 4 2" xfId="1846"/>
    <cellStyle name="40% - Accent3 2 4 5" xfId="1392"/>
    <cellStyle name="40% - Accent3 2 5" xfId="313"/>
    <cellStyle name="40% - Accent3 2 5 2" xfId="767"/>
    <cellStyle name="40% - Accent3 2 5 2 2" xfId="1902"/>
    <cellStyle name="40% - Accent3 2 5 3" xfId="1448"/>
    <cellStyle name="40% - Accent3 2 6" xfId="994"/>
    <cellStyle name="40% - Accent3 2 6 2" xfId="2129"/>
    <cellStyle name="40% - Accent3 2 7" xfId="540"/>
    <cellStyle name="40% - Accent3 2 7 2" xfId="1675"/>
    <cellStyle name="40% - Accent3 2 8" xfId="1221"/>
    <cellStyle name="40% - Accent3 3" xfId="159"/>
    <cellStyle name="40% - Accent3 3 2" xfId="397"/>
    <cellStyle name="40% - Accent3 3 2 2" xfId="851"/>
    <cellStyle name="40% - Accent3 3 2 2 2" xfId="1986"/>
    <cellStyle name="40% - Accent3 3 2 3" xfId="1532"/>
    <cellStyle name="40% - Accent3 3 3" xfId="1078"/>
    <cellStyle name="40% - Accent3 3 3 2" xfId="2213"/>
    <cellStyle name="40% - Accent3 3 4" xfId="624"/>
    <cellStyle name="40% - Accent3 3 4 2" xfId="1759"/>
    <cellStyle name="40% - Accent3 3 5" xfId="1305"/>
    <cellStyle name="40% - Accent3 4" xfId="103"/>
    <cellStyle name="40% - Accent3 4 2" xfId="341"/>
    <cellStyle name="40% - Accent3 4 2 2" xfId="795"/>
    <cellStyle name="40% - Accent3 4 2 2 2" xfId="1930"/>
    <cellStyle name="40% - Accent3 4 2 3" xfId="1476"/>
    <cellStyle name="40% - Accent3 4 3" xfId="1022"/>
    <cellStyle name="40% - Accent3 4 3 2" xfId="2157"/>
    <cellStyle name="40% - Accent3 4 4" xfId="568"/>
    <cellStyle name="40% - Accent3 4 4 2" xfId="1703"/>
    <cellStyle name="40% - Accent3 4 5" xfId="1249"/>
    <cellStyle name="40% - Accent3 5" xfId="218"/>
    <cellStyle name="40% - Accent3 5 2" xfId="456"/>
    <cellStyle name="40% - Accent3 5 2 2" xfId="910"/>
    <cellStyle name="40% - Accent3 5 2 2 2" xfId="2045"/>
    <cellStyle name="40% - Accent3 5 2 3" xfId="1591"/>
    <cellStyle name="40% - Accent3 5 3" xfId="1137"/>
    <cellStyle name="40% - Accent3 5 3 2" xfId="2272"/>
    <cellStyle name="40% - Accent3 5 4" xfId="683"/>
    <cellStyle name="40% - Accent3 5 4 2" xfId="1818"/>
    <cellStyle name="40% - Accent3 5 5" xfId="1364"/>
    <cellStyle name="40% - Accent3 6" xfId="285"/>
    <cellStyle name="40% - Accent3 6 2" xfId="739"/>
    <cellStyle name="40% - Accent3 6 2 2" xfId="1874"/>
    <cellStyle name="40% - Accent3 6 3" xfId="1420"/>
    <cellStyle name="40% - Accent3 7" xfId="966"/>
    <cellStyle name="40% - Accent3 7 2" xfId="2101"/>
    <cellStyle name="40% - Accent3 8" xfId="512"/>
    <cellStyle name="40% - Accent3 8 2" xfId="1647"/>
    <cellStyle name="40% - Accent3 9" xfId="1193"/>
    <cellStyle name="40% - Accent4" xfId="31" builtinId="43" customBuiltin="1"/>
    <cellStyle name="40% - Accent4 2" xfId="77"/>
    <cellStyle name="40% - Accent4 2 2" xfId="189"/>
    <cellStyle name="40% - Accent4 2 2 2" xfId="427"/>
    <cellStyle name="40% - Accent4 2 2 2 2" xfId="881"/>
    <cellStyle name="40% - Accent4 2 2 2 2 2" xfId="2016"/>
    <cellStyle name="40% - Accent4 2 2 2 3" xfId="1562"/>
    <cellStyle name="40% - Accent4 2 2 3" xfId="1108"/>
    <cellStyle name="40% - Accent4 2 2 3 2" xfId="2243"/>
    <cellStyle name="40% - Accent4 2 2 4" xfId="654"/>
    <cellStyle name="40% - Accent4 2 2 4 2" xfId="1789"/>
    <cellStyle name="40% - Accent4 2 2 5" xfId="1335"/>
    <cellStyle name="40% - Accent4 2 3" xfId="133"/>
    <cellStyle name="40% - Accent4 2 3 2" xfId="371"/>
    <cellStyle name="40% - Accent4 2 3 2 2" xfId="825"/>
    <cellStyle name="40% - Accent4 2 3 2 2 2" xfId="1960"/>
    <cellStyle name="40% - Accent4 2 3 2 3" xfId="1506"/>
    <cellStyle name="40% - Accent4 2 3 3" xfId="1052"/>
    <cellStyle name="40% - Accent4 2 3 3 2" xfId="2187"/>
    <cellStyle name="40% - Accent4 2 3 4" xfId="598"/>
    <cellStyle name="40% - Accent4 2 3 4 2" xfId="1733"/>
    <cellStyle name="40% - Accent4 2 3 5" xfId="1279"/>
    <cellStyle name="40% - Accent4 2 4" xfId="259"/>
    <cellStyle name="40% - Accent4 2 4 2" xfId="486"/>
    <cellStyle name="40% - Accent4 2 4 2 2" xfId="940"/>
    <cellStyle name="40% - Accent4 2 4 2 2 2" xfId="2075"/>
    <cellStyle name="40% - Accent4 2 4 2 3" xfId="1621"/>
    <cellStyle name="40% - Accent4 2 4 3" xfId="1167"/>
    <cellStyle name="40% - Accent4 2 4 3 2" xfId="2302"/>
    <cellStyle name="40% - Accent4 2 4 4" xfId="713"/>
    <cellStyle name="40% - Accent4 2 4 4 2" xfId="1848"/>
    <cellStyle name="40% - Accent4 2 4 5" xfId="1394"/>
    <cellStyle name="40% - Accent4 2 5" xfId="315"/>
    <cellStyle name="40% - Accent4 2 5 2" xfId="769"/>
    <cellStyle name="40% - Accent4 2 5 2 2" xfId="1904"/>
    <cellStyle name="40% - Accent4 2 5 3" xfId="1450"/>
    <cellStyle name="40% - Accent4 2 6" xfId="996"/>
    <cellStyle name="40% - Accent4 2 6 2" xfId="2131"/>
    <cellStyle name="40% - Accent4 2 7" xfId="542"/>
    <cellStyle name="40% - Accent4 2 7 2" xfId="1677"/>
    <cellStyle name="40% - Accent4 2 8" xfId="1223"/>
    <cellStyle name="40% - Accent4 3" xfId="161"/>
    <cellStyle name="40% - Accent4 3 2" xfId="399"/>
    <cellStyle name="40% - Accent4 3 2 2" xfId="853"/>
    <cellStyle name="40% - Accent4 3 2 2 2" xfId="1988"/>
    <cellStyle name="40% - Accent4 3 2 3" xfId="1534"/>
    <cellStyle name="40% - Accent4 3 3" xfId="1080"/>
    <cellStyle name="40% - Accent4 3 3 2" xfId="2215"/>
    <cellStyle name="40% - Accent4 3 4" xfId="626"/>
    <cellStyle name="40% - Accent4 3 4 2" xfId="1761"/>
    <cellStyle name="40% - Accent4 3 5" xfId="1307"/>
    <cellStyle name="40% - Accent4 4" xfId="105"/>
    <cellStyle name="40% - Accent4 4 2" xfId="343"/>
    <cellStyle name="40% - Accent4 4 2 2" xfId="797"/>
    <cellStyle name="40% - Accent4 4 2 2 2" xfId="1932"/>
    <cellStyle name="40% - Accent4 4 2 3" xfId="1478"/>
    <cellStyle name="40% - Accent4 4 3" xfId="1024"/>
    <cellStyle name="40% - Accent4 4 3 2" xfId="2159"/>
    <cellStyle name="40% - Accent4 4 4" xfId="570"/>
    <cellStyle name="40% - Accent4 4 4 2" xfId="1705"/>
    <cellStyle name="40% - Accent4 4 5" xfId="1251"/>
    <cellStyle name="40% - Accent4 5" xfId="220"/>
    <cellStyle name="40% - Accent4 5 2" xfId="458"/>
    <cellStyle name="40% - Accent4 5 2 2" xfId="912"/>
    <cellStyle name="40% - Accent4 5 2 2 2" xfId="2047"/>
    <cellStyle name="40% - Accent4 5 2 3" xfId="1593"/>
    <cellStyle name="40% - Accent4 5 3" xfId="1139"/>
    <cellStyle name="40% - Accent4 5 3 2" xfId="2274"/>
    <cellStyle name="40% - Accent4 5 4" xfId="685"/>
    <cellStyle name="40% - Accent4 5 4 2" xfId="1820"/>
    <cellStyle name="40% - Accent4 5 5" xfId="1366"/>
    <cellStyle name="40% - Accent4 6" xfId="287"/>
    <cellStyle name="40% - Accent4 6 2" xfId="741"/>
    <cellStyle name="40% - Accent4 6 2 2" xfId="1876"/>
    <cellStyle name="40% - Accent4 6 3" xfId="1422"/>
    <cellStyle name="40% - Accent4 7" xfId="968"/>
    <cellStyle name="40% - Accent4 7 2" xfId="2103"/>
    <cellStyle name="40% - Accent4 8" xfId="514"/>
    <cellStyle name="40% - Accent4 8 2" xfId="1649"/>
    <cellStyle name="40% - Accent4 9" xfId="1195"/>
    <cellStyle name="40% - Accent5" xfId="34" builtinId="47" customBuiltin="1"/>
    <cellStyle name="40% - Accent5 2" xfId="79"/>
    <cellStyle name="40% - Accent5 2 2" xfId="191"/>
    <cellStyle name="40% - Accent5 2 2 2" xfId="429"/>
    <cellStyle name="40% - Accent5 2 2 2 2" xfId="883"/>
    <cellStyle name="40% - Accent5 2 2 2 2 2" xfId="2018"/>
    <cellStyle name="40% - Accent5 2 2 2 3" xfId="1564"/>
    <cellStyle name="40% - Accent5 2 2 3" xfId="1110"/>
    <cellStyle name="40% - Accent5 2 2 3 2" xfId="2245"/>
    <cellStyle name="40% - Accent5 2 2 4" xfId="656"/>
    <cellStyle name="40% - Accent5 2 2 4 2" xfId="1791"/>
    <cellStyle name="40% - Accent5 2 2 5" xfId="1337"/>
    <cellStyle name="40% - Accent5 2 3" xfId="135"/>
    <cellStyle name="40% - Accent5 2 3 2" xfId="373"/>
    <cellStyle name="40% - Accent5 2 3 2 2" xfId="827"/>
    <cellStyle name="40% - Accent5 2 3 2 2 2" xfId="1962"/>
    <cellStyle name="40% - Accent5 2 3 2 3" xfId="1508"/>
    <cellStyle name="40% - Accent5 2 3 3" xfId="1054"/>
    <cellStyle name="40% - Accent5 2 3 3 2" xfId="2189"/>
    <cellStyle name="40% - Accent5 2 3 4" xfId="600"/>
    <cellStyle name="40% - Accent5 2 3 4 2" xfId="1735"/>
    <cellStyle name="40% - Accent5 2 3 5" xfId="1281"/>
    <cellStyle name="40% - Accent5 2 4" xfId="261"/>
    <cellStyle name="40% - Accent5 2 4 2" xfId="488"/>
    <cellStyle name="40% - Accent5 2 4 2 2" xfId="942"/>
    <cellStyle name="40% - Accent5 2 4 2 2 2" xfId="2077"/>
    <cellStyle name="40% - Accent5 2 4 2 3" xfId="1623"/>
    <cellStyle name="40% - Accent5 2 4 3" xfId="1169"/>
    <cellStyle name="40% - Accent5 2 4 3 2" xfId="2304"/>
    <cellStyle name="40% - Accent5 2 4 4" xfId="715"/>
    <cellStyle name="40% - Accent5 2 4 4 2" xfId="1850"/>
    <cellStyle name="40% - Accent5 2 4 5" xfId="1396"/>
    <cellStyle name="40% - Accent5 2 5" xfId="317"/>
    <cellStyle name="40% - Accent5 2 5 2" xfId="771"/>
    <cellStyle name="40% - Accent5 2 5 2 2" xfId="1906"/>
    <cellStyle name="40% - Accent5 2 5 3" xfId="1452"/>
    <cellStyle name="40% - Accent5 2 6" xfId="998"/>
    <cellStyle name="40% - Accent5 2 6 2" xfId="2133"/>
    <cellStyle name="40% - Accent5 2 7" xfId="544"/>
    <cellStyle name="40% - Accent5 2 7 2" xfId="1679"/>
    <cellStyle name="40% - Accent5 2 8" xfId="1225"/>
    <cellStyle name="40% - Accent5 3" xfId="163"/>
    <cellStyle name="40% - Accent5 3 2" xfId="401"/>
    <cellStyle name="40% - Accent5 3 2 2" xfId="855"/>
    <cellStyle name="40% - Accent5 3 2 2 2" xfId="1990"/>
    <cellStyle name="40% - Accent5 3 2 3" xfId="1536"/>
    <cellStyle name="40% - Accent5 3 3" xfId="1082"/>
    <cellStyle name="40% - Accent5 3 3 2" xfId="2217"/>
    <cellStyle name="40% - Accent5 3 4" xfId="628"/>
    <cellStyle name="40% - Accent5 3 4 2" xfId="1763"/>
    <cellStyle name="40% - Accent5 3 5" xfId="1309"/>
    <cellStyle name="40% - Accent5 4" xfId="107"/>
    <cellStyle name="40% - Accent5 4 2" xfId="345"/>
    <cellStyle name="40% - Accent5 4 2 2" xfId="799"/>
    <cellStyle name="40% - Accent5 4 2 2 2" xfId="1934"/>
    <cellStyle name="40% - Accent5 4 2 3" xfId="1480"/>
    <cellStyle name="40% - Accent5 4 3" xfId="1026"/>
    <cellStyle name="40% - Accent5 4 3 2" xfId="2161"/>
    <cellStyle name="40% - Accent5 4 4" xfId="572"/>
    <cellStyle name="40% - Accent5 4 4 2" xfId="1707"/>
    <cellStyle name="40% - Accent5 4 5" xfId="1253"/>
    <cellStyle name="40% - Accent5 5" xfId="222"/>
    <cellStyle name="40% - Accent5 5 2" xfId="460"/>
    <cellStyle name="40% - Accent5 5 2 2" xfId="914"/>
    <cellStyle name="40% - Accent5 5 2 2 2" xfId="2049"/>
    <cellStyle name="40% - Accent5 5 2 3" xfId="1595"/>
    <cellStyle name="40% - Accent5 5 3" xfId="1141"/>
    <cellStyle name="40% - Accent5 5 3 2" xfId="2276"/>
    <cellStyle name="40% - Accent5 5 4" xfId="687"/>
    <cellStyle name="40% - Accent5 5 4 2" xfId="1822"/>
    <cellStyle name="40% - Accent5 5 5" xfId="1368"/>
    <cellStyle name="40% - Accent5 6" xfId="289"/>
    <cellStyle name="40% - Accent5 6 2" xfId="743"/>
    <cellStyle name="40% - Accent5 6 2 2" xfId="1878"/>
    <cellStyle name="40% - Accent5 6 3" xfId="1424"/>
    <cellStyle name="40% - Accent5 7" xfId="970"/>
    <cellStyle name="40% - Accent5 7 2" xfId="2105"/>
    <cellStyle name="40% - Accent5 8" xfId="516"/>
    <cellStyle name="40% - Accent5 8 2" xfId="1651"/>
    <cellStyle name="40% - Accent5 9" xfId="1197"/>
    <cellStyle name="40% - Accent6" xfId="37" builtinId="51" customBuiltin="1"/>
    <cellStyle name="40% - Accent6 2" xfId="81"/>
    <cellStyle name="40% - Accent6 2 2" xfId="193"/>
    <cellStyle name="40% - Accent6 2 2 2" xfId="431"/>
    <cellStyle name="40% - Accent6 2 2 2 2" xfId="885"/>
    <cellStyle name="40% - Accent6 2 2 2 2 2" xfId="2020"/>
    <cellStyle name="40% - Accent6 2 2 2 3" xfId="1566"/>
    <cellStyle name="40% - Accent6 2 2 3" xfId="1112"/>
    <cellStyle name="40% - Accent6 2 2 3 2" xfId="2247"/>
    <cellStyle name="40% - Accent6 2 2 4" xfId="658"/>
    <cellStyle name="40% - Accent6 2 2 4 2" xfId="1793"/>
    <cellStyle name="40% - Accent6 2 2 5" xfId="1339"/>
    <cellStyle name="40% - Accent6 2 3" xfId="137"/>
    <cellStyle name="40% - Accent6 2 3 2" xfId="375"/>
    <cellStyle name="40% - Accent6 2 3 2 2" xfId="829"/>
    <cellStyle name="40% - Accent6 2 3 2 2 2" xfId="1964"/>
    <cellStyle name="40% - Accent6 2 3 2 3" xfId="1510"/>
    <cellStyle name="40% - Accent6 2 3 3" xfId="1056"/>
    <cellStyle name="40% - Accent6 2 3 3 2" xfId="2191"/>
    <cellStyle name="40% - Accent6 2 3 4" xfId="602"/>
    <cellStyle name="40% - Accent6 2 3 4 2" xfId="1737"/>
    <cellStyle name="40% - Accent6 2 3 5" xfId="1283"/>
    <cellStyle name="40% - Accent6 2 4" xfId="263"/>
    <cellStyle name="40% - Accent6 2 4 2" xfId="490"/>
    <cellStyle name="40% - Accent6 2 4 2 2" xfId="944"/>
    <cellStyle name="40% - Accent6 2 4 2 2 2" xfId="2079"/>
    <cellStyle name="40% - Accent6 2 4 2 3" xfId="1625"/>
    <cellStyle name="40% - Accent6 2 4 3" xfId="1171"/>
    <cellStyle name="40% - Accent6 2 4 3 2" xfId="2306"/>
    <cellStyle name="40% - Accent6 2 4 4" xfId="717"/>
    <cellStyle name="40% - Accent6 2 4 4 2" xfId="1852"/>
    <cellStyle name="40% - Accent6 2 4 5" xfId="1398"/>
    <cellStyle name="40% - Accent6 2 5" xfId="319"/>
    <cellStyle name="40% - Accent6 2 5 2" xfId="773"/>
    <cellStyle name="40% - Accent6 2 5 2 2" xfId="1908"/>
    <cellStyle name="40% - Accent6 2 5 3" xfId="1454"/>
    <cellStyle name="40% - Accent6 2 6" xfId="1000"/>
    <cellStyle name="40% - Accent6 2 6 2" xfId="2135"/>
    <cellStyle name="40% - Accent6 2 7" xfId="546"/>
    <cellStyle name="40% - Accent6 2 7 2" xfId="1681"/>
    <cellStyle name="40% - Accent6 2 8" xfId="1227"/>
    <cellStyle name="40% - Accent6 3" xfId="165"/>
    <cellStyle name="40% - Accent6 3 2" xfId="403"/>
    <cellStyle name="40% - Accent6 3 2 2" xfId="857"/>
    <cellStyle name="40% - Accent6 3 2 2 2" xfId="1992"/>
    <cellStyle name="40% - Accent6 3 2 3" xfId="1538"/>
    <cellStyle name="40% - Accent6 3 3" xfId="1084"/>
    <cellStyle name="40% - Accent6 3 3 2" xfId="2219"/>
    <cellStyle name="40% - Accent6 3 4" xfId="630"/>
    <cellStyle name="40% - Accent6 3 4 2" xfId="1765"/>
    <cellStyle name="40% - Accent6 3 5" xfId="1311"/>
    <cellStyle name="40% - Accent6 4" xfId="109"/>
    <cellStyle name="40% - Accent6 4 2" xfId="347"/>
    <cellStyle name="40% - Accent6 4 2 2" xfId="801"/>
    <cellStyle name="40% - Accent6 4 2 2 2" xfId="1936"/>
    <cellStyle name="40% - Accent6 4 2 3" xfId="1482"/>
    <cellStyle name="40% - Accent6 4 3" xfId="1028"/>
    <cellStyle name="40% - Accent6 4 3 2" xfId="2163"/>
    <cellStyle name="40% - Accent6 4 4" xfId="574"/>
    <cellStyle name="40% - Accent6 4 4 2" xfId="1709"/>
    <cellStyle name="40% - Accent6 4 5" xfId="1255"/>
    <cellStyle name="40% - Accent6 5" xfId="224"/>
    <cellStyle name="40% - Accent6 5 2" xfId="462"/>
    <cellStyle name="40% - Accent6 5 2 2" xfId="916"/>
    <cellStyle name="40% - Accent6 5 2 2 2" xfId="2051"/>
    <cellStyle name="40% - Accent6 5 2 3" xfId="1597"/>
    <cellStyle name="40% - Accent6 5 3" xfId="1143"/>
    <cellStyle name="40% - Accent6 5 3 2" xfId="2278"/>
    <cellStyle name="40% - Accent6 5 4" xfId="689"/>
    <cellStyle name="40% - Accent6 5 4 2" xfId="1824"/>
    <cellStyle name="40% - Accent6 5 5" xfId="1370"/>
    <cellStyle name="40% - Accent6 6" xfId="291"/>
    <cellStyle name="40% - Accent6 6 2" xfId="745"/>
    <cellStyle name="40% - Accent6 6 2 2" xfId="1880"/>
    <cellStyle name="40% - Accent6 6 3" xfId="1426"/>
    <cellStyle name="40% - Accent6 7" xfId="972"/>
    <cellStyle name="40% - Accent6 7 2" xfId="2107"/>
    <cellStyle name="40% - Accent6 8" xfId="518"/>
    <cellStyle name="40% - Accent6 8 2" xfId="1653"/>
    <cellStyle name="40% - Accent6 9" xfId="1199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1" xfId="226"/>
    <cellStyle name="Comma 12" xfId="211"/>
    <cellStyle name="Comma 12 2" xfId="449"/>
    <cellStyle name="Comma 12 2 2" xfId="903"/>
    <cellStyle name="Comma 12 2 2 2" xfId="2038"/>
    <cellStyle name="Comma 12 2 3" xfId="1584"/>
    <cellStyle name="Comma 12 3" xfId="1130"/>
    <cellStyle name="Comma 12 3 2" xfId="2265"/>
    <cellStyle name="Comma 12 4" xfId="676"/>
    <cellStyle name="Comma 12 4 2" xfId="1811"/>
    <cellStyle name="Comma 12 5" xfId="1357"/>
    <cellStyle name="Comma 13" xfId="39"/>
    <cellStyle name="Comma 2" xfId="3"/>
    <cellStyle name="Comma 2 2" xfId="41"/>
    <cellStyle name="Comma 2 3" xfId="2323"/>
    <cellStyle name="Comma 3" xfId="54"/>
    <cellStyle name="Comma 3 2" xfId="4"/>
    <cellStyle name="Comma 3 2 2" xfId="197"/>
    <cellStyle name="Comma 3 2 2 2" xfId="435"/>
    <cellStyle name="Comma 3 2 2 2 2" xfId="889"/>
    <cellStyle name="Comma 3 2 2 2 2 2" xfId="2024"/>
    <cellStyle name="Comma 3 2 2 2 3" xfId="1570"/>
    <cellStyle name="Comma 3 2 2 3" xfId="1116"/>
    <cellStyle name="Comma 3 2 2 3 2" xfId="2251"/>
    <cellStyle name="Comma 3 2 2 4" xfId="662"/>
    <cellStyle name="Comma 3 2 2 4 2" xfId="1797"/>
    <cellStyle name="Comma 3 2 2 5" xfId="1343"/>
    <cellStyle name="Comma 3 2 2 6" xfId="2324"/>
    <cellStyle name="Comma 3 2 3" xfId="141"/>
    <cellStyle name="Comma 3 2 3 2" xfId="379"/>
    <cellStyle name="Comma 3 2 3 2 2" xfId="833"/>
    <cellStyle name="Comma 3 2 3 2 2 2" xfId="1968"/>
    <cellStyle name="Comma 3 2 3 2 3" xfId="1514"/>
    <cellStyle name="Comma 3 2 3 3" xfId="1060"/>
    <cellStyle name="Comma 3 2 3 3 2" xfId="2195"/>
    <cellStyle name="Comma 3 2 3 4" xfId="606"/>
    <cellStyle name="Comma 3 2 3 4 2" xfId="1741"/>
    <cellStyle name="Comma 3 2 3 5" xfId="1287"/>
    <cellStyle name="Comma 3 2 4" xfId="267"/>
    <cellStyle name="Comma 3 2 4 2" xfId="494"/>
    <cellStyle name="Comma 3 2 4 2 2" xfId="948"/>
    <cellStyle name="Comma 3 2 4 2 2 2" xfId="2083"/>
    <cellStyle name="Comma 3 2 4 2 3" xfId="1629"/>
    <cellStyle name="Comma 3 2 4 3" xfId="1175"/>
    <cellStyle name="Comma 3 2 4 3 2" xfId="2310"/>
    <cellStyle name="Comma 3 2 4 4" xfId="721"/>
    <cellStyle name="Comma 3 2 4 4 2" xfId="1856"/>
    <cellStyle name="Comma 3 2 4 5" xfId="1402"/>
    <cellStyle name="Comma 3 2 5" xfId="323"/>
    <cellStyle name="Comma 3 2 5 2" xfId="777"/>
    <cellStyle name="Comma 3 2 5 2 2" xfId="1912"/>
    <cellStyle name="Comma 3 2 5 3" xfId="1458"/>
    <cellStyle name="Comma 3 2 6" xfId="1004"/>
    <cellStyle name="Comma 3 2 6 2" xfId="2139"/>
    <cellStyle name="Comma 3 2 7" xfId="550"/>
    <cellStyle name="Comma 3 2 7 2" xfId="1685"/>
    <cellStyle name="Comma 3 2 8" xfId="1231"/>
    <cellStyle name="Comma 3 2 9" xfId="85"/>
    <cellStyle name="Comma 3 3" xfId="169"/>
    <cellStyle name="Comma 3 3 2" xfId="407"/>
    <cellStyle name="Comma 3 3 2 2" xfId="861"/>
    <cellStyle name="Comma 3 3 2 2 2" xfId="1996"/>
    <cellStyle name="Comma 3 3 2 3" xfId="1542"/>
    <cellStyle name="Comma 3 3 3" xfId="1088"/>
    <cellStyle name="Comma 3 3 3 2" xfId="2223"/>
    <cellStyle name="Comma 3 3 4" xfId="634"/>
    <cellStyle name="Comma 3 3 4 2" xfId="1769"/>
    <cellStyle name="Comma 3 3 5" xfId="1315"/>
    <cellStyle name="Comma 3 4" xfId="113"/>
    <cellStyle name="Comma 3 4 2" xfId="351"/>
    <cellStyle name="Comma 3 4 2 2" xfId="805"/>
    <cellStyle name="Comma 3 4 2 2 2" xfId="1940"/>
    <cellStyle name="Comma 3 4 2 3" xfId="1486"/>
    <cellStyle name="Comma 3 4 3" xfId="1032"/>
    <cellStyle name="Comma 3 4 3 2" xfId="2167"/>
    <cellStyle name="Comma 3 4 4" xfId="578"/>
    <cellStyle name="Comma 3 4 4 2" xfId="1713"/>
    <cellStyle name="Comma 3 4 5" xfId="1259"/>
    <cellStyle name="Comma 3 5" xfId="239"/>
    <cellStyle name="Comma 3 5 2" xfId="466"/>
    <cellStyle name="Comma 3 5 2 2" xfId="920"/>
    <cellStyle name="Comma 3 5 2 2 2" xfId="2055"/>
    <cellStyle name="Comma 3 5 2 3" xfId="1601"/>
    <cellStyle name="Comma 3 5 3" xfId="1147"/>
    <cellStyle name="Comma 3 5 3 2" xfId="2282"/>
    <cellStyle name="Comma 3 5 4" xfId="693"/>
    <cellStyle name="Comma 3 5 4 2" xfId="1828"/>
    <cellStyle name="Comma 3 5 5" xfId="1374"/>
    <cellStyle name="Comma 3 6" xfId="295"/>
    <cellStyle name="Comma 3 6 2" xfId="749"/>
    <cellStyle name="Comma 3 6 2 2" xfId="1884"/>
    <cellStyle name="Comma 3 6 3" xfId="1430"/>
    <cellStyle name="Comma 3 7" xfId="976"/>
    <cellStyle name="Comma 3 7 2" xfId="2111"/>
    <cellStyle name="Comma 3 8" xfId="522"/>
    <cellStyle name="Comma 3 8 2" xfId="1657"/>
    <cellStyle name="Comma 3 9" xfId="1203"/>
    <cellStyle name="Comma 4" xfId="57"/>
    <cellStyle name="Comma 4 2" xfId="87"/>
    <cellStyle name="Comma 4 2 2" xfId="199"/>
    <cellStyle name="Comma 4 2 2 2" xfId="437"/>
    <cellStyle name="Comma 4 2 2 2 2" xfId="891"/>
    <cellStyle name="Comma 4 2 2 2 2 2" xfId="2026"/>
    <cellStyle name="Comma 4 2 2 2 3" xfId="1572"/>
    <cellStyle name="Comma 4 2 2 3" xfId="1118"/>
    <cellStyle name="Comma 4 2 2 3 2" xfId="2253"/>
    <cellStyle name="Comma 4 2 2 4" xfId="664"/>
    <cellStyle name="Comma 4 2 2 4 2" xfId="1799"/>
    <cellStyle name="Comma 4 2 2 5" xfId="1345"/>
    <cellStyle name="Comma 4 2 3" xfId="143"/>
    <cellStyle name="Comma 4 2 3 2" xfId="381"/>
    <cellStyle name="Comma 4 2 3 2 2" xfId="835"/>
    <cellStyle name="Comma 4 2 3 2 2 2" xfId="1970"/>
    <cellStyle name="Comma 4 2 3 2 3" xfId="1516"/>
    <cellStyle name="Comma 4 2 3 3" xfId="1062"/>
    <cellStyle name="Comma 4 2 3 3 2" xfId="2197"/>
    <cellStyle name="Comma 4 2 3 4" xfId="608"/>
    <cellStyle name="Comma 4 2 3 4 2" xfId="1743"/>
    <cellStyle name="Comma 4 2 3 5" xfId="1289"/>
    <cellStyle name="Comma 4 2 4" xfId="269"/>
    <cellStyle name="Comma 4 2 4 2" xfId="496"/>
    <cellStyle name="Comma 4 2 4 2 2" xfId="950"/>
    <cellStyle name="Comma 4 2 4 2 2 2" xfId="2085"/>
    <cellStyle name="Comma 4 2 4 2 3" xfId="1631"/>
    <cellStyle name="Comma 4 2 4 3" xfId="1177"/>
    <cellStyle name="Comma 4 2 4 3 2" xfId="2312"/>
    <cellStyle name="Comma 4 2 4 4" xfId="723"/>
    <cellStyle name="Comma 4 2 4 4 2" xfId="1858"/>
    <cellStyle name="Comma 4 2 4 5" xfId="1404"/>
    <cellStyle name="Comma 4 2 5" xfId="325"/>
    <cellStyle name="Comma 4 2 5 2" xfId="779"/>
    <cellStyle name="Comma 4 2 5 2 2" xfId="1914"/>
    <cellStyle name="Comma 4 2 5 3" xfId="1460"/>
    <cellStyle name="Comma 4 2 6" xfId="1006"/>
    <cellStyle name="Comma 4 2 6 2" xfId="2141"/>
    <cellStyle name="Comma 4 2 7" xfId="552"/>
    <cellStyle name="Comma 4 2 7 2" xfId="1687"/>
    <cellStyle name="Comma 4 2 8" xfId="1233"/>
    <cellStyle name="Comma 4 3" xfId="171"/>
    <cellStyle name="Comma 4 3 2" xfId="409"/>
    <cellStyle name="Comma 4 3 2 2" xfId="863"/>
    <cellStyle name="Comma 4 3 2 2 2" xfId="1998"/>
    <cellStyle name="Comma 4 3 2 3" xfId="1544"/>
    <cellStyle name="Comma 4 3 3" xfId="1090"/>
    <cellStyle name="Comma 4 3 3 2" xfId="2225"/>
    <cellStyle name="Comma 4 3 4" xfId="636"/>
    <cellStyle name="Comma 4 3 4 2" xfId="1771"/>
    <cellStyle name="Comma 4 3 5" xfId="1317"/>
    <cellStyle name="Comma 4 4" xfId="115"/>
    <cellStyle name="Comma 4 4 2" xfId="353"/>
    <cellStyle name="Comma 4 4 2 2" xfId="807"/>
    <cellStyle name="Comma 4 4 2 2 2" xfId="1942"/>
    <cellStyle name="Comma 4 4 2 3" xfId="1488"/>
    <cellStyle name="Comma 4 4 3" xfId="1034"/>
    <cellStyle name="Comma 4 4 3 2" xfId="2169"/>
    <cellStyle name="Comma 4 4 4" xfId="580"/>
    <cellStyle name="Comma 4 4 4 2" xfId="1715"/>
    <cellStyle name="Comma 4 4 5" xfId="1261"/>
    <cellStyle name="Comma 4 5" xfId="241"/>
    <cellStyle name="Comma 4 5 2" xfId="468"/>
    <cellStyle name="Comma 4 5 2 2" xfId="922"/>
    <cellStyle name="Comma 4 5 2 2 2" xfId="2057"/>
    <cellStyle name="Comma 4 5 2 3" xfId="1603"/>
    <cellStyle name="Comma 4 5 3" xfId="1149"/>
    <cellStyle name="Comma 4 5 3 2" xfId="2284"/>
    <cellStyle name="Comma 4 5 4" xfId="695"/>
    <cellStyle name="Comma 4 5 4 2" xfId="1830"/>
    <cellStyle name="Comma 4 5 5" xfId="1376"/>
    <cellStyle name="Comma 4 6" xfId="297"/>
    <cellStyle name="Comma 4 6 2" xfId="751"/>
    <cellStyle name="Comma 4 6 2 2" xfId="1886"/>
    <cellStyle name="Comma 4 6 3" xfId="1432"/>
    <cellStyle name="Comma 4 7" xfId="978"/>
    <cellStyle name="Comma 4 7 2" xfId="2113"/>
    <cellStyle name="Comma 4 8" xfId="524"/>
    <cellStyle name="Comma 4 8 2" xfId="1659"/>
    <cellStyle name="Comma 4 9" xfId="1205"/>
    <cellStyle name="Comma 5" xfId="59"/>
    <cellStyle name="Comma 5 2" xfId="89"/>
    <cellStyle name="Comma 5 2 2" xfId="201"/>
    <cellStyle name="Comma 5 2 2 2" xfId="439"/>
    <cellStyle name="Comma 5 2 2 2 2" xfId="893"/>
    <cellStyle name="Comma 5 2 2 2 2 2" xfId="2028"/>
    <cellStyle name="Comma 5 2 2 2 3" xfId="1574"/>
    <cellStyle name="Comma 5 2 2 3" xfId="1120"/>
    <cellStyle name="Comma 5 2 2 3 2" xfId="2255"/>
    <cellStyle name="Comma 5 2 2 4" xfId="666"/>
    <cellStyle name="Comma 5 2 2 4 2" xfId="1801"/>
    <cellStyle name="Comma 5 2 2 5" xfId="1347"/>
    <cellStyle name="Comma 5 2 3" xfId="145"/>
    <cellStyle name="Comma 5 2 3 2" xfId="383"/>
    <cellStyle name="Comma 5 2 3 2 2" xfId="837"/>
    <cellStyle name="Comma 5 2 3 2 2 2" xfId="1972"/>
    <cellStyle name="Comma 5 2 3 2 3" xfId="1518"/>
    <cellStyle name="Comma 5 2 3 3" xfId="1064"/>
    <cellStyle name="Comma 5 2 3 3 2" xfId="2199"/>
    <cellStyle name="Comma 5 2 3 4" xfId="610"/>
    <cellStyle name="Comma 5 2 3 4 2" xfId="1745"/>
    <cellStyle name="Comma 5 2 3 5" xfId="1291"/>
    <cellStyle name="Comma 5 2 4" xfId="271"/>
    <cellStyle name="Comma 5 2 4 2" xfId="498"/>
    <cellStyle name="Comma 5 2 4 2 2" xfId="952"/>
    <cellStyle name="Comma 5 2 4 2 2 2" xfId="2087"/>
    <cellStyle name="Comma 5 2 4 2 3" xfId="1633"/>
    <cellStyle name="Comma 5 2 4 3" xfId="1179"/>
    <cellStyle name="Comma 5 2 4 3 2" xfId="2314"/>
    <cellStyle name="Comma 5 2 4 4" xfId="725"/>
    <cellStyle name="Comma 5 2 4 4 2" xfId="1860"/>
    <cellStyle name="Comma 5 2 4 5" xfId="1406"/>
    <cellStyle name="Comma 5 2 5" xfId="327"/>
    <cellStyle name="Comma 5 2 5 2" xfId="781"/>
    <cellStyle name="Comma 5 2 5 2 2" xfId="1916"/>
    <cellStyle name="Comma 5 2 5 3" xfId="1462"/>
    <cellStyle name="Comma 5 2 6" xfId="1008"/>
    <cellStyle name="Comma 5 2 6 2" xfId="2143"/>
    <cellStyle name="Comma 5 2 7" xfId="554"/>
    <cellStyle name="Comma 5 2 7 2" xfId="1689"/>
    <cellStyle name="Comma 5 2 8" xfId="1235"/>
    <cellStyle name="Comma 5 3" xfId="173"/>
    <cellStyle name="Comma 5 3 2" xfId="411"/>
    <cellStyle name="Comma 5 3 2 2" xfId="865"/>
    <cellStyle name="Comma 5 3 2 2 2" xfId="2000"/>
    <cellStyle name="Comma 5 3 2 3" xfId="1546"/>
    <cellStyle name="Comma 5 3 3" xfId="1092"/>
    <cellStyle name="Comma 5 3 3 2" xfId="2227"/>
    <cellStyle name="Comma 5 3 4" xfId="638"/>
    <cellStyle name="Comma 5 3 4 2" xfId="1773"/>
    <cellStyle name="Comma 5 3 5" xfId="1319"/>
    <cellStyle name="Comma 5 4" xfId="117"/>
    <cellStyle name="Comma 5 4 2" xfId="355"/>
    <cellStyle name="Comma 5 4 2 2" xfId="809"/>
    <cellStyle name="Comma 5 4 2 2 2" xfId="1944"/>
    <cellStyle name="Comma 5 4 2 3" xfId="1490"/>
    <cellStyle name="Comma 5 4 3" xfId="1036"/>
    <cellStyle name="Comma 5 4 3 2" xfId="2171"/>
    <cellStyle name="Comma 5 4 4" xfId="582"/>
    <cellStyle name="Comma 5 4 4 2" xfId="1717"/>
    <cellStyle name="Comma 5 4 5" xfId="1263"/>
    <cellStyle name="Comma 5 5" xfId="243"/>
    <cellStyle name="Comma 5 5 2" xfId="470"/>
    <cellStyle name="Comma 5 5 2 2" xfId="924"/>
    <cellStyle name="Comma 5 5 2 2 2" xfId="2059"/>
    <cellStyle name="Comma 5 5 2 3" xfId="1605"/>
    <cellStyle name="Comma 5 5 3" xfId="1151"/>
    <cellStyle name="Comma 5 5 3 2" xfId="2286"/>
    <cellStyle name="Comma 5 5 4" xfId="697"/>
    <cellStyle name="Comma 5 5 4 2" xfId="1832"/>
    <cellStyle name="Comma 5 5 5" xfId="1378"/>
    <cellStyle name="Comma 5 6" xfId="299"/>
    <cellStyle name="Comma 5 6 2" xfId="753"/>
    <cellStyle name="Comma 5 6 2 2" xfId="1888"/>
    <cellStyle name="Comma 5 6 3" xfId="1434"/>
    <cellStyle name="Comma 5 7" xfId="980"/>
    <cellStyle name="Comma 5 7 2" xfId="2115"/>
    <cellStyle name="Comma 5 8" xfId="526"/>
    <cellStyle name="Comma 5 8 2" xfId="1661"/>
    <cellStyle name="Comma 5 9" xfId="1207"/>
    <cellStyle name="Comma 6" xfId="61"/>
    <cellStyle name="Comma 6 2" xfId="91"/>
    <cellStyle name="Comma 6 2 2" xfId="203"/>
    <cellStyle name="Comma 6 2 2 2" xfId="441"/>
    <cellStyle name="Comma 6 2 2 2 2" xfId="895"/>
    <cellStyle name="Comma 6 2 2 2 2 2" xfId="2030"/>
    <cellStyle name="Comma 6 2 2 2 3" xfId="1576"/>
    <cellStyle name="Comma 6 2 2 3" xfId="1122"/>
    <cellStyle name="Comma 6 2 2 3 2" xfId="2257"/>
    <cellStyle name="Comma 6 2 2 4" xfId="668"/>
    <cellStyle name="Comma 6 2 2 4 2" xfId="1803"/>
    <cellStyle name="Comma 6 2 2 5" xfId="1349"/>
    <cellStyle name="Comma 6 2 3" xfId="147"/>
    <cellStyle name="Comma 6 2 3 2" xfId="385"/>
    <cellStyle name="Comma 6 2 3 2 2" xfId="839"/>
    <cellStyle name="Comma 6 2 3 2 2 2" xfId="1974"/>
    <cellStyle name="Comma 6 2 3 2 3" xfId="1520"/>
    <cellStyle name="Comma 6 2 3 3" xfId="1066"/>
    <cellStyle name="Comma 6 2 3 3 2" xfId="2201"/>
    <cellStyle name="Comma 6 2 3 4" xfId="612"/>
    <cellStyle name="Comma 6 2 3 4 2" xfId="1747"/>
    <cellStyle name="Comma 6 2 3 5" xfId="1293"/>
    <cellStyle name="Comma 6 2 4" xfId="273"/>
    <cellStyle name="Comma 6 2 4 2" xfId="500"/>
    <cellStyle name="Comma 6 2 4 2 2" xfId="954"/>
    <cellStyle name="Comma 6 2 4 2 2 2" xfId="2089"/>
    <cellStyle name="Comma 6 2 4 2 3" xfId="1635"/>
    <cellStyle name="Comma 6 2 4 3" xfId="1181"/>
    <cellStyle name="Comma 6 2 4 3 2" xfId="2316"/>
    <cellStyle name="Comma 6 2 4 4" xfId="727"/>
    <cellStyle name="Comma 6 2 4 4 2" xfId="1862"/>
    <cellStyle name="Comma 6 2 4 5" xfId="1408"/>
    <cellStyle name="Comma 6 2 5" xfId="329"/>
    <cellStyle name="Comma 6 2 5 2" xfId="783"/>
    <cellStyle name="Comma 6 2 5 2 2" xfId="1918"/>
    <cellStyle name="Comma 6 2 5 3" xfId="1464"/>
    <cellStyle name="Comma 6 2 6" xfId="1010"/>
    <cellStyle name="Comma 6 2 6 2" xfId="2145"/>
    <cellStyle name="Comma 6 2 7" xfId="556"/>
    <cellStyle name="Comma 6 2 7 2" xfId="1691"/>
    <cellStyle name="Comma 6 2 8" xfId="1237"/>
    <cellStyle name="Comma 6 3" xfId="175"/>
    <cellStyle name="Comma 6 3 2" xfId="413"/>
    <cellStyle name="Comma 6 3 2 2" xfId="867"/>
    <cellStyle name="Comma 6 3 2 2 2" xfId="2002"/>
    <cellStyle name="Comma 6 3 2 3" xfId="1548"/>
    <cellStyle name="Comma 6 3 3" xfId="1094"/>
    <cellStyle name="Comma 6 3 3 2" xfId="2229"/>
    <cellStyle name="Comma 6 3 4" xfId="640"/>
    <cellStyle name="Comma 6 3 4 2" xfId="1775"/>
    <cellStyle name="Comma 6 3 5" xfId="1321"/>
    <cellStyle name="Comma 6 4" xfId="119"/>
    <cellStyle name="Comma 6 4 2" xfId="357"/>
    <cellStyle name="Comma 6 4 2 2" xfId="811"/>
    <cellStyle name="Comma 6 4 2 2 2" xfId="1946"/>
    <cellStyle name="Comma 6 4 2 3" xfId="1492"/>
    <cellStyle name="Comma 6 4 3" xfId="1038"/>
    <cellStyle name="Comma 6 4 3 2" xfId="2173"/>
    <cellStyle name="Comma 6 4 4" xfId="584"/>
    <cellStyle name="Comma 6 4 4 2" xfId="1719"/>
    <cellStyle name="Comma 6 4 5" xfId="1265"/>
    <cellStyle name="Comma 6 5" xfId="245"/>
    <cellStyle name="Comma 6 5 2" xfId="472"/>
    <cellStyle name="Comma 6 5 2 2" xfId="926"/>
    <cellStyle name="Comma 6 5 2 2 2" xfId="2061"/>
    <cellStyle name="Comma 6 5 2 3" xfId="1607"/>
    <cellStyle name="Comma 6 5 3" xfId="1153"/>
    <cellStyle name="Comma 6 5 3 2" xfId="2288"/>
    <cellStyle name="Comma 6 5 4" xfId="699"/>
    <cellStyle name="Comma 6 5 4 2" xfId="1834"/>
    <cellStyle name="Comma 6 5 5" xfId="1380"/>
    <cellStyle name="Comma 6 6" xfId="301"/>
    <cellStyle name="Comma 6 6 2" xfId="755"/>
    <cellStyle name="Comma 6 6 2 2" xfId="1890"/>
    <cellStyle name="Comma 6 6 3" xfId="1436"/>
    <cellStyle name="Comma 6 7" xfId="982"/>
    <cellStyle name="Comma 6 7 2" xfId="2117"/>
    <cellStyle name="Comma 6 8" xfId="528"/>
    <cellStyle name="Comma 6 8 2" xfId="1663"/>
    <cellStyle name="Comma 6 9" xfId="1209"/>
    <cellStyle name="Comma 7" xfId="63"/>
    <cellStyle name="Comma 7 2" xfId="93"/>
    <cellStyle name="Comma 7 2 2" xfId="205"/>
    <cellStyle name="Comma 7 2 2 2" xfId="443"/>
    <cellStyle name="Comma 7 2 2 2 2" xfId="897"/>
    <cellStyle name="Comma 7 2 2 2 2 2" xfId="2032"/>
    <cellStyle name="Comma 7 2 2 2 3" xfId="1578"/>
    <cellStyle name="Comma 7 2 2 3" xfId="1124"/>
    <cellStyle name="Comma 7 2 2 3 2" xfId="2259"/>
    <cellStyle name="Comma 7 2 2 4" xfId="670"/>
    <cellStyle name="Comma 7 2 2 4 2" xfId="1805"/>
    <cellStyle name="Comma 7 2 2 5" xfId="1351"/>
    <cellStyle name="Comma 7 2 3" xfId="149"/>
    <cellStyle name="Comma 7 2 3 2" xfId="387"/>
    <cellStyle name="Comma 7 2 3 2 2" xfId="841"/>
    <cellStyle name="Comma 7 2 3 2 2 2" xfId="1976"/>
    <cellStyle name="Comma 7 2 3 2 3" xfId="1522"/>
    <cellStyle name="Comma 7 2 3 3" xfId="1068"/>
    <cellStyle name="Comma 7 2 3 3 2" xfId="2203"/>
    <cellStyle name="Comma 7 2 3 4" xfId="614"/>
    <cellStyle name="Comma 7 2 3 4 2" xfId="1749"/>
    <cellStyle name="Comma 7 2 3 5" xfId="1295"/>
    <cellStyle name="Comma 7 2 4" xfId="275"/>
    <cellStyle name="Comma 7 2 4 2" xfId="502"/>
    <cellStyle name="Comma 7 2 4 2 2" xfId="956"/>
    <cellStyle name="Comma 7 2 4 2 2 2" xfId="2091"/>
    <cellStyle name="Comma 7 2 4 2 3" xfId="1637"/>
    <cellStyle name="Comma 7 2 4 3" xfId="1183"/>
    <cellStyle name="Comma 7 2 4 3 2" xfId="2318"/>
    <cellStyle name="Comma 7 2 4 4" xfId="729"/>
    <cellStyle name="Comma 7 2 4 4 2" xfId="1864"/>
    <cellStyle name="Comma 7 2 4 5" xfId="1410"/>
    <cellStyle name="Comma 7 2 5" xfId="331"/>
    <cellStyle name="Comma 7 2 5 2" xfId="785"/>
    <cellStyle name="Comma 7 2 5 2 2" xfId="1920"/>
    <cellStyle name="Comma 7 2 5 3" xfId="1466"/>
    <cellStyle name="Comma 7 2 6" xfId="1012"/>
    <cellStyle name="Comma 7 2 6 2" xfId="2147"/>
    <cellStyle name="Comma 7 2 7" xfId="558"/>
    <cellStyle name="Comma 7 2 7 2" xfId="1693"/>
    <cellStyle name="Comma 7 2 8" xfId="1239"/>
    <cellStyle name="Comma 7 3" xfId="177"/>
    <cellStyle name="Comma 7 3 2" xfId="415"/>
    <cellStyle name="Comma 7 3 2 2" xfId="869"/>
    <cellStyle name="Comma 7 3 2 2 2" xfId="2004"/>
    <cellStyle name="Comma 7 3 2 3" xfId="1550"/>
    <cellStyle name="Comma 7 3 3" xfId="1096"/>
    <cellStyle name="Comma 7 3 3 2" xfId="2231"/>
    <cellStyle name="Comma 7 3 4" xfId="642"/>
    <cellStyle name="Comma 7 3 4 2" xfId="1777"/>
    <cellStyle name="Comma 7 3 5" xfId="1323"/>
    <cellStyle name="Comma 7 4" xfId="121"/>
    <cellStyle name="Comma 7 4 2" xfId="359"/>
    <cellStyle name="Comma 7 4 2 2" xfId="813"/>
    <cellStyle name="Comma 7 4 2 2 2" xfId="1948"/>
    <cellStyle name="Comma 7 4 2 3" xfId="1494"/>
    <cellStyle name="Comma 7 4 3" xfId="1040"/>
    <cellStyle name="Comma 7 4 3 2" xfId="2175"/>
    <cellStyle name="Comma 7 4 4" xfId="586"/>
    <cellStyle name="Comma 7 4 4 2" xfId="1721"/>
    <cellStyle name="Comma 7 4 5" xfId="1267"/>
    <cellStyle name="Comma 7 5" xfId="247"/>
    <cellStyle name="Comma 7 5 2" xfId="474"/>
    <cellStyle name="Comma 7 5 2 2" xfId="928"/>
    <cellStyle name="Comma 7 5 2 2 2" xfId="2063"/>
    <cellStyle name="Comma 7 5 2 3" xfId="1609"/>
    <cellStyle name="Comma 7 5 3" xfId="1155"/>
    <cellStyle name="Comma 7 5 3 2" xfId="2290"/>
    <cellStyle name="Comma 7 5 4" xfId="701"/>
    <cellStyle name="Comma 7 5 4 2" xfId="1836"/>
    <cellStyle name="Comma 7 5 5" xfId="1382"/>
    <cellStyle name="Comma 7 6" xfId="303"/>
    <cellStyle name="Comma 7 6 2" xfId="757"/>
    <cellStyle name="Comma 7 6 2 2" xfId="1892"/>
    <cellStyle name="Comma 7 6 3" xfId="1438"/>
    <cellStyle name="Comma 7 7" xfId="984"/>
    <cellStyle name="Comma 7 7 2" xfId="2119"/>
    <cellStyle name="Comma 7 8" xfId="530"/>
    <cellStyle name="Comma 7 8 2" xfId="1665"/>
    <cellStyle name="Comma 7 9" xfId="1211"/>
    <cellStyle name="Comma 8" xfId="65"/>
    <cellStyle name="Comma 8 2" xfId="95"/>
    <cellStyle name="Comma 8 2 2" xfId="207"/>
    <cellStyle name="Comma 8 2 2 2" xfId="445"/>
    <cellStyle name="Comma 8 2 2 2 2" xfId="899"/>
    <cellStyle name="Comma 8 2 2 2 2 2" xfId="2034"/>
    <cellStyle name="Comma 8 2 2 2 3" xfId="1580"/>
    <cellStyle name="Comma 8 2 2 3" xfId="1126"/>
    <cellStyle name="Comma 8 2 2 3 2" xfId="2261"/>
    <cellStyle name="Comma 8 2 2 4" xfId="672"/>
    <cellStyle name="Comma 8 2 2 4 2" xfId="1807"/>
    <cellStyle name="Comma 8 2 2 5" xfId="1353"/>
    <cellStyle name="Comma 8 2 3" xfId="151"/>
    <cellStyle name="Comma 8 2 3 2" xfId="389"/>
    <cellStyle name="Comma 8 2 3 2 2" xfId="843"/>
    <cellStyle name="Comma 8 2 3 2 2 2" xfId="1978"/>
    <cellStyle name="Comma 8 2 3 2 3" xfId="1524"/>
    <cellStyle name="Comma 8 2 3 3" xfId="1070"/>
    <cellStyle name="Comma 8 2 3 3 2" xfId="2205"/>
    <cellStyle name="Comma 8 2 3 4" xfId="616"/>
    <cellStyle name="Comma 8 2 3 4 2" xfId="1751"/>
    <cellStyle name="Comma 8 2 3 5" xfId="1297"/>
    <cellStyle name="Comma 8 2 4" xfId="277"/>
    <cellStyle name="Comma 8 2 4 2" xfId="504"/>
    <cellStyle name="Comma 8 2 4 2 2" xfId="958"/>
    <cellStyle name="Comma 8 2 4 2 2 2" xfId="2093"/>
    <cellStyle name="Comma 8 2 4 2 3" xfId="1639"/>
    <cellStyle name="Comma 8 2 4 3" xfId="1185"/>
    <cellStyle name="Comma 8 2 4 3 2" xfId="2320"/>
    <cellStyle name="Comma 8 2 4 4" xfId="731"/>
    <cellStyle name="Comma 8 2 4 4 2" xfId="1866"/>
    <cellStyle name="Comma 8 2 4 5" xfId="1412"/>
    <cellStyle name="Comma 8 2 5" xfId="333"/>
    <cellStyle name="Comma 8 2 5 2" xfId="787"/>
    <cellStyle name="Comma 8 2 5 2 2" xfId="1922"/>
    <cellStyle name="Comma 8 2 5 3" xfId="1468"/>
    <cellStyle name="Comma 8 2 6" xfId="1014"/>
    <cellStyle name="Comma 8 2 6 2" xfId="2149"/>
    <cellStyle name="Comma 8 2 7" xfId="560"/>
    <cellStyle name="Comma 8 2 7 2" xfId="1695"/>
    <cellStyle name="Comma 8 2 8" xfId="1241"/>
    <cellStyle name="Comma 8 3" xfId="179"/>
    <cellStyle name="Comma 8 3 2" xfId="417"/>
    <cellStyle name="Comma 8 3 2 2" xfId="871"/>
    <cellStyle name="Comma 8 3 2 2 2" xfId="2006"/>
    <cellStyle name="Comma 8 3 2 3" xfId="1552"/>
    <cellStyle name="Comma 8 3 3" xfId="1098"/>
    <cellStyle name="Comma 8 3 3 2" xfId="2233"/>
    <cellStyle name="Comma 8 3 4" xfId="644"/>
    <cellStyle name="Comma 8 3 4 2" xfId="1779"/>
    <cellStyle name="Comma 8 3 5" xfId="1325"/>
    <cellStyle name="Comma 8 4" xfId="123"/>
    <cellStyle name="Comma 8 4 2" xfId="361"/>
    <cellStyle name="Comma 8 4 2 2" xfId="815"/>
    <cellStyle name="Comma 8 4 2 2 2" xfId="1950"/>
    <cellStyle name="Comma 8 4 2 3" xfId="1496"/>
    <cellStyle name="Comma 8 4 3" xfId="1042"/>
    <cellStyle name="Comma 8 4 3 2" xfId="2177"/>
    <cellStyle name="Comma 8 4 4" xfId="588"/>
    <cellStyle name="Comma 8 4 4 2" xfId="1723"/>
    <cellStyle name="Comma 8 4 5" xfId="1269"/>
    <cellStyle name="Comma 8 5" xfId="249"/>
    <cellStyle name="Comma 8 5 2" xfId="476"/>
    <cellStyle name="Comma 8 5 2 2" xfId="930"/>
    <cellStyle name="Comma 8 5 2 2 2" xfId="2065"/>
    <cellStyle name="Comma 8 5 2 3" xfId="1611"/>
    <cellStyle name="Comma 8 5 3" xfId="1157"/>
    <cellStyle name="Comma 8 5 3 2" xfId="2292"/>
    <cellStyle name="Comma 8 5 4" xfId="703"/>
    <cellStyle name="Comma 8 5 4 2" xfId="1838"/>
    <cellStyle name="Comma 8 5 5" xfId="1384"/>
    <cellStyle name="Comma 8 6" xfId="305"/>
    <cellStyle name="Comma 8 6 2" xfId="759"/>
    <cellStyle name="Comma 8 6 2 2" xfId="1894"/>
    <cellStyle name="Comma 8 6 3" xfId="1440"/>
    <cellStyle name="Comma 8 7" xfId="986"/>
    <cellStyle name="Comma 8 7 2" xfId="2121"/>
    <cellStyle name="Comma 8 8" xfId="532"/>
    <cellStyle name="Comma 8 8 2" xfId="1667"/>
    <cellStyle name="Comma 8 9" xfId="1213"/>
    <cellStyle name="Comma 9" xfId="67"/>
    <cellStyle name="Comma 9 2" xfId="97"/>
    <cellStyle name="Comma 9 2 2" xfId="209"/>
    <cellStyle name="Comma 9 2 2 2" xfId="447"/>
    <cellStyle name="Comma 9 2 2 2 2" xfId="901"/>
    <cellStyle name="Comma 9 2 2 2 2 2" xfId="2036"/>
    <cellStyle name="Comma 9 2 2 2 3" xfId="1582"/>
    <cellStyle name="Comma 9 2 2 3" xfId="1128"/>
    <cellStyle name="Comma 9 2 2 3 2" xfId="2263"/>
    <cellStyle name="Comma 9 2 2 4" xfId="674"/>
    <cellStyle name="Comma 9 2 2 4 2" xfId="1809"/>
    <cellStyle name="Comma 9 2 2 5" xfId="1355"/>
    <cellStyle name="Comma 9 2 3" xfId="153"/>
    <cellStyle name="Comma 9 2 3 2" xfId="391"/>
    <cellStyle name="Comma 9 2 3 2 2" xfId="845"/>
    <cellStyle name="Comma 9 2 3 2 2 2" xfId="1980"/>
    <cellStyle name="Comma 9 2 3 2 3" xfId="1526"/>
    <cellStyle name="Comma 9 2 3 3" xfId="1072"/>
    <cellStyle name="Comma 9 2 3 3 2" xfId="2207"/>
    <cellStyle name="Comma 9 2 3 4" xfId="618"/>
    <cellStyle name="Comma 9 2 3 4 2" xfId="1753"/>
    <cellStyle name="Comma 9 2 3 5" xfId="1299"/>
    <cellStyle name="Comma 9 2 4" xfId="279"/>
    <cellStyle name="Comma 9 2 4 2" xfId="506"/>
    <cellStyle name="Comma 9 2 4 2 2" xfId="960"/>
    <cellStyle name="Comma 9 2 4 2 2 2" xfId="2095"/>
    <cellStyle name="Comma 9 2 4 2 3" xfId="1641"/>
    <cellStyle name="Comma 9 2 4 3" xfId="1187"/>
    <cellStyle name="Comma 9 2 4 3 2" xfId="2322"/>
    <cellStyle name="Comma 9 2 4 4" xfId="733"/>
    <cellStyle name="Comma 9 2 4 4 2" xfId="1868"/>
    <cellStyle name="Comma 9 2 4 5" xfId="1414"/>
    <cellStyle name="Comma 9 2 5" xfId="335"/>
    <cellStyle name="Comma 9 2 5 2" xfId="789"/>
    <cellStyle name="Comma 9 2 5 2 2" xfId="1924"/>
    <cellStyle name="Comma 9 2 5 3" xfId="1470"/>
    <cellStyle name="Comma 9 2 6" xfId="1016"/>
    <cellStyle name="Comma 9 2 6 2" xfId="2151"/>
    <cellStyle name="Comma 9 2 7" xfId="562"/>
    <cellStyle name="Comma 9 2 7 2" xfId="1697"/>
    <cellStyle name="Comma 9 2 8" xfId="1243"/>
    <cellStyle name="Comma 9 3" xfId="181"/>
    <cellStyle name="Comma 9 3 2" xfId="419"/>
    <cellStyle name="Comma 9 3 2 2" xfId="873"/>
    <cellStyle name="Comma 9 3 2 2 2" xfId="2008"/>
    <cellStyle name="Comma 9 3 2 3" xfId="1554"/>
    <cellStyle name="Comma 9 3 3" xfId="1100"/>
    <cellStyle name="Comma 9 3 3 2" xfId="2235"/>
    <cellStyle name="Comma 9 3 4" xfId="646"/>
    <cellStyle name="Comma 9 3 4 2" xfId="1781"/>
    <cellStyle name="Comma 9 3 5" xfId="1327"/>
    <cellStyle name="Comma 9 4" xfId="125"/>
    <cellStyle name="Comma 9 4 2" xfId="363"/>
    <cellStyle name="Comma 9 4 2 2" xfId="817"/>
    <cellStyle name="Comma 9 4 2 2 2" xfId="1952"/>
    <cellStyle name="Comma 9 4 2 3" xfId="1498"/>
    <cellStyle name="Comma 9 4 3" xfId="1044"/>
    <cellStyle name="Comma 9 4 3 2" xfId="2179"/>
    <cellStyle name="Comma 9 4 4" xfId="590"/>
    <cellStyle name="Comma 9 4 4 2" xfId="1725"/>
    <cellStyle name="Comma 9 4 5" xfId="1271"/>
    <cellStyle name="Comma 9 5" xfId="251"/>
    <cellStyle name="Comma 9 5 2" xfId="478"/>
    <cellStyle name="Comma 9 5 2 2" xfId="932"/>
    <cellStyle name="Comma 9 5 2 2 2" xfId="2067"/>
    <cellStyle name="Comma 9 5 2 3" xfId="1613"/>
    <cellStyle name="Comma 9 5 3" xfId="1159"/>
    <cellStyle name="Comma 9 5 3 2" xfId="2294"/>
    <cellStyle name="Comma 9 5 4" xfId="705"/>
    <cellStyle name="Comma 9 5 4 2" xfId="1840"/>
    <cellStyle name="Comma 9 5 5" xfId="1386"/>
    <cellStyle name="Comma 9 6" xfId="307"/>
    <cellStyle name="Comma 9 6 2" xfId="761"/>
    <cellStyle name="Comma 9 6 2 2" xfId="1896"/>
    <cellStyle name="Comma 9 6 3" xfId="1442"/>
    <cellStyle name="Comma 9 7" xfId="988"/>
    <cellStyle name="Comma 9 7 2" xfId="2123"/>
    <cellStyle name="Comma 9 8" xfId="534"/>
    <cellStyle name="Comma 9 8 2" xfId="1669"/>
    <cellStyle name="Comma 9 9" xfId="1215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2" xfId="96"/>
    <cellStyle name="Normal 10 2 2" xfId="208"/>
    <cellStyle name="Normal 10 2 2 2" xfId="446"/>
    <cellStyle name="Normal 10 2 2 2 2" xfId="900"/>
    <cellStyle name="Normal 10 2 2 2 2 2" xfId="2035"/>
    <cellStyle name="Normal 10 2 2 2 3" xfId="1581"/>
    <cellStyle name="Normal 10 2 2 3" xfId="1127"/>
    <cellStyle name="Normal 10 2 2 3 2" xfId="2262"/>
    <cellStyle name="Normal 10 2 2 4" xfId="673"/>
    <cellStyle name="Normal 10 2 2 4 2" xfId="1808"/>
    <cellStyle name="Normal 10 2 2 5" xfId="1354"/>
    <cellStyle name="Normal 10 2 3" xfId="152"/>
    <cellStyle name="Normal 10 2 3 2" xfId="390"/>
    <cellStyle name="Normal 10 2 3 2 2" xfId="844"/>
    <cellStyle name="Normal 10 2 3 2 2 2" xfId="1979"/>
    <cellStyle name="Normal 10 2 3 2 3" xfId="1525"/>
    <cellStyle name="Normal 10 2 3 3" xfId="1071"/>
    <cellStyle name="Normal 10 2 3 3 2" xfId="2206"/>
    <cellStyle name="Normal 10 2 3 4" xfId="617"/>
    <cellStyle name="Normal 10 2 3 4 2" xfId="1752"/>
    <cellStyle name="Normal 10 2 3 5" xfId="1298"/>
    <cellStyle name="Normal 10 2 4" xfId="278"/>
    <cellStyle name="Normal 10 2 4 2" xfId="505"/>
    <cellStyle name="Normal 10 2 4 2 2" xfId="959"/>
    <cellStyle name="Normal 10 2 4 2 2 2" xfId="2094"/>
    <cellStyle name="Normal 10 2 4 2 3" xfId="1640"/>
    <cellStyle name="Normal 10 2 4 3" xfId="1186"/>
    <cellStyle name="Normal 10 2 4 3 2" xfId="2321"/>
    <cellStyle name="Normal 10 2 4 4" xfId="732"/>
    <cellStyle name="Normal 10 2 4 4 2" xfId="1867"/>
    <cellStyle name="Normal 10 2 4 5" xfId="1413"/>
    <cellStyle name="Normal 10 2 5" xfId="334"/>
    <cellStyle name="Normal 10 2 5 2" xfId="788"/>
    <cellStyle name="Normal 10 2 5 2 2" xfId="1923"/>
    <cellStyle name="Normal 10 2 5 3" xfId="1469"/>
    <cellStyle name="Normal 10 2 6" xfId="1015"/>
    <cellStyle name="Normal 10 2 6 2" xfId="2150"/>
    <cellStyle name="Normal 10 2 7" xfId="561"/>
    <cellStyle name="Normal 10 2 7 2" xfId="1696"/>
    <cellStyle name="Normal 10 2 8" xfId="1242"/>
    <cellStyle name="Normal 10 3" xfId="180"/>
    <cellStyle name="Normal 10 3 2" xfId="418"/>
    <cellStyle name="Normal 10 3 2 2" xfId="872"/>
    <cellStyle name="Normal 10 3 2 2 2" xfId="2007"/>
    <cellStyle name="Normal 10 3 2 3" xfId="1553"/>
    <cellStyle name="Normal 10 3 3" xfId="1099"/>
    <cellStyle name="Normal 10 3 3 2" xfId="2234"/>
    <cellStyle name="Normal 10 3 4" xfId="645"/>
    <cellStyle name="Normal 10 3 4 2" xfId="1780"/>
    <cellStyle name="Normal 10 3 5" xfId="1326"/>
    <cellStyle name="Normal 10 4" xfId="124"/>
    <cellStyle name="Normal 10 4 2" xfId="362"/>
    <cellStyle name="Normal 10 4 2 2" xfId="816"/>
    <cellStyle name="Normal 10 4 2 2 2" xfId="1951"/>
    <cellStyle name="Normal 10 4 2 3" xfId="1497"/>
    <cellStyle name="Normal 10 4 3" xfId="1043"/>
    <cellStyle name="Normal 10 4 3 2" xfId="2178"/>
    <cellStyle name="Normal 10 4 4" xfId="589"/>
    <cellStyle name="Normal 10 4 4 2" xfId="1724"/>
    <cellStyle name="Normal 10 4 5" xfId="1270"/>
    <cellStyle name="Normal 10 5" xfId="250"/>
    <cellStyle name="Normal 10 5 2" xfId="477"/>
    <cellStyle name="Normal 10 5 2 2" xfId="931"/>
    <cellStyle name="Normal 10 5 2 2 2" xfId="2066"/>
    <cellStyle name="Normal 10 5 2 3" xfId="1612"/>
    <cellStyle name="Normal 10 5 3" xfId="1158"/>
    <cellStyle name="Normal 10 5 3 2" xfId="2293"/>
    <cellStyle name="Normal 10 5 4" xfId="704"/>
    <cellStyle name="Normal 10 5 4 2" xfId="1839"/>
    <cellStyle name="Normal 10 5 5" xfId="1385"/>
    <cellStyle name="Normal 10 6" xfId="306"/>
    <cellStyle name="Normal 10 6 2" xfId="760"/>
    <cellStyle name="Normal 10 6 2 2" xfId="1895"/>
    <cellStyle name="Normal 10 6 3" xfId="1441"/>
    <cellStyle name="Normal 10 7" xfId="987"/>
    <cellStyle name="Normal 10 7 2" xfId="2122"/>
    <cellStyle name="Normal 10 8" xfId="533"/>
    <cellStyle name="Normal 10 8 2" xfId="1668"/>
    <cellStyle name="Normal 10 9" xfId="1214"/>
    <cellStyle name="Normal 11" xfId="69"/>
    <cellStyle name="Normal 12" xfId="225"/>
    <cellStyle name="Normal 13" xfId="210"/>
    <cellStyle name="Normal 13 2" xfId="448"/>
    <cellStyle name="Normal 13 2 2" xfId="902"/>
    <cellStyle name="Normal 13 2 2 2" xfId="2037"/>
    <cellStyle name="Normal 13 2 3" xfId="1583"/>
    <cellStyle name="Normal 13 3" xfId="1129"/>
    <cellStyle name="Normal 13 3 2" xfId="2264"/>
    <cellStyle name="Normal 13 4" xfId="675"/>
    <cellStyle name="Normal 13 4 2" xfId="1810"/>
    <cellStyle name="Normal 13 5" xfId="1356"/>
    <cellStyle name="Normal 14" xfId="38"/>
    <cellStyle name="Normal 15" xfId="2327"/>
    <cellStyle name="Normal 2" xfId="42"/>
    <cellStyle name="Normal 2 2" xfId="55"/>
    <cellStyle name="Normal 2 2 2" xfId="2325"/>
    <cellStyle name="Normal 3" xfId="51"/>
    <cellStyle name="Normal 3 2" xfId="82"/>
    <cellStyle name="Normal 3 2 2" xfId="194"/>
    <cellStyle name="Normal 3 2 2 2" xfId="432"/>
    <cellStyle name="Normal 3 2 2 2 2" xfId="886"/>
    <cellStyle name="Normal 3 2 2 2 2 2" xfId="2021"/>
    <cellStyle name="Normal 3 2 2 2 3" xfId="1567"/>
    <cellStyle name="Normal 3 2 2 3" xfId="1113"/>
    <cellStyle name="Normal 3 2 2 3 2" xfId="2248"/>
    <cellStyle name="Normal 3 2 2 4" xfId="659"/>
    <cellStyle name="Normal 3 2 2 4 2" xfId="1794"/>
    <cellStyle name="Normal 3 2 2 5" xfId="1340"/>
    <cellStyle name="Normal 3 2 3" xfId="138"/>
    <cellStyle name="Normal 3 2 3 2" xfId="376"/>
    <cellStyle name="Normal 3 2 3 2 2" xfId="830"/>
    <cellStyle name="Normal 3 2 3 2 2 2" xfId="1965"/>
    <cellStyle name="Normal 3 2 3 2 3" xfId="1511"/>
    <cellStyle name="Normal 3 2 3 3" xfId="1057"/>
    <cellStyle name="Normal 3 2 3 3 2" xfId="2192"/>
    <cellStyle name="Normal 3 2 3 4" xfId="603"/>
    <cellStyle name="Normal 3 2 3 4 2" xfId="1738"/>
    <cellStyle name="Normal 3 2 3 5" xfId="1284"/>
    <cellStyle name="Normal 3 2 4" xfId="264"/>
    <cellStyle name="Normal 3 2 4 2" xfId="491"/>
    <cellStyle name="Normal 3 2 4 2 2" xfId="945"/>
    <cellStyle name="Normal 3 2 4 2 2 2" xfId="2080"/>
    <cellStyle name="Normal 3 2 4 2 3" xfId="1626"/>
    <cellStyle name="Normal 3 2 4 3" xfId="1172"/>
    <cellStyle name="Normal 3 2 4 3 2" xfId="2307"/>
    <cellStyle name="Normal 3 2 4 4" xfId="718"/>
    <cellStyle name="Normal 3 2 4 4 2" xfId="1853"/>
    <cellStyle name="Normal 3 2 4 5" xfId="1399"/>
    <cellStyle name="Normal 3 2 5" xfId="320"/>
    <cellStyle name="Normal 3 2 5 2" xfId="774"/>
    <cellStyle name="Normal 3 2 5 2 2" xfId="1909"/>
    <cellStyle name="Normal 3 2 5 3" xfId="1455"/>
    <cellStyle name="Normal 3 2 6" xfId="1001"/>
    <cellStyle name="Normal 3 2 6 2" xfId="2136"/>
    <cellStyle name="Normal 3 2 7" xfId="547"/>
    <cellStyle name="Normal 3 2 7 2" xfId="1682"/>
    <cellStyle name="Normal 3 2 8" xfId="1228"/>
    <cellStyle name="Normal 3 3" xfId="166"/>
    <cellStyle name="Normal 3 3 2" xfId="404"/>
    <cellStyle name="Normal 3 3 2 2" xfId="858"/>
    <cellStyle name="Normal 3 3 2 2 2" xfId="1993"/>
    <cellStyle name="Normal 3 3 2 3" xfId="1539"/>
    <cellStyle name="Normal 3 3 3" xfId="1085"/>
    <cellStyle name="Normal 3 3 3 2" xfId="2220"/>
    <cellStyle name="Normal 3 3 4" xfId="631"/>
    <cellStyle name="Normal 3 3 4 2" xfId="1766"/>
    <cellStyle name="Normal 3 3 5" xfId="1312"/>
    <cellStyle name="Normal 3 4" xfId="110"/>
    <cellStyle name="Normal 3 4 2" xfId="348"/>
    <cellStyle name="Normal 3 4 2 2" xfId="802"/>
    <cellStyle name="Normal 3 4 2 2 2" xfId="1937"/>
    <cellStyle name="Normal 3 4 2 3" xfId="1483"/>
    <cellStyle name="Normal 3 4 3" xfId="1029"/>
    <cellStyle name="Normal 3 4 3 2" xfId="2164"/>
    <cellStyle name="Normal 3 4 4" xfId="575"/>
    <cellStyle name="Normal 3 4 4 2" xfId="1710"/>
    <cellStyle name="Normal 3 4 5" xfId="1256"/>
    <cellStyle name="Normal 3 5" xfId="236"/>
    <cellStyle name="Normal 3 5 2" xfId="463"/>
    <cellStyle name="Normal 3 5 2 2" xfId="917"/>
    <cellStyle name="Normal 3 5 2 2 2" xfId="2052"/>
    <cellStyle name="Normal 3 5 2 3" xfId="1598"/>
    <cellStyle name="Normal 3 5 3" xfId="1144"/>
    <cellStyle name="Normal 3 5 3 2" xfId="2279"/>
    <cellStyle name="Normal 3 5 4" xfId="690"/>
    <cellStyle name="Normal 3 5 4 2" xfId="1825"/>
    <cellStyle name="Normal 3 5 5" xfId="1371"/>
    <cellStyle name="Normal 3 6" xfId="292"/>
    <cellStyle name="Normal 3 6 2" xfId="746"/>
    <cellStyle name="Normal 3 6 2 2" xfId="1881"/>
    <cellStyle name="Normal 3 6 3" xfId="1427"/>
    <cellStyle name="Normal 3 7" xfId="973"/>
    <cellStyle name="Normal 3 7 2" xfId="2108"/>
    <cellStyle name="Normal 3 8" xfId="519"/>
    <cellStyle name="Normal 3 8 2" xfId="1654"/>
    <cellStyle name="Normal 3 9" xfId="1200"/>
    <cellStyle name="Normal 4" xfId="53"/>
    <cellStyle name="Normal 4 2" xfId="84"/>
    <cellStyle name="Normal 4 2 2" xfId="196"/>
    <cellStyle name="Normal 4 2 2 2" xfId="434"/>
    <cellStyle name="Normal 4 2 2 2 2" xfId="888"/>
    <cellStyle name="Normal 4 2 2 2 2 2" xfId="2023"/>
    <cellStyle name="Normal 4 2 2 2 3" xfId="1569"/>
    <cellStyle name="Normal 4 2 2 3" xfId="1115"/>
    <cellStyle name="Normal 4 2 2 3 2" xfId="2250"/>
    <cellStyle name="Normal 4 2 2 4" xfId="661"/>
    <cellStyle name="Normal 4 2 2 4 2" xfId="1796"/>
    <cellStyle name="Normal 4 2 2 5" xfId="1342"/>
    <cellStyle name="Normal 4 2 3" xfId="140"/>
    <cellStyle name="Normal 4 2 3 2" xfId="378"/>
    <cellStyle name="Normal 4 2 3 2 2" xfId="832"/>
    <cellStyle name="Normal 4 2 3 2 2 2" xfId="1967"/>
    <cellStyle name="Normal 4 2 3 2 3" xfId="1513"/>
    <cellStyle name="Normal 4 2 3 3" xfId="1059"/>
    <cellStyle name="Normal 4 2 3 3 2" xfId="2194"/>
    <cellStyle name="Normal 4 2 3 4" xfId="605"/>
    <cellStyle name="Normal 4 2 3 4 2" xfId="1740"/>
    <cellStyle name="Normal 4 2 3 5" xfId="1286"/>
    <cellStyle name="Normal 4 2 4" xfId="266"/>
    <cellStyle name="Normal 4 2 4 2" xfId="493"/>
    <cellStyle name="Normal 4 2 4 2 2" xfId="947"/>
    <cellStyle name="Normal 4 2 4 2 2 2" xfId="2082"/>
    <cellStyle name="Normal 4 2 4 2 3" xfId="1628"/>
    <cellStyle name="Normal 4 2 4 3" xfId="1174"/>
    <cellStyle name="Normal 4 2 4 3 2" xfId="2309"/>
    <cellStyle name="Normal 4 2 4 4" xfId="720"/>
    <cellStyle name="Normal 4 2 4 4 2" xfId="1855"/>
    <cellStyle name="Normal 4 2 4 5" xfId="1401"/>
    <cellStyle name="Normal 4 2 5" xfId="322"/>
    <cellStyle name="Normal 4 2 5 2" xfId="776"/>
    <cellStyle name="Normal 4 2 5 2 2" xfId="1911"/>
    <cellStyle name="Normal 4 2 5 3" xfId="1457"/>
    <cellStyle name="Normal 4 2 6" xfId="1003"/>
    <cellStyle name="Normal 4 2 6 2" xfId="2138"/>
    <cellStyle name="Normal 4 2 7" xfId="549"/>
    <cellStyle name="Normal 4 2 7 2" xfId="1684"/>
    <cellStyle name="Normal 4 2 8" xfId="1230"/>
    <cellStyle name="Normal 4 3" xfId="168"/>
    <cellStyle name="Normal 4 3 2" xfId="406"/>
    <cellStyle name="Normal 4 3 2 2" xfId="860"/>
    <cellStyle name="Normal 4 3 2 2 2" xfId="1995"/>
    <cellStyle name="Normal 4 3 2 3" xfId="1541"/>
    <cellStyle name="Normal 4 3 3" xfId="1087"/>
    <cellStyle name="Normal 4 3 3 2" xfId="2222"/>
    <cellStyle name="Normal 4 3 4" xfId="633"/>
    <cellStyle name="Normal 4 3 4 2" xfId="1768"/>
    <cellStyle name="Normal 4 3 5" xfId="1314"/>
    <cellStyle name="Normal 4 4" xfId="112"/>
    <cellStyle name="Normal 4 4 2" xfId="350"/>
    <cellStyle name="Normal 4 4 2 2" xfId="804"/>
    <cellStyle name="Normal 4 4 2 2 2" xfId="1939"/>
    <cellStyle name="Normal 4 4 2 3" xfId="1485"/>
    <cellStyle name="Normal 4 4 3" xfId="1031"/>
    <cellStyle name="Normal 4 4 3 2" xfId="2166"/>
    <cellStyle name="Normal 4 4 4" xfId="577"/>
    <cellStyle name="Normal 4 4 4 2" xfId="1712"/>
    <cellStyle name="Normal 4 4 5" xfId="1258"/>
    <cellStyle name="Normal 4 5" xfId="238"/>
    <cellStyle name="Normal 4 5 2" xfId="465"/>
    <cellStyle name="Normal 4 5 2 2" xfId="919"/>
    <cellStyle name="Normal 4 5 2 2 2" xfId="2054"/>
    <cellStyle name="Normal 4 5 2 3" xfId="1600"/>
    <cellStyle name="Normal 4 5 3" xfId="1146"/>
    <cellStyle name="Normal 4 5 3 2" xfId="2281"/>
    <cellStyle name="Normal 4 5 4" xfId="692"/>
    <cellStyle name="Normal 4 5 4 2" xfId="1827"/>
    <cellStyle name="Normal 4 5 5" xfId="1373"/>
    <cellStyle name="Normal 4 6" xfId="294"/>
    <cellStyle name="Normal 4 6 2" xfId="748"/>
    <cellStyle name="Normal 4 6 2 2" xfId="1883"/>
    <cellStyle name="Normal 4 6 3" xfId="1429"/>
    <cellStyle name="Normal 4 7" xfId="975"/>
    <cellStyle name="Normal 4 7 2" xfId="2110"/>
    <cellStyle name="Normal 4 8" xfId="521"/>
    <cellStyle name="Normal 4 8 2" xfId="1656"/>
    <cellStyle name="Normal 4 9" xfId="1202"/>
    <cellStyle name="Normal 5" xfId="56"/>
    <cellStyle name="Normal 5 2" xfId="86"/>
    <cellStyle name="Normal 5 2 2" xfId="198"/>
    <cellStyle name="Normal 5 2 2 2" xfId="436"/>
    <cellStyle name="Normal 5 2 2 2 2" xfId="890"/>
    <cellStyle name="Normal 5 2 2 2 2 2" xfId="2025"/>
    <cellStyle name="Normal 5 2 2 2 3" xfId="1571"/>
    <cellStyle name="Normal 5 2 2 3" xfId="1117"/>
    <cellStyle name="Normal 5 2 2 3 2" xfId="2252"/>
    <cellStyle name="Normal 5 2 2 4" xfId="663"/>
    <cellStyle name="Normal 5 2 2 4 2" xfId="1798"/>
    <cellStyle name="Normal 5 2 2 5" xfId="1344"/>
    <cellStyle name="Normal 5 2 3" xfId="142"/>
    <cellStyle name="Normal 5 2 3 2" xfId="380"/>
    <cellStyle name="Normal 5 2 3 2 2" xfId="834"/>
    <cellStyle name="Normal 5 2 3 2 2 2" xfId="1969"/>
    <cellStyle name="Normal 5 2 3 2 3" xfId="1515"/>
    <cellStyle name="Normal 5 2 3 3" xfId="1061"/>
    <cellStyle name="Normal 5 2 3 3 2" xfId="2196"/>
    <cellStyle name="Normal 5 2 3 4" xfId="607"/>
    <cellStyle name="Normal 5 2 3 4 2" xfId="1742"/>
    <cellStyle name="Normal 5 2 3 5" xfId="1288"/>
    <cellStyle name="Normal 5 2 4" xfId="268"/>
    <cellStyle name="Normal 5 2 4 2" xfId="495"/>
    <cellStyle name="Normal 5 2 4 2 2" xfId="949"/>
    <cellStyle name="Normal 5 2 4 2 2 2" xfId="2084"/>
    <cellStyle name="Normal 5 2 4 2 3" xfId="1630"/>
    <cellStyle name="Normal 5 2 4 3" xfId="1176"/>
    <cellStyle name="Normal 5 2 4 3 2" xfId="2311"/>
    <cellStyle name="Normal 5 2 4 4" xfId="722"/>
    <cellStyle name="Normal 5 2 4 4 2" xfId="1857"/>
    <cellStyle name="Normal 5 2 4 5" xfId="1403"/>
    <cellStyle name="Normal 5 2 5" xfId="324"/>
    <cellStyle name="Normal 5 2 5 2" xfId="778"/>
    <cellStyle name="Normal 5 2 5 2 2" xfId="1913"/>
    <cellStyle name="Normal 5 2 5 3" xfId="1459"/>
    <cellStyle name="Normal 5 2 6" xfId="1005"/>
    <cellStyle name="Normal 5 2 6 2" xfId="2140"/>
    <cellStyle name="Normal 5 2 7" xfId="551"/>
    <cellStyle name="Normal 5 2 7 2" xfId="1686"/>
    <cellStyle name="Normal 5 2 8" xfId="1232"/>
    <cellStyle name="Normal 5 3" xfId="170"/>
    <cellStyle name="Normal 5 3 2" xfId="408"/>
    <cellStyle name="Normal 5 3 2 2" xfId="862"/>
    <cellStyle name="Normal 5 3 2 2 2" xfId="1997"/>
    <cellStyle name="Normal 5 3 2 3" xfId="1543"/>
    <cellStyle name="Normal 5 3 3" xfId="1089"/>
    <cellStyle name="Normal 5 3 3 2" xfId="2224"/>
    <cellStyle name="Normal 5 3 4" xfId="635"/>
    <cellStyle name="Normal 5 3 4 2" xfId="1770"/>
    <cellStyle name="Normal 5 3 5" xfId="1316"/>
    <cellStyle name="Normal 5 4" xfId="114"/>
    <cellStyle name="Normal 5 4 2" xfId="352"/>
    <cellStyle name="Normal 5 4 2 2" xfId="806"/>
    <cellStyle name="Normal 5 4 2 2 2" xfId="1941"/>
    <cellStyle name="Normal 5 4 2 3" xfId="1487"/>
    <cellStyle name="Normal 5 4 3" xfId="1033"/>
    <cellStyle name="Normal 5 4 3 2" xfId="2168"/>
    <cellStyle name="Normal 5 4 4" xfId="579"/>
    <cellStyle name="Normal 5 4 4 2" xfId="1714"/>
    <cellStyle name="Normal 5 4 5" xfId="1260"/>
    <cellStyle name="Normal 5 5" xfId="240"/>
    <cellStyle name="Normal 5 5 2" xfId="467"/>
    <cellStyle name="Normal 5 5 2 2" xfId="921"/>
    <cellStyle name="Normal 5 5 2 2 2" xfId="2056"/>
    <cellStyle name="Normal 5 5 2 3" xfId="1602"/>
    <cellStyle name="Normal 5 5 3" xfId="1148"/>
    <cellStyle name="Normal 5 5 3 2" xfId="2283"/>
    <cellStyle name="Normal 5 5 4" xfId="694"/>
    <cellStyle name="Normal 5 5 4 2" xfId="1829"/>
    <cellStyle name="Normal 5 5 5" xfId="1375"/>
    <cellStyle name="Normal 5 6" xfId="296"/>
    <cellStyle name="Normal 5 6 2" xfId="750"/>
    <cellStyle name="Normal 5 6 2 2" xfId="1885"/>
    <cellStyle name="Normal 5 6 3" xfId="1431"/>
    <cellStyle name="Normal 5 7" xfId="977"/>
    <cellStyle name="Normal 5 7 2" xfId="2112"/>
    <cellStyle name="Normal 5 8" xfId="523"/>
    <cellStyle name="Normal 5 8 2" xfId="1658"/>
    <cellStyle name="Normal 5 9" xfId="1204"/>
    <cellStyle name="Normal 6" xfId="58"/>
    <cellStyle name="Normal 6 2" xfId="88"/>
    <cellStyle name="Normal 6 2 2" xfId="200"/>
    <cellStyle name="Normal 6 2 2 2" xfId="438"/>
    <cellStyle name="Normal 6 2 2 2 2" xfId="892"/>
    <cellStyle name="Normal 6 2 2 2 2 2" xfId="2027"/>
    <cellStyle name="Normal 6 2 2 2 3" xfId="1573"/>
    <cellStyle name="Normal 6 2 2 3" xfId="1119"/>
    <cellStyle name="Normal 6 2 2 3 2" xfId="2254"/>
    <cellStyle name="Normal 6 2 2 4" xfId="665"/>
    <cellStyle name="Normal 6 2 2 4 2" xfId="1800"/>
    <cellStyle name="Normal 6 2 2 5" xfId="1346"/>
    <cellStyle name="Normal 6 2 3" xfId="144"/>
    <cellStyle name="Normal 6 2 3 2" xfId="382"/>
    <cellStyle name="Normal 6 2 3 2 2" xfId="836"/>
    <cellStyle name="Normal 6 2 3 2 2 2" xfId="1971"/>
    <cellStyle name="Normal 6 2 3 2 3" xfId="1517"/>
    <cellStyle name="Normal 6 2 3 3" xfId="1063"/>
    <cellStyle name="Normal 6 2 3 3 2" xfId="2198"/>
    <cellStyle name="Normal 6 2 3 4" xfId="609"/>
    <cellStyle name="Normal 6 2 3 4 2" xfId="1744"/>
    <cellStyle name="Normal 6 2 3 5" xfId="1290"/>
    <cellStyle name="Normal 6 2 4" xfId="270"/>
    <cellStyle name="Normal 6 2 4 2" xfId="497"/>
    <cellStyle name="Normal 6 2 4 2 2" xfId="951"/>
    <cellStyle name="Normal 6 2 4 2 2 2" xfId="2086"/>
    <cellStyle name="Normal 6 2 4 2 3" xfId="1632"/>
    <cellStyle name="Normal 6 2 4 3" xfId="1178"/>
    <cellStyle name="Normal 6 2 4 3 2" xfId="2313"/>
    <cellStyle name="Normal 6 2 4 4" xfId="724"/>
    <cellStyle name="Normal 6 2 4 4 2" xfId="1859"/>
    <cellStyle name="Normal 6 2 4 5" xfId="1405"/>
    <cellStyle name="Normal 6 2 5" xfId="326"/>
    <cellStyle name="Normal 6 2 5 2" xfId="780"/>
    <cellStyle name="Normal 6 2 5 2 2" xfId="1915"/>
    <cellStyle name="Normal 6 2 5 3" xfId="1461"/>
    <cellStyle name="Normal 6 2 6" xfId="1007"/>
    <cellStyle name="Normal 6 2 6 2" xfId="2142"/>
    <cellStyle name="Normal 6 2 7" xfId="553"/>
    <cellStyle name="Normal 6 2 7 2" xfId="1688"/>
    <cellStyle name="Normal 6 2 8" xfId="1234"/>
    <cellStyle name="Normal 6 3" xfId="172"/>
    <cellStyle name="Normal 6 3 2" xfId="410"/>
    <cellStyle name="Normal 6 3 2 2" xfId="864"/>
    <cellStyle name="Normal 6 3 2 2 2" xfId="1999"/>
    <cellStyle name="Normal 6 3 2 3" xfId="1545"/>
    <cellStyle name="Normal 6 3 3" xfId="1091"/>
    <cellStyle name="Normal 6 3 3 2" xfId="2226"/>
    <cellStyle name="Normal 6 3 4" xfId="637"/>
    <cellStyle name="Normal 6 3 4 2" xfId="1772"/>
    <cellStyle name="Normal 6 3 5" xfId="1318"/>
    <cellStyle name="Normal 6 4" xfId="116"/>
    <cellStyle name="Normal 6 4 2" xfId="354"/>
    <cellStyle name="Normal 6 4 2 2" xfId="808"/>
    <cellStyle name="Normal 6 4 2 2 2" xfId="1943"/>
    <cellStyle name="Normal 6 4 2 3" xfId="1489"/>
    <cellStyle name="Normal 6 4 3" xfId="1035"/>
    <cellStyle name="Normal 6 4 3 2" xfId="2170"/>
    <cellStyle name="Normal 6 4 4" xfId="581"/>
    <cellStyle name="Normal 6 4 4 2" xfId="1716"/>
    <cellStyle name="Normal 6 4 5" xfId="1262"/>
    <cellStyle name="Normal 6 5" xfId="242"/>
    <cellStyle name="Normal 6 5 2" xfId="469"/>
    <cellStyle name="Normal 6 5 2 2" xfId="923"/>
    <cellStyle name="Normal 6 5 2 2 2" xfId="2058"/>
    <cellStyle name="Normal 6 5 2 3" xfId="1604"/>
    <cellStyle name="Normal 6 5 3" xfId="1150"/>
    <cellStyle name="Normal 6 5 3 2" xfId="2285"/>
    <cellStyle name="Normal 6 5 4" xfId="696"/>
    <cellStyle name="Normal 6 5 4 2" xfId="1831"/>
    <cellStyle name="Normal 6 5 5" xfId="1377"/>
    <cellStyle name="Normal 6 6" xfId="298"/>
    <cellStyle name="Normal 6 6 2" xfId="752"/>
    <cellStyle name="Normal 6 6 2 2" xfId="1887"/>
    <cellStyle name="Normal 6 6 3" xfId="1433"/>
    <cellStyle name="Normal 6 7" xfId="979"/>
    <cellStyle name="Normal 6 7 2" xfId="2114"/>
    <cellStyle name="Normal 6 8" xfId="525"/>
    <cellStyle name="Normal 6 8 2" xfId="1660"/>
    <cellStyle name="Normal 6 9" xfId="1206"/>
    <cellStyle name="Normal 7" xfId="60"/>
    <cellStyle name="Normal 7 2" xfId="90"/>
    <cellStyle name="Normal 7 2 2" xfId="202"/>
    <cellStyle name="Normal 7 2 2 2" xfId="440"/>
    <cellStyle name="Normal 7 2 2 2 2" xfId="894"/>
    <cellStyle name="Normal 7 2 2 2 2 2" xfId="2029"/>
    <cellStyle name="Normal 7 2 2 2 3" xfId="1575"/>
    <cellStyle name="Normal 7 2 2 3" xfId="1121"/>
    <cellStyle name="Normal 7 2 2 3 2" xfId="2256"/>
    <cellStyle name="Normal 7 2 2 4" xfId="667"/>
    <cellStyle name="Normal 7 2 2 4 2" xfId="1802"/>
    <cellStyle name="Normal 7 2 2 5" xfId="1348"/>
    <cellStyle name="Normal 7 2 3" xfId="146"/>
    <cellStyle name="Normal 7 2 3 2" xfId="384"/>
    <cellStyle name="Normal 7 2 3 2 2" xfId="838"/>
    <cellStyle name="Normal 7 2 3 2 2 2" xfId="1973"/>
    <cellStyle name="Normal 7 2 3 2 3" xfId="1519"/>
    <cellStyle name="Normal 7 2 3 3" xfId="1065"/>
    <cellStyle name="Normal 7 2 3 3 2" xfId="2200"/>
    <cellStyle name="Normal 7 2 3 4" xfId="611"/>
    <cellStyle name="Normal 7 2 3 4 2" xfId="1746"/>
    <cellStyle name="Normal 7 2 3 5" xfId="1292"/>
    <cellStyle name="Normal 7 2 4" xfId="272"/>
    <cellStyle name="Normal 7 2 4 2" xfId="499"/>
    <cellStyle name="Normal 7 2 4 2 2" xfId="953"/>
    <cellStyle name="Normal 7 2 4 2 2 2" xfId="2088"/>
    <cellStyle name="Normal 7 2 4 2 3" xfId="1634"/>
    <cellStyle name="Normal 7 2 4 3" xfId="1180"/>
    <cellStyle name="Normal 7 2 4 3 2" xfId="2315"/>
    <cellStyle name="Normal 7 2 4 4" xfId="726"/>
    <cellStyle name="Normal 7 2 4 4 2" xfId="1861"/>
    <cellStyle name="Normal 7 2 4 5" xfId="1407"/>
    <cellStyle name="Normal 7 2 5" xfId="328"/>
    <cellStyle name="Normal 7 2 5 2" xfId="782"/>
    <cellStyle name="Normal 7 2 5 2 2" xfId="1917"/>
    <cellStyle name="Normal 7 2 5 3" xfId="1463"/>
    <cellStyle name="Normal 7 2 6" xfId="1009"/>
    <cellStyle name="Normal 7 2 6 2" xfId="2144"/>
    <cellStyle name="Normal 7 2 7" xfId="555"/>
    <cellStyle name="Normal 7 2 7 2" xfId="1690"/>
    <cellStyle name="Normal 7 2 8" xfId="1236"/>
    <cellStyle name="Normal 7 3" xfId="174"/>
    <cellStyle name="Normal 7 3 2" xfId="412"/>
    <cellStyle name="Normal 7 3 2 2" xfId="866"/>
    <cellStyle name="Normal 7 3 2 2 2" xfId="2001"/>
    <cellStyle name="Normal 7 3 2 3" xfId="1547"/>
    <cellStyle name="Normal 7 3 3" xfId="1093"/>
    <cellStyle name="Normal 7 3 3 2" xfId="2228"/>
    <cellStyle name="Normal 7 3 4" xfId="639"/>
    <cellStyle name="Normal 7 3 4 2" xfId="1774"/>
    <cellStyle name="Normal 7 3 5" xfId="1320"/>
    <cellStyle name="Normal 7 4" xfId="118"/>
    <cellStyle name="Normal 7 4 2" xfId="356"/>
    <cellStyle name="Normal 7 4 2 2" xfId="810"/>
    <cellStyle name="Normal 7 4 2 2 2" xfId="1945"/>
    <cellStyle name="Normal 7 4 2 3" xfId="1491"/>
    <cellStyle name="Normal 7 4 3" xfId="1037"/>
    <cellStyle name="Normal 7 4 3 2" xfId="2172"/>
    <cellStyle name="Normal 7 4 4" xfId="583"/>
    <cellStyle name="Normal 7 4 4 2" xfId="1718"/>
    <cellStyle name="Normal 7 4 5" xfId="1264"/>
    <cellStyle name="Normal 7 5" xfId="244"/>
    <cellStyle name="Normal 7 5 2" xfId="471"/>
    <cellStyle name="Normal 7 5 2 2" xfId="925"/>
    <cellStyle name="Normal 7 5 2 2 2" xfId="2060"/>
    <cellStyle name="Normal 7 5 2 3" xfId="1606"/>
    <cellStyle name="Normal 7 5 3" xfId="1152"/>
    <cellStyle name="Normal 7 5 3 2" xfId="2287"/>
    <cellStyle name="Normal 7 5 4" xfId="698"/>
    <cellStyle name="Normal 7 5 4 2" xfId="1833"/>
    <cellStyle name="Normal 7 5 5" xfId="1379"/>
    <cellStyle name="Normal 7 6" xfId="300"/>
    <cellStyle name="Normal 7 6 2" xfId="754"/>
    <cellStyle name="Normal 7 6 2 2" xfId="1889"/>
    <cellStyle name="Normal 7 6 3" xfId="1435"/>
    <cellStyle name="Normal 7 7" xfId="981"/>
    <cellStyle name="Normal 7 7 2" xfId="2116"/>
    <cellStyle name="Normal 7 8" xfId="527"/>
    <cellStyle name="Normal 7 8 2" xfId="1662"/>
    <cellStyle name="Normal 7 9" xfId="1208"/>
    <cellStyle name="Normal 8" xfId="62"/>
    <cellStyle name="Normal 8 2" xfId="92"/>
    <cellStyle name="Normal 8 2 2" xfId="204"/>
    <cellStyle name="Normal 8 2 2 2" xfId="442"/>
    <cellStyle name="Normal 8 2 2 2 2" xfId="896"/>
    <cellStyle name="Normal 8 2 2 2 2 2" xfId="2031"/>
    <cellStyle name="Normal 8 2 2 2 3" xfId="1577"/>
    <cellStyle name="Normal 8 2 2 3" xfId="1123"/>
    <cellStyle name="Normal 8 2 2 3 2" xfId="2258"/>
    <cellStyle name="Normal 8 2 2 4" xfId="669"/>
    <cellStyle name="Normal 8 2 2 4 2" xfId="1804"/>
    <cellStyle name="Normal 8 2 2 5" xfId="1350"/>
    <cellStyle name="Normal 8 2 3" xfId="148"/>
    <cellStyle name="Normal 8 2 3 2" xfId="386"/>
    <cellStyle name="Normal 8 2 3 2 2" xfId="840"/>
    <cellStyle name="Normal 8 2 3 2 2 2" xfId="1975"/>
    <cellStyle name="Normal 8 2 3 2 3" xfId="1521"/>
    <cellStyle name="Normal 8 2 3 3" xfId="1067"/>
    <cellStyle name="Normal 8 2 3 3 2" xfId="2202"/>
    <cellStyle name="Normal 8 2 3 4" xfId="613"/>
    <cellStyle name="Normal 8 2 3 4 2" xfId="1748"/>
    <cellStyle name="Normal 8 2 3 5" xfId="1294"/>
    <cellStyle name="Normal 8 2 4" xfId="274"/>
    <cellStyle name="Normal 8 2 4 2" xfId="501"/>
    <cellStyle name="Normal 8 2 4 2 2" xfId="955"/>
    <cellStyle name="Normal 8 2 4 2 2 2" xfId="2090"/>
    <cellStyle name="Normal 8 2 4 2 3" xfId="1636"/>
    <cellStyle name="Normal 8 2 4 3" xfId="1182"/>
    <cellStyle name="Normal 8 2 4 3 2" xfId="2317"/>
    <cellStyle name="Normal 8 2 4 4" xfId="728"/>
    <cellStyle name="Normal 8 2 4 4 2" xfId="1863"/>
    <cellStyle name="Normal 8 2 4 5" xfId="1409"/>
    <cellStyle name="Normal 8 2 5" xfId="330"/>
    <cellStyle name="Normal 8 2 5 2" xfId="784"/>
    <cellStyle name="Normal 8 2 5 2 2" xfId="1919"/>
    <cellStyle name="Normal 8 2 5 3" xfId="1465"/>
    <cellStyle name="Normal 8 2 6" xfId="1011"/>
    <cellStyle name="Normal 8 2 6 2" xfId="2146"/>
    <cellStyle name="Normal 8 2 7" xfId="557"/>
    <cellStyle name="Normal 8 2 7 2" xfId="1692"/>
    <cellStyle name="Normal 8 2 8" xfId="1238"/>
    <cellStyle name="Normal 8 3" xfId="176"/>
    <cellStyle name="Normal 8 3 2" xfId="414"/>
    <cellStyle name="Normal 8 3 2 2" xfId="868"/>
    <cellStyle name="Normal 8 3 2 2 2" xfId="2003"/>
    <cellStyle name="Normal 8 3 2 3" xfId="1549"/>
    <cellStyle name="Normal 8 3 3" xfId="1095"/>
    <cellStyle name="Normal 8 3 3 2" xfId="2230"/>
    <cellStyle name="Normal 8 3 4" xfId="641"/>
    <cellStyle name="Normal 8 3 4 2" xfId="1776"/>
    <cellStyle name="Normal 8 3 5" xfId="1322"/>
    <cellStyle name="Normal 8 4" xfId="120"/>
    <cellStyle name="Normal 8 4 2" xfId="358"/>
    <cellStyle name="Normal 8 4 2 2" xfId="812"/>
    <cellStyle name="Normal 8 4 2 2 2" xfId="1947"/>
    <cellStyle name="Normal 8 4 2 3" xfId="1493"/>
    <cellStyle name="Normal 8 4 3" xfId="1039"/>
    <cellStyle name="Normal 8 4 3 2" xfId="2174"/>
    <cellStyle name="Normal 8 4 4" xfId="585"/>
    <cellStyle name="Normal 8 4 4 2" xfId="1720"/>
    <cellStyle name="Normal 8 4 5" xfId="1266"/>
    <cellStyle name="Normal 8 5" xfId="246"/>
    <cellStyle name="Normal 8 5 2" xfId="473"/>
    <cellStyle name="Normal 8 5 2 2" xfId="927"/>
    <cellStyle name="Normal 8 5 2 2 2" xfId="2062"/>
    <cellStyle name="Normal 8 5 2 3" xfId="1608"/>
    <cellStyle name="Normal 8 5 3" xfId="1154"/>
    <cellStyle name="Normal 8 5 3 2" xfId="2289"/>
    <cellStyle name="Normal 8 5 4" xfId="700"/>
    <cellStyle name="Normal 8 5 4 2" xfId="1835"/>
    <cellStyle name="Normal 8 5 5" xfId="1381"/>
    <cellStyle name="Normal 8 6" xfId="302"/>
    <cellStyle name="Normal 8 6 2" xfId="756"/>
    <cellStyle name="Normal 8 6 2 2" xfId="1891"/>
    <cellStyle name="Normal 8 6 3" xfId="1437"/>
    <cellStyle name="Normal 8 7" xfId="983"/>
    <cellStyle name="Normal 8 7 2" xfId="2118"/>
    <cellStyle name="Normal 8 8" xfId="529"/>
    <cellStyle name="Normal 8 8 2" xfId="1664"/>
    <cellStyle name="Normal 8 9" xfId="1210"/>
    <cellStyle name="Normal 9" xfId="64"/>
    <cellStyle name="Normal 9 2" xfId="94"/>
    <cellStyle name="Normal 9 2 2" xfId="206"/>
    <cellStyle name="Normal 9 2 2 2" xfId="444"/>
    <cellStyle name="Normal 9 2 2 2 2" xfId="898"/>
    <cellStyle name="Normal 9 2 2 2 2 2" xfId="2033"/>
    <cellStyle name="Normal 9 2 2 2 3" xfId="1579"/>
    <cellStyle name="Normal 9 2 2 3" xfId="1125"/>
    <cellStyle name="Normal 9 2 2 3 2" xfId="2260"/>
    <cellStyle name="Normal 9 2 2 4" xfId="671"/>
    <cellStyle name="Normal 9 2 2 4 2" xfId="1806"/>
    <cellStyle name="Normal 9 2 2 5" xfId="1352"/>
    <cellStyle name="Normal 9 2 3" xfId="150"/>
    <cellStyle name="Normal 9 2 3 2" xfId="388"/>
    <cellStyle name="Normal 9 2 3 2 2" xfId="842"/>
    <cellStyle name="Normal 9 2 3 2 2 2" xfId="1977"/>
    <cellStyle name="Normal 9 2 3 2 3" xfId="1523"/>
    <cellStyle name="Normal 9 2 3 3" xfId="1069"/>
    <cellStyle name="Normal 9 2 3 3 2" xfId="2204"/>
    <cellStyle name="Normal 9 2 3 4" xfId="615"/>
    <cellStyle name="Normal 9 2 3 4 2" xfId="1750"/>
    <cellStyle name="Normal 9 2 3 5" xfId="1296"/>
    <cellStyle name="Normal 9 2 4" xfId="276"/>
    <cellStyle name="Normal 9 2 4 2" xfId="503"/>
    <cellStyle name="Normal 9 2 4 2 2" xfId="957"/>
    <cellStyle name="Normal 9 2 4 2 2 2" xfId="2092"/>
    <cellStyle name="Normal 9 2 4 2 3" xfId="1638"/>
    <cellStyle name="Normal 9 2 4 3" xfId="1184"/>
    <cellStyle name="Normal 9 2 4 3 2" xfId="2319"/>
    <cellStyle name="Normal 9 2 4 4" xfId="730"/>
    <cellStyle name="Normal 9 2 4 4 2" xfId="1865"/>
    <cellStyle name="Normal 9 2 4 5" xfId="1411"/>
    <cellStyle name="Normal 9 2 5" xfId="332"/>
    <cellStyle name="Normal 9 2 5 2" xfId="786"/>
    <cellStyle name="Normal 9 2 5 2 2" xfId="1921"/>
    <cellStyle name="Normal 9 2 5 3" xfId="1467"/>
    <cellStyle name="Normal 9 2 6" xfId="1013"/>
    <cellStyle name="Normal 9 2 6 2" xfId="2148"/>
    <cellStyle name="Normal 9 2 7" xfId="559"/>
    <cellStyle name="Normal 9 2 7 2" xfId="1694"/>
    <cellStyle name="Normal 9 2 8" xfId="1240"/>
    <cellStyle name="Normal 9 3" xfId="178"/>
    <cellStyle name="Normal 9 3 2" xfId="416"/>
    <cellStyle name="Normal 9 3 2 2" xfId="870"/>
    <cellStyle name="Normal 9 3 2 2 2" xfId="2005"/>
    <cellStyle name="Normal 9 3 2 3" xfId="1551"/>
    <cellStyle name="Normal 9 3 3" xfId="1097"/>
    <cellStyle name="Normal 9 3 3 2" xfId="2232"/>
    <cellStyle name="Normal 9 3 4" xfId="643"/>
    <cellStyle name="Normal 9 3 4 2" xfId="1778"/>
    <cellStyle name="Normal 9 3 5" xfId="1324"/>
    <cellStyle name="Normal 9 4" xfId="122"/>
    <cellStyle name="Normal 9 4 2" xfId="360"/>
    <cellStyle name="Normal 9 4 2 2" xfId="814"/>
    <cellStyle name="Normal 9 4 2 2 2" xfId="1949"/>
    <cellStyle name="Normal 9 4 2 3" xfId="1495"/>
    <cellStyle name="Normal 9 4 3" xfId="1041"/>
    <cellStyle name="Normal 9 4 3 2" xfId="2176"/>
    <cellStyle name="Normal 9 4 4" xfId="587"/>
    <cellStyle name="Normal 9 4 4 2" xfId="1722"/>
    <cellStyle name="Normal 9 4 5" xfId="1268"/>
    <cellStyle name="Normal 9 5" xfId="248"/>
    <cellStyle name="Normal 9 5 2" xfId="475"/>
    <cellStyle name="Normal 9 5 2 2" xfId="929"/>
    <cellStyle name="Normal 9 5 2 2 2" xfId="2064"/>
    <cellStyle name="Normal 9 5 2 3" xfId="1610"/>
    <cellStyle name="Normal 9 5 3" xfId="1156"/>
    <cellStyle name="Normal 9 5 3 2" xfId="2291"/>
    <cellStyle name="Normal 9 5 4" xfId="702"/>
    <cellStyle name="Normal 9 5 4 2" xfId="1837"/>
    <cellStyle name="Normal 9 5 5" xfId="1383"/>
    <cellStyle name="Normal 9 6" xfId="304"/>
    <cellStyle name="Normal 9 6 2" xfId="758"/>
    <cellStyle name="Normal 9 6 2 2" xfId="1893"/>
    <cellStyle name="Normal 9 6 3" xfId="1439"/>
    <cellStyle name="Normal 9 7" xfId="985"/>
    <cellStyle name="Normal 9 7 2" xfId="2120"/>
    <cellStyle name="Normal 9 8" xfId="531"/>
    <cellStyle name="Normal 9 8 2" xfId="1666"/>
    <cellStyle name="Normal 9 9" xfId="1212"/>
    <cellStyle name="Note 2" xfId="52"/>
    <cellStyle name="Note 2 2" xfId="83"/>
    <cellStyle name="Note 2 2 2" xfId="195"/>
    <cellStyle name="Note 2 2 2 2" xfId="433"/>
    <cellStyle name="Note 2 2 2 2 2" xfId="887"/>
    <cellStyle name="Note 2 2 2 2 2 2" xfId="2022"/>
    <cellStyle name="Note 2 2 2 2 3" xfId="1568"/>
    <cellStyle name="Note 2 2 2 3" xfId="1114"/>
    <cellStyle name="Note 2 2 2 3 2" xfId="2249"/>
    <cellStyle name="Note 2 2 2 4" xfId="660"/>
    <cellStyle name="Note 2 2 2 4 2" xfId="1795"/>
    <cellStyle name="Note 2 2 2 5" xfId="1341"/>
    <cellStyle name="Note 2 2 3" xfId="139"/>
    <cellStyle name="Note 2 2 3 2" xfId="377"/>
    <cellStyle name="Note 2 2 3 2 2" xfId="831"/>
    <cellStyle name="Note 2 2 3 2 2 2" xfId="1966"/>
    <cellStyle name="Note 2 2 3 2 3" xfId="1512"/>
    <cellStyle name="Note 2 2 3 3" xfId="1058"/>
    <cellStyle name="Note 2 2 3 3 2" xfId="2193"/>
    <cellStyle name="Note 2 2 3 4" xfId="604"/>
    <cellStyle name="Note 2 2 3 4 2" xfId="1739"/>
    <cellStyle name="Note 2 2 3 5" xfId="1285"/>
    <cellStyle name="Note 2 2 4" xfId="265"/>
    <cellStyle name="Note 2 2 4 2" xfId="492"/>
    <cellStyle name="Note 2 2 4 2 2" xfId="946"/>
    <cellStyle name="Note 2 2 4 2 2 2" xfId="2081"/>
    <cellStyle name="Note 2 2 4 2 3" xfId="1627"/>
    <cellStyle name="Note 2 2 4 3" xfId="1173"/>
    <cellStyle name="Note 2 2 4 3 2" xfId="2308"/>
    <cellStyle name="Note 2 2 4 4" xfId="719"/>
    <cellStyle name="Note 2 2 4 4 2" xfId="1854"/>
    <cellStyle name="Note 2 2 4 5" xfId="1400"/>
    <cellStyle name="Note 2 2 5" xfId="321"/>
    <cellStyle name="Note 2 2 5 2" xfId="775"/>
    <cellStyle name="Note 2 2 5 2 2" xfId="1910"/>
    <cellStyle name="Note 2 2 5 3" xfId="1456"/>
    <cellStyle name="Note 2 2 6" xfId="1002"/>
    <cellStyle name="Note 2 2 6 2" xfId="2137"/>
    <cellStyle name="Note 2 2 7" xfId="548"/>
    <cellStyle name="Note 2 2 7 2" xfId="1683"/>
    <cellStyle name="Note 2 2 8" xfId="1229"/>
    <cellStyle name="Note 2 3" xfId="167"/>
    <cellStyle name="Note 2 3 2" xfId="405"/>
    <cellStyle name="Note 2 3 2 2" xfId="859"/>
    <cellStyle name="Note 2 3 2 2 2" xfId="1994"/>
    <cellStyle name="Note 2 3 2 3" xfId="1540"/>
    <cellStyle name="Note 2 3 3" xfId="1086"/>
    <cellStyle name="Note 2 3 3 2" xfId="2221"/>
    <cellStyle name="Note 2 3 4" xfId="632"/>
    <cellStyle name="Note 2 3 4 2" xfId="1767"/>
    <cellStyle name="Note 2 3 5" xfId="1313"/>
    <cellStyle name="Note 2 4" xfId="111"/>
    <cellStyle name="Note 2 4 2" xfId="349"/>
    <cellStyle name="Note 2 4 2 2" xfId="803"/>
    <cellStyle name="Note 2 4 2 2 2" xfId="1938"/>
    <cellStyle name="Note 2 4 2 3" xfId="1484"/>
    <cellStyle name="Note 2 4 3" xfId="1030"/>
    <cellStyle name="Note 2 4 3 2" xfId="2165"/>
    <cellStyle name="Note 2 4 4" xfId="576"/>
    <cellStyle name="Note 2 4 4 2" xfId="1711"/>
    <cellStyle name="Note 2 4 5" xfId="1257"/>
    <cellStyle name="Note 2 5" xfId="237"/>
    <cellStyle name="Note 2 5 2" xfId="464"/>
    <cellStyle name="Note 2 5 2 2" xfId="918"/>
    <cellStyle name="Note 2 5 2 2 2" xfId="2053"/>
    <cellStyle name="Note 2 5 2 3" xfId="1599"/>
    <cellStyle name="Note 2 5 3" xfId="1145"/>
    <cellStyle name="Note 2 5 3 2" xfId="2280"/>
    <cellStyle name="Note 2 5 4" xfId="691"/>
    <cellStyle name="Note 2 5 4 2" xfId="1826"/>
    <cellStyle name="Note 2 5 5" xfId="1372"/>
    <cellStyle name="Note 2 6" xfId="293"/>
    <cellStyle name="Note 2 6 2" xfId="747"/>
    <cellStyle name="Note 2 6 2 2" xfId="1882"/>
    <cellStyle name="Note 2 6 3" xfId="1428"/>
    <cellStyle name="Note 2 7" xfId="974"/>
    <cellStyle name="Note 2 7 2" xfId="2109"/>
    <cellStyle name="Note 2 8" xfId="520"/>
    <cellStyle name="Note 2 8 2" xfId="1655"/>
    <cellStyle name="Note 2 9" xfId="1201"/>
    <cellStyle name="Output" xfId="13" builtinId="21" customBuiltin="1"/>
    <cellStyle name="Percent" xfId="6" builtinId="5"/>
    <cellStyle name="Percent 2" xfId="227"/>
    <cellStyle name="Percent 2 2" xfId="2326"/>
    <cellStyle name="Percent 3" xfId="212"/>
    <cellStyle name="Percent 3 2" xfId="450"/>
    <cellStyle name="Percent 3 2 2" xfId="904"/>
    <cellStyle name="Percent 3 2 2 2" xfId="2039"/>
    <cellStyle name="Percent 3 2 3" xfId="1585"/>
    <cellStyle name="Percent 3 3" xfId="1131"/>
    <cellStyle name="Percent 3 3 2" xfId="2266"/>
    <cellStyle name="Percent 3 4" xfId="677"/>
    <cellStyle name="Percent 3 4 2" xfId="1812"/>
    <cellStyle name="Percent 3 5" xfId="1358"/>
    <cellStyle name="Percent 4" xfId="40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19TH FEBRUARY,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14973964028.359999</c:v>
                </c:pt>
                <c:pt idx="1">
                  <c:v>29803042355.010002</c:v>
                </c:pt>
                <c:pt idx="2" formatCode="#,##0.00">
                  <c:v>482304677429.96259</c:v>
                </c:pt>
                <c:pt idx="3" formatCode="#,##0.00">
                  <c:v>14839652118.940002</c:v>
                </c:pt>
                <c:pt idx="4" formatCode="#,##0.00">
                  <c:v>49921436086.431076</c:v>
                </c:pt>
                <c:pt idx="5" formatCode="#,##0.00">
                  <c:v>665301989611.16992</c:v>
                </c:pt>
                <c:pt idx="6" formatCode="#,##0.00">
                  <c:v>229472480056.97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19,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44561</c:v>
                </c:pt>
                <c:pt idx="1">
                  <c:v>44204</c:v>
                </c:pt>
                <c:pt idx="2">
                  <c:v>44211</c:v>
                </c:pt>
                <c:pt idx="3">
                  <c:v>44218</c:v>
                </c:pt>
                <c:pt idx="4">
                  <c:v>44225</c:v>
                </c:pt>
                <c:pt idx="5">
                  <c:v>44232</c:v>
                </c:pt>
                <c:pt idx="6">
                  <c:v>44239</c:v>
                </c:pt>
                <c:pt idx="7">
                  <c:v>44246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1493761634797.3457</c:v>
                </c:pt>
                <c:pt idx="1">
                  <c:v>1493636064307.1685</c:v>
                </c:pt>
                <c:pt idx="2">
                  <c:v>1496203829459.8872</c:v>
                </c:pt>
                <c:pt idx="3">
                  <c:v>1497907917131.5071</c:v>
                </c:pt>
                <c:pt idx="4">
                  <c:v>1494913695939.4788</c:v>
                </c:pt>
                <c:pt idx="5">
                  <c:v>1505463904374.8413</c:v>
                </c:pt>
                <c:pt idx="6">
                  <c:v>1499578455140.927</c:v>
                </c:pt>
                <c:pt idx="7">
                  <c:v>1486617241686.8435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February 19,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44561</c:v>
                </c:pt>
                <c:pt idx="1">
                  <c:v>44204</c:v>
                </c:pt>
                <c:pt idx="2">
                  <c:v>44211</c:v>
                </c:pt>
                <c:pt idx="3">
                  <c:v>44218</c:v>
                </c:pt>
                <c:pt idx="4">
                  <c:v>44225</c:v>
                </c:pt>
                <c:pt idx="5">
                  <c:v>44232</c:v>
                </c:pt>
                <c:pt idx="6">
                  <c:v>44239</c:v>
                </c:pt>
                <c:pt idx="7">
                  <c:v>44246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44561</c:v>
                </c:pt>
                <c:pt idx="1">
                  <c:v>44204</c:v>
                </c:pt>
                <c:pt idx="2">
                  <c:v>44211</c:v>
                </c:pt>
                <c:pt idx="3">
                  <c:v>44218</c:v>
                </c:pt>
                <c:pt idx="4">
                  <c:v>44225</c:v>
                </c:pt>
                <c:pt idx="5">
                  <c:v>44232</c:v>
                </c:pt>
                <c:pt idx="6">
                  <c:v>44239</c:v>
                </c:pt>
                <c:pt idx="7">
                  <c:v>44246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12484919084.960001</c:v>
                </c:pt>
                <c:pt idx="1">
                  <c:v>13059553041.24</c:v>
                </c:pt>
                <c:pt idx="2">
                  <c:v>14539154771.85</c:v>
                </c:pt>
                <c:pt idx="3">
                  <c:v>14825747524.41</c:v>
                </c:pt>
                <c:pt idx="4">
                  <c:v>15207882683.340002</c:v>
                </c:pt>
                <c:pt idx="5">
                  <c:v>15311855906.650002</c:v>
                </c:pt>
                <c:pt idx="6">
                  <c:v>15028506577.940001</c:v>
                </c:pt>
                <c:pt idx="7">
                  <c:v>14973964028.359999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44561</c:v>
                </c:pt>
                <c:pt idx="1">
                  <c:v>44204</c:v>
                </c:pt>
                <c:pt idx="2">
                  <c:v>44211</c:v>
                </c:pt>
                <c:pt idx="3">
                  <c:v>44218</c:v>
                </c:pt>
                <c:pt idx="4">
                  <c:v>44225</c:v>
                </c:pt>
                <c:pt idx="5">
                  <c:v>44232</c:v>
                </c:pt>
                <c:pt idx="6">
                  <c:v>44239</c:v>
                </c:pt>
                <c:pt idx="7">
                  <c:v>44246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29632958911.520641</c:v>
                </c:pt>
                <c:pt idx="1">
                  <c:v>29799600911.113796</c:v>
                </c:pt>
                <c:pt idx="2">
                  <c:v>30356746627.496941</c:v>
                </c:pt>
                <c:pt idx="3">
                  <c:v>30186886129.4701</c:v>
                </c:pt>
                <c:pt idx="4">
                  <c:v>30522533194.753242</c:v>
                </c:pt>
                <c:pt idx="5">
                  <c:v>30287495985.1064</c:v>
                </c:pt>
                <c:pt idx="6">
                  <c:v>29612293800.639996</c:v>
                </c:pt>
                <c:pt idx="7">
                  <c:v>29803042355.010002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44561</c:v>
                </c:pt>
                <c:pt idx="1">
                  <c:v>44204</c:v>
                </c:pt>
                <c:pt idx="2">
                  <c:v>44211</c:v>
                </c:pt>
                <c:pt idx="3">
                  <c:v>44218</c:v>
                </c:pt>
                <c:pt idx="4">
                  <c:v>44225</c:v>
                </c:pt>
                <c:pt idx="5">
                  <c:v>44232</c:v>
                </c:pt>
                <c:pt idx="6">
                  <c:v>44239</c:v>
                </c:pt>
                <c:pt idx="7">
                  <c:v>44246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14986399213.010002</c:v>
                </c:pt>
                <c:pt idx="1">
                  <c:v>15105783947.01</c:v>
                </c:pt>
                <c:pt idx="2">
                  <c:v>15501449617.91</c:v>
                </c:pt>
                <c:pt idx="3">
                  <c:v>15466748557.959999</c:v>
                </c:pt>
                <c:pt idx="4">
                  <c:v>15735857201.58</c:v>
                </c:pt>
                <c:pt idx="5">
                  <c:v>15576716116.050001</c:v>
                </c:pt>
                <c:pt idx="6">
                  <c:v>14859567653.780003</c:v>
                </c:pt>
                <c:pt idx="7">
                  <c:v>14839652118.940002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44561</c:v>
                </c:pt>
                <c:pt idx="1">
                  <c:v>44204</c:v>
                </c:pt>
                <c:pt idx="2">
                  <c:v>44211</c:v>
                </c:pt>
                <c:pt idx="3">
                  <c:v>44218</c:v>
                </c:pt>
                <c:pt idx="4">
                  <c:v>44225</c:v>
                </c:pt>
                <c:pt idx="5">
                  <c:v>44232</c:v>
                </c:pt>
                <c:pt idx="6">
                  <c:v>44239</c:v>
                </c:pt>
                <c:pt idx="7">
                  <c:v>44246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42306959892.688919</c:v>
                </c:pt>
                <c:pt idx="1">
                  <c:v>42320731839.598915</c:v>
                </c:pt>
                <c:pt idx="2">
                  <c:v>42475689079.191078</c:v>
                </c:pt>
                <c:pt idx="3">
                  <c:v>42491705608.34108</c:v>
                </c:pt>
                <c:pt idx="4">
                  <c:v>42503508866.801079</c:v>
                </c:pt>
                <c:pt idx="5">
                  <c:v>49892017772.45108</c:v>
                </c:pt>
                <c:pt idx="6">
                  <c:v>49918590305.391075</c:v>
                </c:pt>
                <c:pt idx="7">
                  <c:v>49921436086.431076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44561</c:v>
                </c:pt>
                <c:pt idx="1">
                  <c:v>44204</c:v>
                </c:pt>
                <c:pt idx="2">
                  <c:v>44211</c:v>
                </c:pt>
                <c:pt idx="3">
                  <c:v>44218</c:v>
                </c:pt>
                <c:pt idx="4">
                  <c:v>44225</c:v>
                </c:pt>
                <c:pt idx="5">
                  <c:v>44232</c:v>
                </c:pt>
                <c:pt idx="6">
                  <c:v>44239</c:v>
                </c:pt>
                <c:pt idx="7">
                  <c:v>44246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735762469741.90857</c:v>
                </c:pt>
                <c:pt idx="1">
                  <c:v>731631861532.73389</c:v>
                </c:pt>
                <c:pt idx="2">
                  <c:v>720747824285.94629</c:v>
                </c:pt>
                <c:pt idx="3">
                  <c:v>710300285781.38733</c:v>
                </c:pt>
                <c:pt idx="4">
                  <c:v>699358275142.32617</c:v>
                </c:pt>
                <c:pt idx="5">
                  <c:v>691463024022.96985</c:v>
                </c:pt>
                <c:pt idx="6">
                  <c:v>673064205898.18994</c:v>
                </c:pt>
                <c:pt idx="7">
                  <c:v>665301989611.16992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44561</c:v>
                </c:pt>
                <c:pt idx="1">
                  <c:v>44204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434650230110.76752</c:v>
                </c:pt>
                <c:pt idx="1">
                  <c:v>439122942767.8219</c:v>
                </c:pt>
                <c:pt idx="2">
                  <c:v>446769776840.92291</c:v>
                </c:pt>
                <c:pt idx="3">
                  <c:v>457132505206.80859</c:v>
                </c:pt>
                <c:pt idx="4">
                  <c:v>462211719292.89813</c:v>
                </c:pt>
                <c:pt idx="5">
                  <c:v>472489656332.72375</c:v>
                </c:pt>
                <c:pt idx="6">
                  <c:v>486718344326.01611</c:v>
                </c:pt>
                <c:pt idx="7">
                  <c:v>482304677429.96259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223937697842.49005</c:v>
                </c:pt>
                <c:pt idx="1">
                  <c:v>222595590267.64999</c:v>
                </c:pt>
                <c:pt idx="2">
                  <c:v>225813188236.56998</c:v>
                </c:pt>
                <c:pt idx="3">
                  <c:v>227504038323.12997</c:v>
                </c:pt>
                <c:pt idx="4">
                  <c:v>229373919557.78</c:v>
                </c:pt>
                <c:pt idx="5">
                  <c:v>230443138238.89001</c:v>
                </c:pt>
                <c:pt idx="6">
                  <c:v>230376946578.97</c:v>
                </c:pt>
                <c:pt idx="7">
                  <c:v>229472480056.97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91</xdr:row>
      <xdr:rowOff>0</xdr:rowOff>
    </xdr:from>
    <xdr:to>
      <xdr:col>13</xdr:col>
      <xdr:colOff>304800</xdr:colOff>
      <xdr:row>92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76201</xdr:rowOff>
    </xdr:from>
    <xdr:to>
      <xdr:col>10</xdr:col>
      <xdr:colOff>381000</xdr:colOff>
      <xdr:row>23</xdr:row>
      <xdr:rowOff>76200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1"/>
  <sheetViews>
    <sheetView tabSelected="1" zoomScale="120" zoomScaleNormal="120" workbookViewId="0">
      <selection activeCell="A2" sqref="A2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1.14062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28" t="s">
        <v>222</v>
      </c>
      <c r="B1" s="429"/>
      <c r="C1" s="429"/>
      <c r="D1" s="429"/>
      <c r="E1" s="429"/>
      <c r="F1" s="429"/>
      <c r="G1" s="429"/>
      <c r="H1" s="429"/>
      <c r="I1" s="429"/>
      <c r="J1" s="429"/>
      <c r="K1" s="430"/>
      <c r="M1" s="4"/>
    </row>
    <row r="2" spans="1:19" ht="24.75" customHeight="1" thickBot="1">
      <c r="A2" s="187"/>
      <c r="B2" s="190"/>
      <c r="C2" s="188"/>
      <c r="D2" s="421" t="s">
        <v>221</v>
      </c>
      <c r="E2" s="422"/>
      <c r="F2" s="423"/>
      <c r="G2" s="421" t="s">
        <v>223</v>
      </c>
      <c r="H2" s="422"/>
      <c r="I2" s="423"/>
      <c r="J2" s="431" t="s">
        <v>84</v>
      </c>
      <c r="K2" s="432"/>
      <c r="M2" s="4"/>
    </row>
    <row r="3" spans="1:19" ht="14.25" customHeight="1">
      <c r="A3" s="191" t="s">
        <v>2</v>
      </c>
      <c r="B3" s="189" t="s">
        <v>3</v>
      </c>
      <c r="C3" s="36" t="s">
        <v>4</v>
      </c>
      <c r="D3" s="37" t="s">
        <v>79</v>
      </c>
      <c r="E3" s="38" t="s">
        <v>83</v>
      </c>
      <c r="F3" s="38" t="s">
        <v>5</v>
      </c>
      <c r="G3" s="37" t="s">
        <v>79</v>
      </c>
      <c r="H3" s="38" t="s">
        <v>83</v>
      </c>
      <c r="I3" s="38" t="s">
        <v>5</v>
      </c>
      <c r="J3" s="70" t="s">
        <v>79</v>
      </c>
      <c r="K3" s="53" t="s">
        <v>5</v>
      </c>
      <c r="L3" s="7"/>
      <c r="M3" s="4"/>
    </row>
    <row r="4" spans="1:19" ht="12.95" customHeight="1">
      <c r="A4" s="192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1" t="s">
        <v>102</v>
      </c>
      <c r="K4" s="271" t="s">
        <v>102</v>
      </c>
      <c r="L4" s="8"/>
      <c r="M4" s="194"/>
    </row>
    <row r="5" spans="1:19" ht="13.5" customHeight="1">
      <c r="A5" s="403">
        <v>1</v>
      </c>
      <c r="B5" s="404" t="s">
        <v>7</v>
      </c>
      <c r="C5" s="404" t="s">
        <v>8</v>
      </c>
      <c r="D5" s="73">
        <v>6298173907.2399998</v>
      </c>
      <c r="E5" s="55">
        <f>(D5/$D$19)</f>
        <v>0.4238463765557714</v>
      </c>
      <c r="F5" s="73">
        <v>10198.57</v>
      </c>
      <c r="G5" s="73">
        <v>6238987610.9200001</v>
      </c>
      <c r="H5" s="55">
        <f t="shared" ref="H5:H18" si="0">(G5/$G$19)</f>
        <v>0.4204268106094694</v>
      </c>
      <c r="I5" s="73">
        <v>10152.709999999999</v>
      </c>
      <c r="J5" s="186">
        <f t="shared" ref="J5:J13" si="1">((G5-D5)/D5)</f>
        <v>-9.397374094729698E-3</v>
      </c>
      <c r="K5" s="186">
        <f t="shared" ref="K5:K13" si="2">((I5-F5)/F5)</f>
        <v>-4.4967088523195494E-3</v>
      </c>
      <c r="L5" s="9"/>
      <c r="M5" s="194"/>
      <c r="N5" s="276"/>
    </row>
    <row r="6" spans="1:19" ht="12.75" customHeight="1">
      <c r="A6" s="403">
        <v>2</v>
      </c>
      <c r="B6" s="54" t="s">
        <v>170</v>
      </c>
      <c r="C6" s="404" t="s">
        <v>61</v>
      </c>
      <c r="D6" s="74">
        <v>815653759.54999995</v>
      </c>
      <c r="E6" s="55">
        <f t="shared" ref="E6:E18" si="3">(D6/$D$19)</f>
        <v>5.4890813686797442E-2</v>
      </c>
      <c r="F6" s="73">
        <v>1.64</v>
      </c>
      <c r="G6" s="74">
        <v>836892295.74000001</v>
      </c>
      <c r="H6" s="55">
        <f t="shared" si="0"/>
        <v>5.6395681585545102E-2</v>
      </c>
      <c r="I6" s="73">
        <v>1.63</v>
      </c>
      <c r="J6" s="186">
        <f t="shared" si="1"/>
        <v>2.603866645783311E-2</v>
      </c>
      <c r="K6" s="186">
        <f t="shared" si="2"/>
        <v>-6.0975609756097615E-3</v>
      </c>
      <c r="L6" s="9"/>
      <c r="M6" s="194"/>
      <c r="N6" s="276"/>
    </row>
    <row r="7" spans="1:19" ht="12.95" customHeight="1">
      <c r="A7" s="403">
        <v>3</v>
      </c>
      <c r="B7" s="54" t="s">
        <v>76</v>
      </c>
      <c r="C7" s="404" t="s">
        <v>13</v>
      </c>
      <c r="D7" s="74">
        <v>256363861.41999999</v>
      </c>
      <c r="E7" s="55">
        <f t="shared" si="3"/>
        <v>1.725244417557369E-2</v>
      </c>
      <c r="F7" s="73">
        <v>131.63999999999999</v>
      </c>
      <c r="G7" s="74">
        <v>254411499.78999999</v>
      </c>
      <c r="H7" s="55">
        <f t="shared" si="0"/>
        <v>1.7144033953821056E-2</v>
      </c>
      <c r="I7" s="73">
        <v>130.61000000000001</v>
      </c>
      <c r="J7" s="186">
        <f t="shared" si="1"/>
        <v>-7.6155883250699219E-3</v>
      </c>
      <c r="K7" s="186">
        <f t="shared" si="2"/>
        <v>-7.8243694925552477E-3</v>
      </c>
      <c r="L7" s="9"/>
      <c r="M7" s="234"/>
      <c r="N7" s="10"/>
    </row>
    <row r="8" spans="1:19" ht="12.95" customHeight="1">
      <c r="A8" s="403">
        <v>4</v>
      </c>
      <c r="B8" s="404" t="s">
        <v>14</v>
      </c>
      <c r="C8" s="404" t="s">
        <v>15</v>
      </c>
      <c r="D8" s="74">
        <v>558752376</v>
      </c>
      <c r="E8" s="55">
        <f t="shared" si="3"/>
        <v>3.7602196040869576E-2</v>
      </c>
      <c r="F8" s="96">
        <v>16.38</v>
      </c>
      <c r="G8" s="74">
        <v>571100908</v>
      </c>
      <c r="H8" s="55">
        <f t="shared" si="0"/>
        <v>3.8484790844328348E-2</v>
      </c>
      <c r="I8" s="96">
        <v>16.350000000000001</v>
      </c>
      <c r="J8" s="186">
        <f t="shared" si="1"/>
        <v>2.2100187006632077E-2</v>
      </c>
      <c r="K8" s="186">
        <f t="shared" si="2"/>
        <v>-1.831501831501684E-3</v>
      </c>
      <c r="L8" s="48"/>
      <c r="M8" s="194"/>
      <c r="N8" s="10"/>
      <c r="O8" s="327"/>
      <c r="P8" s="328"/>
      <c r="Q8" s="328"/>
      <c r="R8" s="329"/>
    </row>
    <row r="9" spans="1:19" ht="12.95" customHeight="1">
      <c r="A9" s="403">
        <v>5</v>
      </c>
      <c r="B9" s="404" t="s">
        <v>77</v>
      </c>
      <c r="C9" s="404" t="s">
        <v>20</v>
      </c>
      <c r="D9" s="73">
        <v>343990744.41000003</v>
      </c>
      <c r="E9" s="55">
        <f t="shared" si="3"/>
        <v>2.314944501918231E-2</v>
      </c>
      <c r="F9" s="73">
        <v>160.20740000000001</v>
      </c>
      <c r="G9" s="73">
        <v>343288690.48000002</v>
      </c>
      <c r="H9" s="55">
        <f t="shared" si="0"/>
        <v>2.31332033748862E-2</v>
      </c>
      <c r="I9" s="73">
        <v>160.41569999999999</v>
      </c>
      <c r="J9" s="230">
        <f>((G9-D9)/D9)</f>
        <v>-2.0409093599426452E-3</v>
      </c>
      <c r="K9" s="230">
        <f>((I9-F9)/F9)</f>
        <v>1.3001896291930332E-3</v>
      </c>
      <c r="L9" s="48"/>
      <c r="M9" s="194"/>
      <c r="N9" s="10"/>
      <c r="O9" s="327"/>
      <c r="P9" s="328"/>
      <c r="Q9" s="328"/>
      <c r="R9" s="329"/>
    </row>
    <row r="10" spans="1:19" ht="12.95" customHeight="1">
      <c r="A10" s="403">
        <v>6</v>
      </c>
      <c r="B10" s="404" t="s">
        <v>55</v>
      </c>
      <c r="C10" s="404" t="s">
        <v>100</v>
      </c>
      <c r="D10" s="73">
        <v>1745043824.6199999</v>
      </c>
      <c r="E10" s="55">
        <f t="shared" si="3"/>
        <v>0.11743570642690217</v>
      </c>
      <c r="F10" s="73">
        <v>0.89019999999999999</v>
      </c>
      <c r="G10" s="73">
        <v>1727822638.97</v>
      </c>
      <c r="H10" s="55">
        <f t="shared" si="0"/>
        <v>0.11643282639791548</v>
      </c>
      <c r="I10" s="73">
        <v>0.88149999999999995</v>
      </c>
      <c r="J10" s="186">
        <f t="shared" si="1"/>
        <v>-9.8686264534072303E-3</v>
      </c>
      <c r="K10" s="186">
        <f t="shared" si="2"/>
        <v>-9.7730847000674463E-3</v>
      </c>
      <c r="L10" s="9"/>
      <c r="M10" s="227"/>
      <c r="N10" s="10"/>
      <c r="O10" s="330"/>
      <c r="P10" s="329"/>
      <c r="Q10" s="329"/>
      <c r="R10" s="331"/>
      <c r="S10" s="332"/>
    </row>
    <row r="11" spans="1:19" ht="12.95" customHeight="1">
      <c r="A11" s="403">
        <v>7</v>
      </c>
      <c r="B11" s="404" t="s">
        <v>9</v>
      </c>
      <c r="C11" s="404" t="s">
        <v>16</v>
      </c>
      <c r="D11" s="73">
        <v>2551712967.9400001</v>
      </c>
      <c r="E11" s="55">
        <f t="shared" si="3"/>
        <v>0.1717218850099512</v>
      </c>
      <c r="F11" s="73">
        <v>19.016500000000001</v>
      </c>
      <c r="G11" s="73">
        <v>2573935982.7600002</v>
      </c>
      <c r="H11" s="55">
        <f t="shared" si="0"/>
        <v>0.17344988697375588</v>
      </c>
      <c r="I11" s="73">
        <v>19.2026</v>
      </c>
      <c r="J11" s="186">
        <f t="shared" si="1"/>
        <v>8.7090574446313327E-3</v>
      </c>
      <c r="K11" s="186">
        <f t="shared" si="2"/>
        <v>9.7862382667683167E-3</v>
      </c>
      <c r="L11" s="49"/>
      <c r="M11" s="227"/>
      <c r="N11" s="10"/>
    </row>
    <row r="12" spans="1:19" ht="12.95" customHeight="1">
      <c r="A12" s="403">
        <v>8</v>
      </c>
      <c r="B12" s="75" t="s">
        <v>17</v>
      </c>
      <c r="C12" s="75" t="s">
        <v>72</v>
      </c>
      <c r="D12" s="73">
        <v>320374552.51999998</v>
      </c>
      <c r="E12" s="55">
        <f t="shared" si="3"/>
        <v>2.1560153026289601E-2</v>
      </c>
      <c r="F12" s="73">
        <v>153.9</v>
      </c>
      <c r="G12" s="73">
        <v>320374552.51999998</v>
      </c>
      <c r="H12" s="55">
        <f t="shared" si="0"/>
        <v>2.1589087800185196E-2</v>
      </c>
      <c r="I12" s="73">
        <v>153.9</v>
      </c>
      <c r="J12" s="186">
        <f>((G12-D12)/D12)</f>
        <v>0</v>
      </c>
      <c r="K12" s="186">
        <f>((I12-F12)/F12)</f>
        <v>0</v>
      </c>
      <c r="L12" s="9"/>
      <c r="M12" s="349"/>
      <c r="N12" s="10"/>
    </row>
    <row r="13" spans="1:19" ht="12.95" customHeight="1">
      <c r="A13" s="403">
        <v>9</v>
      </c>
      <c r="B13" s="404" t="s">
        <v>74</v>
      </c>
      <c r="C13" s="404" t="s">
        <v>73</v>
      </c>
      <c r="D13" s="73">
        <v>284074394.26999998</v>
      </c>
      <c r="E13" s="55">
        <f t="shared" si="3"/>
        <v>1.9117271840526036E-2</v>
      </c>
      <c r="F13" s="73">
        <v>10.6098</v>
      </c>
      <c r="G13" s="73">
        <v>289879823.64999998</v>
      </c>
      <c r="H13" s="55">
        <f t="shared" si="0"/>
        <v>1.953413876057265E-2</v>
      </c>
      <c r="I13" s="73">
        <v>10.6471</v>
      </c>
      <c r="J13" s="186">
        <f t="shared" si="1"/>
        <v>2.0436299424024099E-2</v>
      </c>
      <c r="K13" s="186">
        <f t="shared" si="2"/>
        <v>3.5156176365247331E-3</v>
      </c>
      <c r="L13" s="48"/>
      <c r="M13"/>
      <c r="N13" s="50"/>
      <c r="O13" s="50"/>
    </row>
    <row r="14" spans="1:19" ht="12.95" customHeight="1">
      <c r="A14" s="403">
        <v>10</v>
      </c>
      <c r="B14" s="404" t="s">
        <v>7</v>
      </c>
      <c r="C14" s="54" t="s">
        <v>91</v>
      </c>
      <c r="D14" s="73">
        <v>317873369.94</v>
      </c>
      <c r="E14" s="55">
        <f t="shared" si="3"/>
        <v>2.1391831670091614E-2</v>
      </c>
      <c r="F14" s="73">
        <v>2530.61</v>
      </c>
      <c r="G14" s="73">
        <v>320674914.19</v>
      </c>
      <c r="H14" s="55">
        <f t="shared" si="0"/>
        <v>2.1609328279381917E-2</v>
      </c>
      <c r="I14" s="73">
        <v>2552.88</v>
      </c>
      <c r="J14" s="186">
        <f t="shared" ref="J14:J19" si="4">((G14-D14)/D14)</f>
        <v>8.8133971415372218E-3</v>
      </c>
      <c r="K14" s="186">
        <f>((I14-F14)/F14)</f>
        <v>8.8002497421570212E-3</v>
      </c>
      <c r="L14" s="48"/>
      <c r="M14" s="343"/>
      <c r="N14" s="282"/>
      <c r="O14" s="282"/>
    </row>
    <row r="15" spans="1:19" ht="12.95" customHeight="1">
      <c r="A15" s="403">
        <v>11</v>
      </c>
      <c r="B15" s="404" t="s">
        <v>105</v>
      </c>
      <c r="C15" s="73" t="s">
        <v>106</v>
      </c>
      <c r="D15" s="73">
        <v>381736402.10000002</v>
      </c>
      <c r="E15" s="55">
        <f t="shared" si="3"/>
        <v>2.5689603560093706E-2</v>
      </c>
      <c r="F15" s="73">
        <v>129.16</v>
      </c>
      <c r="G15" s="73">
        <v>375924387.99000001</v>
      </c>
      <c r="H15" s="55">
        <f t="shared" si="0"/>
        <v>2.5332425920564797E-2</v>
      </c>
      <c r="I15" s="73">
        <v>126.62</v>
      </c>
      <c r="J15" s="186">
        <f t="shared" si="4"/>
        <v>-1.5225202726350142E-2</v>
      </c>
      <c r="K15" s="186">
        <f>((I15-F15)/F15)</f>
        <v>-1.9665531124186994E-2</v>
      </c>
      <c r="L15" s="48"/>
      <c r="M15" s="333"/>
      <c r="N15" s="282"/>
      <c r="O15" s="282"/>
    </row>
    <row r="16" spans="1:19" ht="12.95" customHeight="1">
      <c r="A16" s="403">
        <v>12</v>
      </c>
      <c r="B16" s="416" t="s">
        <v>65</v>
      </c>
      <c r="C16" s="416" t="s">
        <v>159</v>
      </c>
      <c r="D16" s="73">
        <v>300543602.93000001</v>
      </c>
      <c r="E16" s="55">
        <f t="shared" si="3"/>
        <v>2.0225595382887686E-2</v>
      </c>
      <c r="F16" s="73">
        <v>1.2</v>
      </c>
      <c r="G16" s="73">
        <v>299898009.61000001</v>
      </c>
      <c r="H16" s="55">
        <f t="shared" si="0"/>
        <v>2.0209234502690063E-2</v>
      </c>
      <c r="I16" s="73">
        <v>1.2</v>
      </c>
      <c r="J16" s="186">
        <f t="shared" si="4"/>
        <v>-2.1480853816421399E-3</v>
      </c>
      <c r="K16" s="186">
        <f>((I16-F16)/F16)</f>
        <v>0</v>
      </c>
      <c r="L16" s="48"/>
      <c r="M16" s="50"/>
      <c r="N16" s="282"/>
      <c r="O16" s="282"/>
    </row>
    <row r="17" spans="1:18" ht="12.95" customHeight="1">
      <c r="A17" s="403">
        <v>13</v>
      </c>
      <c r="B17" s="404" t="s">
        <v>115</v>
      </c>
      <c r="C17" s="54" t="s">
        <v>162</v>
      </c>
      <c r="D17" s="73">
        <v>293914301.81999999</v>
      </c>
      <c r="E17" s="55">
        <f t="shared" si="3"/>
        <v>1.9779465235331632E-2</v>
      </c>
      <c r="F17" s="73">
        <v>1.6024099999999999</v>
      </c>
      <c r="G17" s="73">
        <v>294039834.37</v>
      </c>
      <c r="H17" s="55">
        <f t="shared" si="0"/>
        <v>1.9814469504626318E-2</v>
      </c>
      <c r="I17" s="73">
        <v>1.603553</v>
      </c>
      <c r="J17" s="186">
        <f t="shared" si="4"/>
        <v>4.2710595987564771E-4</v>
      </c>
      <c r="K17" s="186">
        <f>((I17-F17)/F17)</f>
        <v>7.1330059098490158E-4</v>
      </c>
      <c r="L17" s="48"/>
      <c r="M17" s="50"/>
      <c r="N17" s="282"/>
      <c r="O17" s="282"/>
    </row>
    <row r="18" spans="1:18" ht="12.95" customHeight="1">
      <c r="A18" s="403">
        <v>14</v>
      </c>
      <c r="B18" s="404" t="s">
        <v>174</v>
      </c>
      <c r="C18" s="54" t="s">
        <v>175</v>
      </c>
      <c r="D18" s="73">
        <v>391359589.01999998</v>
      </c>
      <c r="E18" s="55">
        <f t="shared" si="3"/>
        <v>2.6337212369731716E-2</v>
      </c>
      <c r="F18" s="73">
        <v>134.16999999999999</v>
      </c>
      <c r="G18" s="73">
        <v>392420969.94999999</v>
      </c>
      <c r="H18" s="55">
        <f t="shared" si="0"/>
        <v>2.6444081492257424E-2</v>
      </c>
      <c r="I18" s="73">
        <v>134.54</v>
      </c>
      <c r="J18" s="186">
        <f t="shared" si="4"/>
        <v>2.7120350689702061E-3</v>
      </c>
      <c r="K18" s="186">
        <f>((I18-F18)/F18)</f>
        <v>2.75769546098237E-3</v>
      </c>
      <c r="L18" s="48"/>
      <c r="N18" s="50"/>
      <c r="O18" s="50"/>
    </row>
    <row r="19" spans="1:18" ht="12.95" customHeight="1">
      <c r="A19" s="237"/>
      <c r="B19" s="238"/>
      <c r="C19" s="239" t="s">
        <v>56</v>
      </c>
      <c r="D19" s="78">
        <f>SUM(D5:D18)</f>
        <v>14859567653.780003</v>
      </c>
      <c r="E19" s="66">
        <f>(D19/$D$125)</f>
        <v>9.909163207058435E-3</v>
      </c>
      <c r="F19" s="79"/>
      <c r="G19" s="78">
        <f>SUM(G5:G18)</f>
        <v>14839652118.940002</v>
      </c>
      <c r="H19" s="66">
        <f>(G19/$G$125)</f>
        <v>9.9821606414988544E-3</v>
      </c>
      <c r="I19" s="79"/>
      <c r="J19" s="186">
        <f t="shared" si="4"/>
        <v>-1.3402499523553772E-3</v>
      </c>
      <c r="K19" s="186"/>
      <c r="L19" s="9"/>
      <c r="M19" s="49"/>
      <c r="Q19" s="50"/>
      <c r="R19" s="50"/>
    </row>
    <row r="20" spans="1:18" ht="12.95" customHeight="1">
      <c r="A20" s="240"/>
      <c r="B20" s="80"/>
      <c r="C20" s="80" t="s">
        <v>59</v>
      </c>
      <c r="D20" s="392"/>
      <c r="E20" s="82"/>
      <c r="F20" s="83"/>
      <c r="G20" s="81"/>
      <c r="H20" s="82"/>
      <c r="I20" s="83"/>
      <c r="J20" s="186"/>
      <c r="K20" s="186"/>
      <c r="L20" s="9"/>
      <c r="M20" s="4"/>
      <c r="O20" s="94"/>
    </row>
    <row r="21" spans="1:18" ht="12.95" customHeight="1">
      <c r="A21" s="403">
        <v>15</v>
      </c>
      <c r="B21" s="404" t="s">
        <v>7</v>
      </c>
      <c r="C21" s="404" t="s">
        <v>48</v>
      </c>
      <c r="D21" s="84">
        <v>271954684717.12</v>
      </c>
      <c r="E21" s="55">
        <f>(D21/$D$47)</f>
        <v>0.40405459439668495</v>
      </c>
      <c r="F21" s="84">
        <v>100</v>
      </c>
      <c r="G21" s="84">
        <v>272380628104.17001</v>
      </c>
      <c r="H21" s="55">
        <f t="shared" ref="H21:H46" si="5">(G21/$G$47)</f>
        <v>0.40940900877714276</v>
      </c>
      <c r="I21" s="84">
        <v>100</v>
      </c>
      <c r="J21" s="186">
        <f>((G21-D21)/D21)</f>
        <v>1.5662292690161717E-3</v>
      </c>
      <c r="K21" s="186">
        <f t="shared" ref="K21:K30" si="6">((I21-F21)/F21)</f>
        <v>0</v>
      </c>
      <c r="L21" s="9"/>
      <c r="M21" s="4"/>
      <c r="N21" s="194"/>
      <c r="O21" s="194"/>
    </row>
    <row r="22" spans="1:18" ht="12.95" customHeight="1">
      <c r="A22" s="403">
        <v>16</v>
      </c>
      <c r="B22" s="404" t="s">
        <v>21</v>
      </c>
      <c r="C22" s="404" t="s">
        <v>22</v>
      </c>
      <c r="D22" s="84">
        <v>202939145189.41</v>
      </c>
      <c r="E22" s="55">
        <f t="shared" ref="E22:E44" si="7">(D22/$D$47)</f>
        <v>0.3015152839967058</v>
      </c>
      <c r="F22" s="84">
        <v>100</v>
      </c>
      <c r="G22" s="84">
        <v>199031498310.82001</v>
      </c>
      <c r="H22" s="55">
        <f t="shared" si="5"/>
        <v>0.2991596318945961</v>
      </c>
      <c r="I22" s="84">
        <v>100</v>
      </c>
      <c r="J22" s="186">
        <f t="shared" ref="J22:J47" si="8">((G22-D22)/D22)</f>
        <v>-1.9255264305675757E-2</v>
      </c>
      <c r="K22" s="186">
        <f t="shared" si="6"/>
        <v>0</v>
      </c>
      <c r="L22" s="9"/>
      <c r="M22" s="233"/>
      <c r="N22" s="95"/>
      <c r="O22" s="94"/>
      <c r="P22" s="214"/>
    </row>
    <row r="23" spans="1:18" ht="12.95" customHeight="1">
      <c r="A23" s="403">
        <v>17</v>
      </c>
      <c r="B23" s="404" t="s">
        <v>55</v>
      </c>
      <c r="C23" s="404" t="s">
        <v>101</v>
      </c>
      <c r="D23" s="84">
        <v>12914201805.73</v>
      </c>
      <c r="E23" s="55">
        <f t="shared" si="7"/>
        <v>1.9187176635691496E-2</v>
      </c>
      <c r="F23" s="84">
        <v>1</v>
      </c>
      <c r="G23" s="84">
        <v>12072035927.389999</v>
      </c>
      <c r="H23" s="55">
        <f t="shared" si="5"/>
        <v>1.8145197392909342E-2</v>
      </c>
      <c r="I23" s="84">
        <v>1</v>
      </c>
      <c r="J23" s="186">
        <f t="shared" si="8"/>
        <v>-6.5212383313255434E-2</v>
      </c>
      <c r="K23" s="186">
        <f t="shared" si="6"/>
        <v>0</v>
      </c>
      <c r="L23" s="9"/>
      <c r="M23" s="4"/>
      <c r="N23" s="10"/>
    </row>
    <row r="24" spans="1:18" ht="12.95" customHeight="1">
      <c r="A24" s="403">
        <v>18</v>
      </c>
      <c r="B24" s="404" t="s">
        <v>50</v>
      </c>
      <c r="C24" s="404" t="s">
        <v>51</v>
      </c>
      <c r="D24" s="84">
        <v>765597069.91999996</v>
      </c>
      <c r="E24" s="55">
        <f t="shared" si="7"/>
        <v>1.1374799955352355E-3</v>
      </c>
      <c r="F24" s="84">
        <v>100</v>
      </c>
      <c r="G24" s="84">
        <v>749967458.91999996</v>
      </c>
      <c r="H24" s="55">
        <f t="shared" si="5"/>
        <v>1.1272587045144898E-3</v>
      </c>
      <c r="I24" s="84">
        <v>100</v>
      </c>
      <c r="J24" s="186">
        <f t="shared" si="8"/>
        <v>-2.0414930534717428E-2</v>
      </c>
      <c r="K24" s="186">
        <f t="shared" si="6"/>
        <v>0</v>
      </c>
      <c r="L24" s="9"/>
      <c r="M24" s="233"/>
      <c r="N24" s="95"/>
    </row>
    <row r="25" spans="1:18" ht="12.95" customHeight="1">
      <c r="A25" s="403">
        <v>19</v>
      </c>
      <c r="B25" s="404" t="s">
        <v>9</v>
      </c>
      <c r="C25" s="404" t="s">
        <v>23</v>
      </c>
      <c r="D25" s="84">
        <v>76062202554.190002</v>
      </c>
      <c r="E25" s="55">
        <f t="shared" si="7"/>
        <v>0.11300883613723983</v>
      </c>
      <c r="F25" s="76">
        <v>1</v>
      </c>
      <c r="G25" s="84">
        <v>74466288861.110001</v>
      </c>
      <c r="H25" s="55">
        <f t="shared" si="5"/>
        <v>0.11192855278342274</v>
      </c>
      <c r="I25" s="76">
        <v>1</v>
      </c>
      <c r="J25" s="186">
        <f t="shared" si="8"/>
        <v>-2.0981691819179228E-2</v>
      </c>
      <c r="K25" s="186">
        <f t="shared" si="6"/>
        <v>0</v>
      </c>
      <c r="L25" s="9"/>
      <c r="M25" s="215"/>
      <c r="N25" s="10"/>
    </row>
    <row r="26" spans="1:18" ht="12.95" customHeight="1">
      <c r="A26" s="403">
        <v>20</v>
      </c>
      <c r="B26" s="404" t="s">
        <v>74</v>
      </c>
      <c r="C26" s="404" t="s">
        <v>75</v>
      </c>
      <c r="D26" s="84">
        <v>1204295676.0599999</v>
      </c>
      <c r="E26" s="55">
        <f t="shared" si="7"/>
        <v>1.7892730968405797E-3</v>
      </c>
      <c r="F26" s="76">
        <v>10</v>
      </c>
      <c r="G26" s="84">
        <v>1202189931.52</v>
      </c>
      <c r="H26" s="55">
        <f t="shared" si="5"/>
        <v>1.8069838213209156E-3</v>
      </c>
      <c r="I26" s="76">
        <v>10</v>
      </c>
      <c r="J26" s="186">
        <f t="shared" si="8"/>
        <v>-1.7485278589467012E-3</v>
      </c>
      <c r="K26" s="186">
        <f t="shared" si="6"/>
        <v>0</v>
      </c>
      <c r="L26" s="9"/>
      <c r="M26" s="50"/>
      <c r="N26" s="50"/>
      <c r="O26" s="435"/>
      <c r="P26" s="435"/>
    </row>
    <row r="27" spans="1:18" ht="12.95" customHeight="1">
      <c r="A27" s="403">
        <v>21</v>
      </c>
      <c r="B27" s="404" t="s">
        <v>105</v>
      </c>
      <c r="C27" s="404" t="s">
        <v>107</v>
      </c>
      <c r="D27" s="84">
        <v>28336304745.990002</v>
      </c>
      <c r="E27" s="55">
        <f t="shared" si="7"/>
        <v>4.2100448215301844E-2</v>
      </c>
      <c r="F27" s="76">
        <v>1</v>
      </c>
      <c r="G27" s="84">
        <v>27767436962.950001</v>
      </c>
      <c r="H27" s="55">
        <f t="shared" si="5"/>
        <v>4.1736590896381418E-2</v>
      </c>
      <c r="I27" s="76">
        <v>1</v>
      </c>
      <c r="J27" s="186">
        <f t="shared" si="8"/>
        <v>-2.0075581066035224E-2</v>
      </c>
      <c r="K27" s="186">
        <f t="shared" si="6"/>
        <v>0</v>
      </c>
      <c r="L27" s="9"/>
      <c r="M27" s="233"/>
      <c r="N27" s="10"/>
      <c r="O27" s="434"/>
      <c r="P27" s="434"/>
    </row>
    <row r="28" spans="1:18" ht="12.95" customHeight="1">
      <c r="A28" s="403">
        <v>22</v>
      </c>
      <c r="B28" s="404" t="s">
        <v>112</v>
      </c>
      <c r="C28" s="404" t="s">
        <v>111</v>
      </c>
      <c r="D28" s="84">
        <v>5153376377.96</v>
      </c>
      <c r="E28" s="55">
        <f t="shared" si="7"/>
        <v>7.6565895687216471E-3</v>
      </c>
      <c r="F28" s="76">
        <v>100</v>
      </c>
      <c r="G28" s="84">
        <v>5134731218.25</v>
      </c>
      <c r="H28" s="55">
        <f t="shared" si="5"/>
        <v>7.7178954796917861E-3</v>
      </c>
      <c r="I28" s="76">
        <v>100</v>
      </c>
      <c r="J28" s="186">
        <f t="shared" si="8"/>
        <v>-3.6180473426590384E-3</v>
      </c>
      <c r="K28" s="186">
        <f t="shared" si="6"/>
        <v>0</v>
      </c>
      <c r="L28" s="9"/>
      <c r="M28" s="4"/>
      <c r="N28" s="10"/>
      <c r="O28" s="435"/>
      <c r="P28" s="435"/>
    </row>
    <row r="29" spans="1:18" ht="12.95" customHeight="1">
      <c r="A29" s="403">
        <v>23</v>
      </c>
      <c r="B29" s="404" t="s">
        <v>113</v>
      </c>
      <c r="C29" s="404" t="s">
        <v>114</v>
      </c>
      <c r="D29" s="84">
        <v>7108484193.0100002</v>
      </c>
      <c r="E29" s="55">
        <f t="shared" si="7"/>
        <v>1.056137606296249E-2</v>
      </c>
      <c r="F29" s="76">
        <v>100</v>
      </c>
      <c r="G29" s="84">
        <v>7008303810.9399996</v>
      </c>
      <c r="H29" s="55">
        <f t="shared" si="5"/>
        <v>1.0534019017493007E-2</v>
      </c>
      <c r="I29" s="76">
        <v>100</v>
      </c>
      <c r="J29" s="186">
        <f t="shared" si="8"/>
        <v>-1.4093072355497565E-2</v>
      </c>
      <c r="K29" s="186">
        <f t="shared" si="6"/>
        <v>0</v>
      </c>
      <c r="L29" s="9"/>
      <c r="M29" s="338"/>
      <c r="N29" s="10"/>
    </row>
    <row r="30" spans="1:18" ht="12.95" customHeight="1">
      <c r="A30" s="403">
        <v>24</v>
      </c>
      <c r="B30" s="404" t="s">
        <v>115</v>
      </c>
      <c r="C30" s="54" t="s">
        <v>120</v>
      </c>
      <c r="D30" s="84">
        <v>1107721521</v>
      </c>
      <c r="E30" s="55">
        <f t="shared" si="7"/>
        <v>1.6457887840310406E-3</v>
      </c>
      <c r="F30" s="76">
        <v>10</v>
      </c>
      <c r="G30" s="84">
        <v>1102530376.9000001</v>
      </c>
      <c r="H30" s="55">
        <f t="shared" si="5"/>
        <v>1.6571878547129622E-3</v>
      </c>
      <c r="I30" s="76">
        <v>10</v>
      </c>
      <c r="J30" s="186">
        <f t="shared" si="8"/>
        <v>-4.6863259416622862E-3</v>
      </c>
      <c r="K30" s="186">
        <f t="shared" si="6"/>
        <v>0</v>
      </c>
      <c r="L30" s="9"/>
      <c r="M30" s="368"/>
      <c r="N30" s="369"/>
    </row>
    <row r="31" spans="1:18" ht="12.95" customHeight="1">
      <c r="A31" s="403">
        <v>25</v>
      </c>
      <c r="B31" s="404" t="s">
        <v>14</v>
      </c>
      <c r="C31" s="404" t="s">
        <v>122</v>
      </c>
      <c r="D31" s="75">
        <v>2413049519</v>
      </c>
      <c r="E31" s="55">
        <f t="shared" si="7"/>
        <v>3.5851698810514467E-3</v>
      </c>
      <c r="F31" s="76">
        <v>100</v>
      </c>
      <c r="G31" s="75">
        <v>2392538689</v>
      </c>
      <c r="H31" s="55">
        <f t="shared" si="5"/>
        <v>3.5961694484008665E-3</v>
      </c>
      <c r="I31" s="76">
        <v>100</v>
      </c>
      <c r="J31" s="186">
        <f t="shared" si="8"/>
        <v>-8.4999623250582787E-3</v>
      </c>
      <c r="K31" s="186">
        <f t="shared" ref="K31:K46" si="9">((I31-F31)/F31)</f>
        <v>0</v>
      </c>
      <c r="L31" s="9"/>
      <c r="M31" s="278"/>
      <c r="N31" s="10"/>
      <c r="O31" s="435"/>
      <c r="P31" s="435"/>
    </row>
    <row r="32" spans="1:18" ht="12.95" customHeight="1">
      <c r="A32" s="403">
        <v>26</v>
      </c>
      <c r="B32" s="404" t="s">
        <v>65</v>
      </c>
      <c r="C32" s="404" t="s">
        <v>123</v>
      </c>
      <c r="D32" s="75">
        <v>9257819004.0100002</v>
      </c>
      <c r="E32" s="55">
        <f t="shared" si="7"/>
        <v>1.3754733832050446E-2</v>
      </c>
      <c r="F32" s="76">
        <v>100</v>
      </c>
      <c r="G32" s="75">
        <v>8846377288.3600006</v>
      </c>
      <c r="H32" s="55">
        <f t="shared" si="5"/>
        <v>1.3296784657941863E-2</v>
      </c>
      <c r="I32" s="76">
        <v>100</v>
      </c>
      <c r="J32" s="186">
        <f t="shared" si="8"/>
        <v>-4.4442618231333393E-2</v>
      </c>
      <c r="K32" s="186">
        <f t="shared" si="9"/>
        <v>0</v>
      </c>
      <c r="L32" s="9"/>
      <c r="M32" s="334"/>
      <c r="N32" s="213"/>
    </row>
    <row r="33" spans="1:16" ht="12.95" customHeight="1">
      <c r="A33" s="403">
        <v>27</v>
      </c>
      <c r="B33" s="404" t="s">
        <v>126</v>
      </c>
      <c r="C33" s="404" t="s">
        <v>128</v>
      </c>
      <c r="D33" s="75">
        <v>11444206516.110001</v>
      </c>
      <c r="E33" s="55">
        <f t="shared" si="7"/>
        <v>1.7003142368621355E-2</v>
      </c>
      <c r="F33" s="76">
        <v>100</v>
      </c>
      <c r="G33" s="75">
        <v>11316891848.91</v>
      </c>
      <c r="H33" s="55">
        <f t="shared" si="5"/>
        <v>1.701015783151958E-2</v>
      </c>
      <c r="I33" s="76">
        <v>100</v>
      </c>
      <c r="J33" s="186">
        <f t="shared" si="8"/>
        <v>-1.1124813854134842E-2</v>
      </c>
      <c r="K33" s="186">
        <f t="shared" si="9"/>
        <v>0</v>
      </c>
      <c r="L33" s="9"/>
      <c r="M33" s="350"/>
      <c r="N33" s="350"/>
    </row>
    <row r="34" spans="1:16" ht="12.95" customHeight="1">
      <c r="A34" s="403">
        <v>28</v>
      </c>
      <c r="B34" s="404" t="s">
        <v>126</v>
      </c>
      <c r="C34" s="404" t="s">
        <v>127</v>
      </c>
      <c r="D34" s="75">
        <v>297730028.72000003</v>
      </c>
      <c r="E34" s="55">
        <f t="shared" si="7"/>
        <v>4.4235011476012994E-4</v>
      </c>
      <c r="F34" s="76">
        <v>1000000</v>
      </c>
      <c r="G34" s="75">
        <v>296764508.35000002</v>
      </c>
      <c r="H34" s="55">
        <f t="shared" si="5"/>
        <v>4.460598539971923E-4</v>
      </c>
      <c r="I34" s="76">
        <v>1000000</v>
      </c>
      <c r="J34" s="186">
        <f t="shared" si="8"/>
        <v>-3.2429391625391863E-3</v>
      </c>
      <c r="K34" s="186">
        <f t="shared" si="9"/>
        <v>0</v>
      </c>
      <c r="L34" s="9"/>
      <c r="M34" s="370"/>
      <c r="N34" s="213"/>
    </row>
    <row r="35" spans="1:16" ht="12.95" customHeight="1">
      <c r="A35" s="403">
        <v>29</v>
      </c>
      <c r="B35" s="404" t="s">
        <v>138</v>
      </c>
      <c r="C35" s="404" t="s">
        <v>139</v>
      </c>
      <c r="D35" s="75">
        <v>6825858227.3299999</v>
      </c>
      <c r="E35" s="55">
        <f t="shared" si="7"/>
        <v>1.0141466694430789E-2</v>
      </c>
      <c r="F35" s="76">
        <v>1</v>
      </c>
      <c r="G35" s="75">
        <v>6921599870.5200005</v>
      </c>
      <c r="H35" s="55">
        <f t="shared" si="5"/>
        <v>1.0403696334299661E-2</v>
      </c>
      <c r="I35" s="76">
        <v>1</v>
      </c>
      <c r="J35" s="186">
        <f t="shared" si="8"/>
        <v>1.4026315812810369E-2</v>
      </c>
      <c r="K35" s="186">
        <f t="shared" si="9"/>
        <v>0</v>
      </c>
      <c r="L35" s="9"/>
      <c r="M35" s="371"/>
      <c r="N35" s="213"/>
      <c r="O35" s="59"/>
    </row>
    <row r="36" spans="1:16" ht="12.95" customHeight="1">
      <c r="A36" s="403">
        <v>30</v>
      </c>
      <c r="B36" s="404" t="s">
        <v>18</v>
      </c>
      <c r="C36" s="75" t="s">
        <v>144</v>
      </c>
      <c r="D36" s="75">
        <v>12696693024.540001</v>
      </c>
      <c r="E36" s="55">
        <f t="shared" si="7"/>
        <v>1.8864014626355792E-2</v>
      </c>
      <c r="F36" s="76">
        <v>1</v>
      </c>
      <c r="G36" s="75">
        <v>12607317768.07</v>
      </c>
      <c r="H36" s="55">
        <f t="shared" si="5"/>
        <v>1.8949767120699939E-2</v>
      </c>
      <c r="I36" s="76">
        <v>1</v>
      </c>
      <c r="J36" s="186">
        <f t="shared" si="8"/>
        <v>-7.0392547332803826E-3</v>
      </c>
      <c r="K36" s="186">
        <f t="shared" si="9"/>
        <v>0</v>
      </c>
      <c r="L36" s="9"/>
      <c r="M36" s="313"/>
      <c r="N36" s="436"/>
      <c r="O36" s="347"/>
    </row>
    <row r="37" spans="1:16" ht="12.95" customHeight="1" thickBot="1">
      <c r="A37" s="403">
        <v>31</v>
      </c>
      <c r="B37" s="404" t="s">
        <v>78</v>
      </c>
      <c r="C37" s="404" t="s">
        <v>147</v>
      </c>
      <c r="D37" s="75">
        <v>547601058.95000005</v>
      </c>
      <c r="E37" s="55">
        <f t="shared" si="7"/>
        <v>8.1359408827756338E-4</v>
      </c>
      <c r="F37" s="76">
        <v>100</v>
      </c>
      <c r="G37" s="75">
        <v>548063440.74000001</v>
      </c>
      <c r="H37" s="55">
        <f t="shared" si="5"/>
        <v>8.2378145458472326E-4</v>
      </c>
      <c r="I37" s="76">
        <v>100</v>
      </c>
      <c r="J37" s="230">
        <f t="shared" ref="J37:J45" si="10">((G37-D37)/D37)</f>
        <v>8.4437709248875038E-4</v>
      </c>
      <c r="K37" s="230">
        <f t="shared" ref="K37:K45" si="11">((I37-F37)/F37)</f>
        <v>0</v>
      </c>
      <c r="L37" s="9"/>
      <c r="M37" s="304"/>
      <c r="N37" s="437"/>
      <c r="O37" s="348"/>
    </row>
    <row r="38" spans="1:16" ht="12.95" customHeight="1">
      <c r="A38" s="403">
        <v>32</v>
      </c>
      <c r="B38" s="54" t="s">
        <v>170</v>
      </c>
      <c r="C38" s="404" t="s">
        <v>157</v>
      </c>
      <c r="D38" s="74">
        <v>10783634891.66</v>
      </c>
      <c r="E38" s="55">
        <f t="shared" si="7"/>
        <v>1.6021703126033075E-2</v>
      </c>
      <c r="F38" s="76">
        <v>1</v>
      </c>
      <c r="G38" s="74">
        <v>10315590267.639999</v>
      </c>
      <c r="H38" s="55">
        <f t="shared" si="5"/>
        <v>1.5505124633204326E-2</v>
      </c>
      <c r="I38" s="76">
        <v>1</v>
      </c>
      <c r="J38" s="230">
        <f t="shared" si="10"/>
        <v>-4.3403233577759895E-2</v>
      </c>
      <c r="K38" s="230">
        <f t="shared" si="11"/>
        <v>0</v>
      </c>
      <c r="L38" s="9"/>
      <c r="M38" s="4"/>
      <c r="N38" s="213"/>
    </row>
    <row r="39" spans="1:16" ht="12.95" customHeight="1">
      <c r="A39" s="403">
        <v>33</v>
      </c>
      <c r="B39" s="54" t="s">
        <v>182</v>
      </c>
      <c r="C39" s="404" t="s">
        <v>158</v>
      </c>
      <c r="D39" s="74">
        <v>757307533.23000002</v>
      </c>
      <c r="E39" s="55">
        <f t="shared" si="7"/>
        <v>1.1251638797510992E-3</v>
      </c>
      <c r="F39" s="76">
        <v>10</v>
      </c>
      <c r="G39" s="74">
        <v>759121237.49000001</v>
      </c>
      <c r="H39" s="55">
        <f t="shared" si="5"/>
        <v>1.1410175369138186E-3</v>
      </c>
      <c r="I39" s="76">
        <v>10</v>
      </c>
      <c r="J39" s="186">
        <f t="shared" si="10"/>
        <v>2.3949375655413622E-3</v>
      </c>
      <c r="K39" s="186">
        <f t="shared" si="11"/>
        <v>0</v>
      </c>
      <c r="L39" s="9"/>
      <c r="M39" s="4"/>
      <c r="N39" s="361"/>
      <c r="O39" s="359"/>
    </row>
    <row r="40" spans="1:16" ht="12.95" customHeight="1" thickBot="1">
      <c r="A40" s="403">
        <v>34</v>
      </c>
      <c r="B40" s="54" t="s">
        <v>52</v>
      </c>
      <c r="C40" s="404" t="s">
        <v>169</v>
      </c>
      <c r="D40" s="74">
        <v>1035734433.34</v>
      </c>
      <c r="E40" s="55">
        <f t="shared" si="7"/>
        <v>1.5388345187036566E-3</v>
      </c>
      <c r="F40" s="76">
        <v>1</v>
      </c>
      <c r="G40" s="74">
        <v>1035914818.74</v>
      </c>
      <c r="H40" s="55">
        <f t="shared" si="5"/>
        <v>1.557059553279604E-3</v>
      </c>
      <c r="I40" s="76">
        <v>1</v>
      </c>
      <c r="J40" s="186">
        <f t="shared" si="10"/>
        <v>1.741618258439817E-4</v>
      </c>
      <c r="K40" s="186">
        <f t="shared" si="11"/>
        <v>0</v>
      </c>
      <c r="L40" s="9"/>
      <c r="M40" s="4"/>
      <c r="N40" s="364"/>
      <c r="O40" s="360"/>
    </row>
    <row r="41" spans="1:16" ht="12.95" customHeight="1">
      <c r="A41" s="403">
        <v>35</v>
      </c>
      <c r="B41" s="404" t="s">
        <v>11</v>
      </c>
      <c r="C41" s="54" t="s">
        <v>171</v>
      </c>
      <c r="D41" s="74">
        <v>6508500425.1000004</v>
      </c>
      <c r="E41" s="55">
        <f t="shared" si="7"/>
        <v>9.66995476518402E-3</v>
      </c>
      <c r="F41" s="76">
        <v>100</v>
      </c>
      <c r="G41" s="74">
        <v>6405645912.0500002</v>
      </c>
      <c r="H41" s="55">
        <f>(G41/$G$47)</f>
        <v>9.6281778982710165E-3</v>
      </c>
      <c r="I41" s="76">
        <v>100</v>
      </c>
      <c r="J41" s="186">
        <f t="shared" si="10"/>
        <v>-1.5803104606606808E-2</v>
      </c>
      <c r="K41" s="186">
        <f t="shared" si="11"/>
        <v>0</v>
      </c>
      <c r="L41" s="9"/>
      <c r="M41" s="337"/>
      <c r="N41" s="213"/>
    </row>
    <row r="42" spans="1:16" ht="12.95" customHeight="1">
      <c r="A42" s="403">
        <v>36</v>
      </c>
      <c r="B42" s="404" t="s">
        <v>172</v>
      </c>
      <c r="C42" s="54" t="s">
        <v>173</v>
      </c>
      <c r="D42" s="74">
        <v>670093285.61000001</v>
      </c>
      <c r="E42" s="55">
        <f t="shared" si="7"/>
        <v>9.955859778871686E-4</v>
      </c>
      <c r="F42" s="76">
        <v>1</v>
      </c>
      <c r="G42" s="74">
        <v>661045494.85000002</v>
      </c>
      <c r="H42" s="55">
        <f>(G42/$G$47)</f>
        <v>9.9360216138289696E-4</v>
      </c>
      <c r="I42" s="76">
        <v>1</v>
      </c>
      <c r="J42" s="186">
        <f t="shared" si="10"/>
        <v>-1.350228535981165E-2</v>
      </c>
      <c r="K42" s="186">
        <f t="shared" si="11"/>
        <v>0</v>
      </c>
      <c r="L42" s="9"/>
      <c r="M42" s="4"/>
      <c r="N42" s="213"/>
    </row>
    <row r="43" spans="1:16" ht="12.95" customHeight="1">
      <c r="A43" s="403">
        <v>37</v>
      </c>
      <c r="B43" s="404" t="s">
        <v>174</v>
      </c>
      <c r="C43" s="54" t="s">
        <v>176</v>
      </c>
      <c r="D43" s="74">
        <v>260818425.80000001</v>
      </c>
      <c r="E43" s="55">
        <f t="shared" si="7"/>
        <v>3.8750898281976432E-4</v>
      </c>
      <c r="F43" s="76">
        <v>100</v>
      </c>
      <c r="G43" s="74">
        <v>260113991.09</v>
      </c>
      <c r="H43" s="55">
        <f>(G43/$G$47)</f>
        <v>3.909713110012213E-4</v>
      </c>
      <c r="I43" s="76">
        <v>100</v>
      </c>
      <c r="J43" s="186">
        <f t="shared" si="10"/>
        <v>-2.7008625170530736E-3</v>
      </c>
      <c r="K43" s="186">
        <f t="shared" si="11"/>
        <v>0</v>
      </c>
      <c r="L43" s="9"/>
      <c r="M43" s="4"/>
      <c r="N43" s="213"/>
    </row>
    <row r="44" spans="1:16" ht="12.95" customHeight="1">
      <c r="A44" s="403">
        <v>38</v>
      </c>
      <c r="B44" s="404" t="s">
        <v>192</v>
      </c>
      <c r="C44" s="54" t="s">
        <v>193</v>
      </c>
      <c r="D44" s="74">
        <v>55694497.350000001</v>
      </c>
      <c r="E44" s="55">
        <f t="shared" si="7"/>
        <v>8.2747673790908063E-5</v>
      </c>
      <c r="F44" s="76">
        <v>1</v>
      </c>
      <c r="G44" s="74">
        <v>55739932.670000002</v>
      </c>
      <c r="H44" s="55">
        <f t="shared" ref="H44:H45" si="12">(G44/$G$47)</f>
        <v>8.37814008381017E-5</v>
      </c>
      <c r="I44" s="76">
        <v>1</v>
      </c>
      <c r="J44" s="186">
        <f t="shared" si="10"/>
        <v>8.1579549438200107E-4</v>
      </c>
      <c r="K44" s="186">
        <f t="shared" si="11"/>
        <v>0</v>
      </c>
      <c r="L44" s="9"/>
      <c r="M44" s="4"/>
      <c r="N44" s="213"/>
    </row>
    <row r="45" spans="1:16" ht="12.95" customHeight="1">
      <c r="A45" s="403">
        <v>39</v>
      </c>
      <c r="B45" s="406" t="s">
        <v>137</v>
      </c>
      <c r="C45" s="406" t="s">
        <v>203</v>
      </c>
      <c r="D45" s="74">
        <v>1825131196.1800001</v>
      </c>
      <c r="E45" s="55">
        <f t="shared" ref="E45" si="13">(D45/$D$47)</f>
        <v>2.7116747261049204E-3</v>
      </c>
      <c r="F45" s="76">
        <v>1</v>
      </c>
      <c r="G45" s="74">
        <v>1825331625.24</v>
      </c>
      <c r="H45" s="55">
        <f t="shared" si="12"/>
        <v>2.7436136577718632E-3</v>
      </c>
      <c r="I45" s="76">
        <v>1</v>
      </c>
      <c r="J45" s="186">
        <f t="shared" si="10"/>
        <v>1.0981624796038819E-4</v>
      </c>
      <c r="K45" s="186">
        <f t="shared" si="11"/>
        <v>0</v>
      </c>
      <c r="L45" s="9"/>
      <c r="M45" s="4"/>
      <c r="N45" s="213"/>
    </row>
    <row r="46" spans="1:16" ht="12.95" customHeight="1">
      <c r="A46" s="403">
        <v>40</v>
      </c>
      <c r="B46" s="404" t="s">
        <v>206</v>
      </c>
      <c r="C46" s="404" t="s">
        <v>209</v>
      </c>
      <c r="D46" s="74">
        <v>138319980.87</v>
      </c>
      <c r="E46" s="55" t="s">
        <v>102</v>
      </c>
      <c r="F46" s="76">
        <v>1</v>
      </c>
      <c r="G46" s="74">
        <v>138321954.47999999</v>
      </c>
      <c r="H46" s="55">
        <f t="shared" si="5"/>
        <v>2.0790852370791959E-4</v>
      </c>
      <c r="I46" s="76">
        <v>1</v>
      </c>
      <c r="J46" s="186">
        <f t="shared" si="8"/>
        <v>1.4268437485104915E-5</v>
      </c>
      <c r="K46" s="186">
        <f t="shared" si="9"/>
        <v>0</v>
      </c>
      <c r="L46" s="9"/>
      <c r="M46" s="251"/>
      <c r="N46" s="213"/>
    </row>
    <row r="47" spans="1:16" ht="12.95" customHeight="1">
      <c r="A47" s="237"/>
      <c r="B47" s="241"/>
      <c r="C47" s="239" t="s">
        <v>56</v>
      </c>
      <c r="D47" s="85">
        <f>SUM(D21:D46)</f>
        <v>673064205898.18994</v>
      </c>
      <c r="E47" s="66">
        <f>(D47/$D$125)</f>
        <v>0.44883560682721124</v>
      </c>
      <c r="F47" s="86"/>
      <c r="G47" s="85">
        <f>SUM(G21:G46)</f>
        <v>665301989611.16992</v>
      </c>
      <c r="H47" s="66">
        <f>(G47/$G$125)</f>
        <v>0.44752742733984513</v>
      </c>
      <c r="I47" s="86"/>
      <c r="J47" s="186">
        <f t="shared" si="8"/>
        <v>-1.1532653525470881E-2</v>
      </c>
      <c r="K47" s="186"/>
      <c r="L47" s="9"/>
      <c r="M47" s="4"/>
    </row>
    <row r="48" spans="1:16" ht="12.95" customHeight="1">
      <c r="A48" s="240"/>
      <c r="B48" s="80"/>
      <c r="C48" s="80" t="s">
        <v>81</v>
      </c>
      <c r="D48" s="392"/>
      <c r="E48" s="82"/>
      <c r="F48" s="83"/>
      <c r="G48" s="81"/>
      <c r="H48" s="82"/>
      <c r="I48" s="83"/>
      <c r="J48" s="186"/>
      <c r="K48" s="186"/>
      <c r="L48" s="9"/>
      <c r="M48" s="4"/>
      <c r="O48" s="59"/>
      <c r="P48" s="60"/>
    </row>
    <row r="49" spans="1:15" ht="12.95" customHeight="1">
      <c r="A49" s="403">
        <v>41</v>
      </c>
      <c r="B49" s="404" t="s">
        <v>7</v>
      </c>
      <c r="C49" s="404" t="s">
        <v>24</v>
      </c>
      <c r="D49" s="73">
        <v>164712037243.48001</v>
      </c>
      <c r="E49" s="55">
        <f>(D49/$D$59)</f>
        <v>0.71496753338129271</v>
      </c>
      <c r="F49" s="96">
        <v>226.17</v>
      </c>
      <c r="G49" s="73">
        <v>166123623590.75</v>
      </c>
      <c r="H49" s="55">
        <f t="shared" ref="H49:H58" si="14">(G49/$G$59)</f>
        <v>0.72393702089900847</v>
      </c>
      <c r="I49" s="96">
        <v>226.35</v>
      </c>
      <c r="J49" s="186">
        <f>((G49-D49)/D49)</f>
        <v>8.5700254267595463E-3</v>
      </c>
      <c r="K49" s="186">
        <f t="shared" ref="K49:K58" si="15">((I49-F49)/F49)</f>
        <v>7.9586152009553362E-4</v>
      </c>
      <c r="L49" s="9"/>
      <c r="M49" s="4"/>
    </row>
    <row r="50" spans="1:15" ht="12.95" customHeight="1">
      <c r="A50" s="403">
        <v>42</v>
      </c>
      <c r="B50" s="404" t="s">
        <v>78</v>
      </c>
      <c r="C50" s="404" t="s">
        <v>25</v>
      </c>
      <c r="D50" s="73">
        <v>1764236845.1500001</v>
      </c>
      <c r="E50" s="55">
        <f t="shared" ref="E50:E58" si="16">(D50/$D$59)</f>
        <v>7.6580442242524657E-3</v>
      </c>
      <c r="F50" s="96">
        <v>339.8578</v>
      </c>
      <c r="G50" s="73">
        <v>1723377589.8299999</v>
      </c>
      <c r="H50" s="55">
        <f t="shared" si="14"/>
        <v>7.5101711081091097E-3</v>
      </c>
      <c r="I50" s="96">
        <v>353.93759999999997</v>
      </c>
      <c r="J50" s="230">
        <f t="shared" ref="J50:J59" si="17">((G50-D50)/D50)</f>
        <v>-2.3159733588109147E-2</v>
      </c>
      <c r="K50" s="230">
        <f t="shared" si="15"/>
        <v>4.1428503332864443E-2</v>
      </c>
      <c r="L50" s="9"/>
      <c r="M50" s="215"/>
      <c r="N50" s="216"/>
    </row>
    <row r="51" spans="1:15" ht="12.95" customHeight="1">
      <c r="A51" s="403">
        <v>43</v>
      </c>
      <c r="B51" s="415" t="s">
        <v>21</v>
      </c>
      <c r="C51" s="415" t="s">
        <v>28</v>
      </c>
      <c r="D51" s="73">
        <v>16824212216.34</v>
      </c>
      <c r="E51" s="55">
        <f t="shared" si="16"/>
        <v>7.302906157137079E-2</v>
      </c>
      <c r="F51" s="344">
        <v>1346.68</v>
      </c>
      <c r="G51" s="73">
        <v>16813666500.790001</v>
      </c>
      <c r="H51" s="55">
        <f t="shared" si="14"/>
        <v>7.3270949512620226E-2</v>
      </c>
      <c r="I51" s="344">
        <v>1344.44</v>
      </c>
      <c r="J51" s="186">
        <f t="shared" si="17"/>
        <v>-6.2681779178682935E-4</v>
      </c>
      <c r="K51" s="186">
        <f t="shared" si="15"/>
        <v>-1.6633498678230976E-3</v>
      </c>
      <c r="L51" s="9"/>
      <c r="M51" s="310" t="s">
        <v>183</v>
      </c>
      <c r="N51" s="217"/>
      <c r="O51" s="95"/>
    </row>
    <row r="52" spans="1:15" ht="12.95" customHeight="1">
      <c r="A52" s="403" t="s">
        <v>210</v>
      </c>
      <c r="B52" s="404" t="s">
        <v>21</v>
      </c>
      <c r="C52" s="404" t="s">
        <v>86</v>
      </c>
      <c r="D52" s="73">
        <v>4900427083.0200005</v>
      </c>
      <c r="E52" s="55">
        <f t="shared" si="16"/>
        <v>2.1271343143443401E-2</v>
      </c>
      <c r="F52" s="344">
        <v>51638.9</v>
      </c>
      <c r="G52" s="73">
        <v>4953378277.5799999</v>
      </c>
      <c r="H52" s="55">
        <f t="shared" si="14"/>
        <v>2.1585936040566821E-2</v>
      </c>
      <c r="I52" s="344">
        <v>51625.67</v>
      </c>
      <c r="J52" s="186">
        <f t="shared" si="17"/>
        <v>1.0805424438101644E-2</v>
      </c>
      <c r="K52" s="186">
        <f t="shared" si="15"/>
        <v>-2.5620220415235802E-4</v>
      </c>
      <c r="L52" s="9"/>
      <c r="M52" s="317"/>
      <c r="N52" s="218"/>
    </row>
    <row r="53" spans="1:15" ht="12.95" customHeight="1">
      <c r="A53" s="403" t="s">
        <v>211</v>
      </c>
      <c r="B53" s="404" t="s">
        <v>21</v>
      </c>
      <c r="C53" s="404" t="s">
        <v>85</v>
      </c>
      <c r="D53" s="73">
        <v>602332262.25999999</v>
      </c>
      <c r="E53" s="55">
        <f t="shared" si="16"/>
        <v>2.6145509401199088E-3</v>
      </c>
      <c r="F53" s="344">
        <v>51581.55</v>
      </c>
      <c r="G53" s="73">
        <v>602152121.02999997</v>
      </c>
      <c r="H53" s="55">
        <f t="shared" si="14"/>
        <v>2.6240711778619669E-3</v>
      </c>
      <c r="I53" s="344">
        <v>51568.34</v>
      </c>
      <c r="J53" s="186">
        <f t="shared" si="17"/>
        <v>-2.9907285610788044E-4</v>
      </c>
      <c r="K53" s="186">
        <f>((I53-F53)/F53)</f>
        <v>-2.5609932233533895E-4</v>
      </c>
      <c r="L53" s="9"/>
      <c r="M53" s="310"/>
      <c r="N53" s="218"/>
    </row>
    <row r="54" spans="1:15" ht="12.95" customHeight="1">
      <c r="A54" s="403">
        <v>45</v>
      </c>
      <c r="B54" s="413" t="s">
        <v>55</v>
      </c>
      <c r="C54" s="415" t="s">
        <v>132</v>
      </c>
      <c r="D54" s="73">
        <v>31186281745.880001</v>
      </c>
      <c r="E54" s="55">
        <f t="shared" si="16"/>
        <v>0.13537067058569499</v>
      </c>
      <c r="F54" s="344">
        <v>47699.3</v>
      </c>
      <c r="G54" s="73">
        <v>28893954915.700001</v>
      </c>
      <c r="H54" s="55">
        <f t="shared" si="14"/>
        <v>0.12591468444724457</v>
      </c>
      <c r="I54" s="344">
        <v>48384.31</v>
      </c>
      <c r="J54" s="186">
        <f t="shared" si="17"/>
        <v>-7.350433273382577E-2</v>
      </c>
      <c r="K54" s="186">
        <f>((I54-F54)/F54)</f>
        <v>1.4361007394238378E-2</v>
      </c>
      <c r="L54" s="9"/>
      <c r="M54" s="281"/>
      <c r="N54" s="218"/>
    </row>
    <row r="55" spans="1:15" ht="12.95" customHeight="1">
      <c r="A55" s="403">
        <v>46</v>
      </c>
      <c r="B55" s="54" t="s">
        <v>170</v>
      </c>
      <c r="C55" s="404" t="s">
        <v>156</v>
      </c>
      <c r="D55" s="73">
        <v>4009026732.6399999</v>
      </c>
      <c r="E55" s="55">
        <f t="shared" si="16"/>
        <v>1.7402030854965611E-2</v>
      </c>
      <c r="F55" s="344">
        <v>379.5</v>
      </c>
      <c r="G55" s="73">
        <v>4008905869.48</v>
      </c>
      <c r="H55" s="55">
        <f t="shared" si="14"/>
        <v>1.7470094315818301E-2</v>
      </c>
      <c r="I55" s="344">
        <v>379.5</v>
      </c>
      <c r="J55" s="186">
        <f>((G55-D55)/D55)</f>
        <v>-3.0147756066534718E-5</v>
      </c>
      <c r="K55" s="186">
        <f>((I55-F55)/F55)</f>
        <v>0</v>
      </c>
      <c r="L55" s="9"/>
      <c r="M55" s="318"/>
      <c r="N55" s="218"/>
    </row>
    <row r="56" spans="1:15" ht="12.95" customHeight="1">
      <c r="A56" s="403">
        <v>47</v>
      </c>
      <c r="B56" s="404" t="s">
        <v>115</v>
      </c>
      <c r="C56" s="404" t="s">
        <v>164</v>
      </c>
      <c r="D56" s="73">
        <v>568475869.39999998</v>
      </c>
      <c r="E56" s="55">
        <f t="shared" si="16"/>
        <v>2.4675900859078988E-3</v>
      </c>
      <c r="F56" s="344">
        <v>42444.06</v>
      </c>
      <c r="G56" s="73">
        <v>569131225</v>
      </c>
      <c r="H56" s="55">
        <f t="shared" si="14"/>
        <v>2.4801720226264369E-3</v>
      </c>
      <c r="I56" s="344">
        <v>42502.63</v>
      </c>
      <c r="J56" s="186">
        <f>((G56-D56)/D56)</f>
        <v>1.1528292321215348E-3</v>
      </c>
      <c r="K56" s="186">
        <f>((I56-F56)/F56)</f>
        <v>1.3799339648468999E-3</v>
      </c>
      <c r="L56" s="9"/>
      <c r="M56" s="318"/>
      <c r="N56" s="218"/>
    </row>
    <row r="57" spans="1:15" ht="12.95" customHeight="1">
      <c r="A57" s="403">
        <v>48</v>
      </c>
      <c r="B57" s="404" t="s">
        <v>78</v>
      </c>
      <c r="C57" s="404" t="s">
        <v>188</v>
      </c>
      <c r="D57" s="73">
        <v>626927151.64999998</v>
      </c>
      <c r="E57" s="55">
        <f t="shared" si="16"/>
        <v>2.7213102741384678E-3</v>
      </c>
      <c r="F57" s="344">
        <v>43286.158499999998</v>
      </c>
      <c r="G57" s="73">
        <v>633661248</v>
      </c>
      <c r="H57" s="55">
        <f t="shared" si="14"/>
        <v>2.7613823140913633E-3</v>
      </c>
      <c r="I57" s="344">
        <v>43400.37</v>
      </c>
      <c r="J57" s="186">
        <f>((G57-D57)/D57)</f>
        <v>1.0741433565728743E-2</v>
      </c>
      <c r="K57" s="186">
        <f>((I57-F57)/F57)</f>
        <v>2.6385224274407463E-3</v>
      </c>
      <c r="L57" s="9"/>
      <c r="M57" s="318"/>
      <c r="N57" s="218"/>
    </row>
    <row r="58" spans="1:15" ht="12.95" customHeight="1">
      <c r="A58" s="403">
        <v>49</v>
      </c>
      <c r="B58" s="404" t="s">
        <v>9</v>
      </c>
      <c r="C58" s="404" t="s">
        <v>189</v>
      </c>
      <c r="D58" s="73">
        <v>5182989429.1499996</v>
      </c>
      <c r="E58" s="55">
        <f t="shared" si="16"/>
        <v>2.2497864938813845E-2</v>
      </c>
      <c r="F58" s="344">
        <v>457.4151</v>
      </c>
      <c r="G58" s="73">
        <v>5150628718.8100004</v>
      </c>
      <c r="H58" s="55">
        <f t="shared" si="14"/>
        <v>2.244551816205272E-2</v>
      </c>
      <c r="I58" s="344">
        <v>456.61919999999998</v>
      </c>
      <c r="J58" s="186">
        <f t="shared" si="17"/>
        <v>-6.2436381131702008E-3</v>
      </c>
      <c r="K58" s="186">
        <f t="shared" si="15"/>
        <v>-1.7399950285856705E-3</v>
      </c>
      <c r="L58" s="9"/>
      <c r="M58" s="219"/>
      <c r="N58" s="232"/>
      <c r="O58"/>
    </row>
    <row r="59" spans="1:15" ht="12.95" customHeight="1">
      <c r="A59" s="237"/>
      <c r="B59" s="241"/>
      <c r="C59" s="239" t="s">
        <v>56</v>
      </c>
      <c r="D59" s="208">
        <f>SUM(D49:D58)</f>
        <v>230376946578.97</v>
      </c>
      <c r="E59" s="66">
        <f>(D59/$D$125)</f>
        <v>0.15362780506026921</v>
      </c>
      <c r="F59" s="86"/>
      <c r="G59" s="208">
        <f>SUM(G49:G58)</f>
        <v>229472480056.97</v>
      </c>
      <c r="H59" s="66">
        <f>(G59/$G$125)</f>
        <v>0.15435881787338265</v>
      </c>
      <c r="I59" s="86"/>
      <c r="J59" s="186">
        <f t="shared" si="17"/>
        <v>-3.9260287777534266E-3</v>
      </c>
      <c r="K59" s="186"/>
      <c r="L59" s="9"/>
      <c r="M59" s="319"/>
      <c r="N59"/>
      <c r="O59"/>
    </row>
    <row r="60" spans="1:15" ht="15">
      <c r="A60" s="240"/>
      <c r="B60" s="80"/>
      <c r="C60" s="80" t="s">
        <v>62</v>
      </c>
      <c r="D60" s="392"/>
      <c r="E60" s="82"/>
      <c r="F60" s="87"/>
      <c r="G60" s="87"/>
      <c r="H60" s="82"/>
      <c r="I60" s="87"/>
      <c r="J60" s="186"/>
      <c r="K60" s="186"/>
      <c r="L60" s="9"/>
      <c r="M60" s="4"/>
      <c r="N60" s="220"/>
      <c r="O60"/>
    </row>
    <row r="61" spans="1:15" ht="12.95" customHeight="1">
      <c r="A61" s="403">
        <v>50</v>
      </c>
      <c r="B61" s="404" t="s">
        <v>11</v>
      </c>
      <c r="C61" s="54" t="s">
        <v>26</v>
      </c>
      <c r="D61" s="73">
        <v>27164442919.07</v>
      </c>
      <c r="E61" s="55">
        <f>(D61/$D$87)</f>
        <v>5.5811422017976328E-2</v>
      </c>
      <c r="F61" s="344">
        <v>3325.61</v>
      </c>
      <c r="G61" s="73">
        <v>25783634499.040001</v>
      </c>
      <c r="H61" s="55">
        <f>(G61/$G$87)</f>
        <v>5.3459225476377735E-2</v>
      </c>
      <c r="I61" s="344">
        <v>3327.55</v>
      </c>
      <c r="J61" s="186">
        <f t="shared" ref="J61:J69" si="18">((G61-D61)/D61)</f>
        <v>-5.0831464651927123E-2</v>
      </c>
      <c r="K61" s="186">
        <f t="shared" ref="K61:K86" si="19">((I61-F61)/F61)</f>
        <v>5.8335162571680223E-4</v>
      </c>
      <c r="L61" s="9"/>
      <c r="M61" s="235"/>
      <c r="N61"/>
      <c r="O61"/>
    </row>
    <row r="62" spans="1:15" ht="12.95" customHeight="1">
      <c r="A62" s="403">
        <v>51</v>
      </c>
      <c r="B62" s="404" t="s">
        <v>55</v>
      </c>
      <c r="C62" s="404" t="s">
        <v>201</v>
      </c>
      <c r="D62" s="73">
        <v>151798004828.44</v>
      </c>
      <c r="E62" s="55">
        <f t="shared" ref="E62:E86" si="20">(D62/$D$87)</f>
        <v>0.31188059089624515</v>
      </c>
      <c r="F62" s="344">
        <v>1.9046000000000001</v>
      </c>
      <c r="G62" s="73">
        <v>145195982491.54999</v>
      </c>
      <c r="H62" s="55">
        <f t="shared" ref="H62:H86" si="21">(G62/$G$87)</f>
        <v>0.30104618363904317</v>
      </c>
      <c r="I62" s="344">
        <v>1.9067000000000001</v>
      </c>
      <c r="J62" s="230">
        <f t="shared" si="18"/>
        <v>-4.3492154882743869E-2</v>
      </c>
      <c r="K62" s="230">
        <f t="shared" si="19"/>
        <v>1.1025937204662347E-3</v>
      </c>
      <c r="L62" s="9"/>
      <c r="M62" s="235"/>
      <c r="N62" s="378"/>
      <c r="O62" s="378"/>
    </row>
    <row r="63" spans="1:15" ht="12.95" customHeight="1">
      <c r="A63" s="403">
        <v>52</v>
      </c>
      <c r="B63" s="404" t="s">
        <v>65</v>
      </c>
      <c r="C63" s="404" t="s">
        <v>68</v>
      </c>
      <c r="D63" s="73">
        <v>11308666615.809999</v>
      </c>
      <c r="E63" s="55">
        <f t="shared" si="20"/>
        <v>2.3234518993669101E-2</v>
      </c>
      <c r="F63" s="76">
        <v>1</v>
      </c>
      <c r="G63" s="73">
        <v>11380629423.469999</v>
      </c>
      <c r="H63" s="55">
        <f t="shared" si="21"/>
        <v>2.3596348855900586E-2</v>
      </c>
      <c r="I63" s="76">
        <v>1</v>
      </c>
      <c r="J63" s="186">
        <f t="shared" si="18"/>
        <v>6.3635095192737193E-3</v>
      </c>
      <c r="K63" s="186">
        <f t="shared" si="19"/>
        <v>0</v>
      </c>
      <c r="L63" s="9"/>
      <c r="M63" s="339"/>
      <c r="N63" s="220"/>
      <c r="O63"/>
    </row>
    <row r="64" spans="1:15" ht="12" customHeight="1" thickBot="1">
      <c r="A64" s="403">
        <v>53</v>
      </c>
      <c r="B64" s="404" t="s">
        <v>18</v>
      </c>
      <c r="C64" s="404" t="s">
        <v>27</v>
      </c>
      <c r="D64" s="73">
        <v>30829317747.029999</v>
      </c>
      <c r="E64" s="55">
        <f t="shared" si="20"/>
        <v>6.3341187170006794E-2</v>
      </c>
      <c r="F64" s="76">
        <v>24.148700000000002</v>
      </c>
      <c r="G64" s="73">
        <v>32364139012.580002</v>
      </c>
      <c r="H64" s="55">
        <f t="shared" si="21"/>
        <v>6.7103100025978343E-2</v>
      </c>
      <c r="I64" s="76">
        <v>24.1614</v>
      </c>
      <c r="J64" s="186">
        <f t="shared" si="18"/>
        <v>4.978447068287338E-2</v>
      </c>
      <c r="K64" s="186">
        <f t="shared" si="19"/>
        <v>5.2590822694384475E-4</v>
      </c>
      <c r="L64" s="9"/>
      <c r="M64" s="314"/>
      <c r="N64" s="314"/>
      <c r="O64" s="299"/>
    </row>
    <row r="65" spans="1:16" ht="12.95" customHeight="1" thickBot="1">
      <c r="A65" s="403">
        <v>54</v>
      </c>
      <c r="B65" s="404" t="s">
        <v>133</v>
      </c>
      <c r="C65" s="412" t="s">
        <v>136</v>
      </c>
      <c r="D65" s="73">
        <v>538457055.13</v>
      </c>
      <c r="E65" s="55">
        <f t="shared" si="20"/>
        <v>1.1063011316650273E-3</v>
      </c>
      <c r="F65" s="76">
        <v>2.0407000000000002</v>
      </c>
      <c r="G65" s="73">
        <v>537718935.50999999</v>
      </c>
      <c r="H65" s="55">
        <f t="shared" si="21"/>
        <v>1.1148947142194869E-3</v>
      </c>
      <c r="I65" s="76">
        <v>2.0377999999999998</v>
      </c>
      <c r="J65" s="230">
        <f t="shared" si="18"/>
        <v>-1.3708049935789218E-3</v>
      </c>
      <c r="K65" s="230">
        <f t="shared" si="19"/>
        <v>-1.4210810016172619E-3</v>
      </c>
      <c r="L65" s="9"/>
      <c r="N65" s="312"/>
      <c r="O65" s="311"/>
      <c r="P65" s="296"/>
    </row>
    <row r="66" spans="1:16" ht="12.95" customHeight="1" thickBot="1">
      <c r="A66" s="403">
        <v>55</v>
      </c>
      <c r="B66" s="404" t="s">
        <v>7</v>
      </c>
      <c r="C66" s="404" t="s">
        <v>87</v>
      </c>
      <c r="D66" s="73">
        <v>40115318123.459999</v>
      </c>
      <c r="E66" s="55">
        <f t="shared" si="20"/>
        <v>8.2419983941656727E-2</v>
      </c>
      <c r="F66" s="96">
        <v>296.22000000000003</v>
      </c>
      <c r="G66" s="73">
        <v>40347236235.5</v>
      </c>
      <c r="H66" s="55">
        <f t="shared" si="21"/>
        <v>8.3655079711224628E-2</v>
      </c>
      <c r="I66" s="96">
        <v>296.48</v>
      </c>
      <c r="J66" s="186">
        <f t="shared" si="18"/>
        <v>5.7812856257612967E-3</v>
      </c>
      <c r="K66" s="186">
        <f t="shared" si="19"/>
        <v>8.7772601444868975E-4</v>
      </c>
      <c r="L66" s="9"/>
      <c r="M66" s="4"/>
      <c r="N66"/>
      <c r="O66" s="305"/>
      <c r="P66" s="298"/>
    </row>
    <row r="67" spans="1:16" ht="12.95" customHeight="1">
      <c r="A67" s="403">
        <v>56</v>
      </c>
      <c r="B67" s="404" t="s">
        <v>29</v>
      </c>
      <c r="C67" s="404" t="s">
        <v>49</v>
      </c>
      <c r="D67" s="73">
        <v>6142487849.96</v>
      </c>
      <c r="E67" s="55">
        <f t="shared" si="20"/>
        <v>1.2620210274724325E-2</v>
      </c>
      <c r="F67" s="96">
        <v>1.01</v>
      </c>
      <c r="G67" s="73">
        <v>6375320589.0500002</v>
      </c>
      <c r="H67" s="55">
        <f t="shared" si="21"/>
        <v>1.3218450675249332E-2</v>
      </c>
      <c r="I67" s="96">
        <v>1.01</v>
      </c>
      <c r="J67" s="186">
        <f t="shared" si="18"/>
        <v>3.7905282806789169E-2</v>
      </c>
      <c r="K67" s="186">
        <f t="shared" si="19"/>
        <v>0</v>
      </c>
      <c r="L67" s="9"/>
      <c r="M67" s="4"/>
      <c r="N67" s="222"/>
      <c r="O67" s="221"/>
    </row>
    <row r="68" spans="1:16" ht="12.95" customHeight="1">
      <c r="A68" s="403">
        <v>57</v>
      </c>
      <c r="B68" s="54" t="s">
        <v>170</v>
      </c>
      <c r="C68" s="404" t="s">
        <v>143</v>
      </c>
      <c r="D68" s="74">
        <v>27139514463.16</v>
      </c>
      <c r="E68" s="55">
        <f t="shared" si="20"/>
        <v>5.5760204601989022E-2</v>
      </c>
      <c r="F68" s="96">
        <v>3.89</v>
      </c>
      <c r="G68" s="74">
        <v>26825878232.389999</v>
      </c>
      <c r="H68" s="55">
        <f t="shared" si="21"/>
        <v>5.5620190903675183E-2</v>
      </c>
      <c r="I68" s="96">
        <v>3.89</v>
      </c>
      <c r="J68" s="186">
        <f t="shared" si="18"/>
        <v>-1.1556442219912954E-2</v>
      </c>
      <c r="K68" s="186">
        <f t="shared" si="19"/>
        <v>0</v>
      </c>
      <c r="L68" s="9"/>
      <c r="M68" s="4"/>
      <c r="N68" s="311"/>
      <c r="O68" s="315"/>
    </row>
    <row r="69" spans="1:16" ht="12" customHeight="1" thickBot="1">
      <c r="A69" s="403">
        <v>58</v>
      </c>
      <c r="B69" s="404" t="s">
        <v>7</v>
      </c>
      <c r="C69" s="54" t="s">
        <v>92</v>
      </c>
      <c r="D69" s="73">
        <v>36312278270.75</v>
      </c>
      <c r="E69" s="55">
        <f t="shared" si="20"/>
        <v>7.4606348197197039E-2</v>
      </c>
      <c r="F69" s="73">
        <v>3961.05</v>
      </c>
      <c r="G69" s="73">
        <v>36270080269.360001</v>
      </c>
      <c r="H69" s="55">
        <f t="shared" si="21"/>
        <v>7.5201593446347872E-2</v>
      </c>
      <c r="I69" s="73">
        <v>3963.81</v>
      </c>
      <c r="J69" s="186">
        <f t="shared" si="18"/>
        <v>-1.1620863079800316E-3</v>
      </c>
      <c r="K69" s="186">
        <f t="shared" si="19"/>
        <v>6.9678494338616366E-4</v>
      </c>
      <c r="L69" s="9"/>
      <c r="M69" s="4"/>
      <c r="N69" s="305"/>
      <c r="O69" s="316"/>
    </row>
    <row r="70" spans="1:16" ht="12.95" customHeight="1">
      <c r="A70" s="403">
        <v>59</v>
      </c>
      <c r="B70" s="404" t="s">
        <v>7</v>
      </c>
      <c r="C70" s="54" t="s">
        <v>93</v>
      </c>
      <c r="D70" s="73">
        <v>394303939.05000001</v>
      </c>
      <c r="E70" s="55">
        <f t="shared" si="20"/>
        <v>8.1012754839970727E-4</v>
      </c>
      <c r="F70" s="73">
        <v>3543.75</v>
      </c>
      <c r="G70" s="73">
        <v>390932195.55000001</v>
      </c>
      <c r="H70" s="55">
        <f t="shared" si="21"/>
        <v>8.1055028873687181E-4</v>
      </c>
      <c r="I70" s="73">
        <v>3540.9</v>
      </c>
      <c r="J70" s="186">
        <f t="shared" ref="J70:J86" si="22">((G70-D70)/D70)</f>
        <v>-8.551128117369489E-3</v>
      </c>
      <c r="K70" s="186">
        <f t="shared" si="19"/>
        <v>-8.0423280423277857E-4</v>
      </c>
      <c r="L70" s="9"/>
      <c r="M70" s="4"/>
      <c r="N70" s="433"/>
      <c r="O70" s="433"/>
    </row>
    <row r="71" spans="1:16" ht="12.95" customHeight="1">
      <c r="A71" s="403">
        <v>60</v>
      </c>
      <c r="B71" s="404" t="s">
        <v>115</v>
      </c>
      <c r="C71" s="54" t="s">
        <v>116</v>
      </c>
      <c r="D71" s="73">
        <v>64524620.43</v>
      </c>
      <c r="E71" s="55">
        <f t="shared" si="20"/>
        <v>1.3257075921260079E-4</v>
      </c>
      <c r="F71" s="73">
        <v>12.305702999999999</v>
      </c>
      <c r="G71" s="73">
        <v>65420754.899999999</v>
      </c>
      <c r="H71" s="55">
        <f t="shared" si="21"/>
        <v>1.3564196650259525E-4</v>
      </c>
      <c r="I71" s="73">
        <v>12.314473</v>
      </c>
      <c r="J71" s="186">
        <f t="shared" si="22"/>
        <v>1.3888256359015343E-2</v>
      </c>
      <c r="K71" s="186">
        <f t="shared" si="19"/>
        <v>7.1267769098605472E-4</v>
      </c>
      <c r="L71" s="9"/>
      <c r="M71" s="254"/>
      <c r="N71" s="255"/>
      <c r="O71" s="438"/>
      <c r="P71" s="59"/>
    </row>
    <row r="72" spans="1:16" ht="12.95" customHeight="1">
      <c r="A72" s="403">
        <v>61</v>
      </c>
      <c r="B72" s="404" t="s">
        <v>37</v>
      </c>
      <c r="C72" s="404" t="s">
        <v>110</v>
      </c>
      <c r="D72" s="73">
        <v>13960351178.959999</v>
      </c>
      <c r="E72" s="55">
        <f t="shared" si="20"/>
        <v>2.8682607388245483E-2</v>
      </c>
      <c r="F72" s="73">
        <v>1133.8599999999999</v>
      </c>
      <c r="G72" s="73">
        <v>14090206168.209999</v>
      </c>
      <c r="H72" s="55">
        <f t="shared" si="21"/>
        <v>2.9214326187529241E-2</v>
      </c>
      <c r="I72" s="73">
        <v>1136.57</v>
      </c>
      <c r="J72" s="186">
        <f t="shared" si="22"/>
        <v>9.3016993330159031E-3</v>
      </c>
      <c r="K72" s="186">
        <f t="shared" si="19"/>
        <v>2.3900657929550708E-3</v>
      </c>
      <c r="L72" s="9"/>
      <c r="M72" s="4"/>
      <c r="N72" s="223"/>
      <c r="O72" s="438"/>
    </row>
    <row r="73" spans="1:16" ht="12.95" customHeight="1">
      <c r="A73" s="403">
        <v>62</v>
      </c>
      <c r="B73" s="404" t="s">
        <v>7</v>
      </c>
      <c r="C73" s="413" t="s">
        <v>118</v>
      </c>
      <c r="D73" s="73">
        <v>116356778616.52</v>
      </c>
      <c r="E73" s="55">
        <f t="shared" si="20"/>
        <v>0.23906388565987832</v>
      </c>
      <c r="F73" s="73">
        <v>499.85</v>
      </c>
      <c r="G73" s="73">
        <v>118209528536.60001</v>
      </c>
      <c r="H73" s="55">
        <f t="shared" si="21"/>
        <v>0.24509305853407506</v>
      </c>
      <c r="I73" s="73">
        <v>506.92</v>
      </c>
      <c r="J73" s="186">
        <f t="shared" si="22"/>
        <v>1.5923008028489314E-2</v>
      </c>
      <c r="K73" s="186">
        <f t="shared" si="19"/>
        <v>1.4144243272981881E-2</v>
      </c>
      <c r="L73" s="9"/>
      <c r="M73" s="256"/>
      <c r="N73" s="257"/>
      <c r="O73" s="438"/>
    </row>
    <row r="74" spans="1:16" ht="12.95" customHeight="1" thickBot="1">
      <c r="A74" s="403">
        <v>63</v>
      </c>
      <c r="B74" s="54" t="s">
        <v>124</v>
      </c>
      <c r="C74" s="404" t="s">
        <v>125</v>
      </c>
      <c r="D74" s="73">
        <v>30242611.489999998</v>
      </c>
      <c r="E74" s="55">
        <f t="shared" si="20"/>
        <v>6.2135754369148542E-5</v>
      </c>
      <c r="F74" s="73">
        <v>0.63060000000000005</v>
      </c>
      <c r="G74" s="73">
        <v>30179076.699999999</v>
      </c>
      <c r="H74" s="55">
        <f t="shared" si="21"/>
        <v>6.2572639479289369E-5</v>
      </c>
      <c r="I74" s="73">
        <v>0.63100000000000001</v>
      </c>
      <c r="J74" s="230">
        <f t="shared" si="22"/>
        <v>-2.1008367620966688E-3</v>
      </c>
      <c r="K74" s="230">
        <f t="shared" si="19"/>
        <v>6.3431652394537884E-4</v>
      </c>
      <c r="L74" s="9"/>
      <c r="M74" s="358"/>
      <c r="N74" s="257"/>
      <c r="O74" s="438"/>
    </row>
    <row r="75" spans="1:16" ht="12.95" customHeight="1">
      <c r="A75" s="403">
        <v>64</v>
      </c>
      <c r="B75" s="404" t="s">
        <v>126</v>
      </c>
      <c r="C75" s="404" t="s">
        <v>129</v>
      </c>
      <c r="D75" s="73">
        <v>1343441674.6099999</v>
      </c>
      <c r="E75" s="55">
        <f t="shared" si="20"/>
        <v>2.7602034940152759E-3</v>
      </c>
      <c r="F75" s="73">
        <v>1168.1600000000001</v>
      </c>
      <c r="G75" s="73">
        <v>1327481004.3699999</v>
      </c>
      <c r="H75" s="55">
        <f t="shared" si="21"/>
        <v>2.7523701645269009E-3</v>
      </c>
      <c r="I75" s="73">
        <v>1158.1099999999999</v>
      </c>
      <c r="J75" s="186">
        <f t="shared" si="22"/>
        <v>-1.1880434068440955E-2</v>
      </c>
      <c r="K75" s="186">
        <f t="shared" si="19"/>
        <v>-8.6032735241749255E-3</v>
      </c>
      <c r="L75" s="9"/>
      <c r="M75" s="350"/>
      <c r="N75" s="257"/>
      <c r="O75" s="438"/>
    </row>
    <row r="76" spans="1:16" ht="12.95" customHeight="1">
      <c r="A76" s="403">
        <v>65</v>
      </c>
      <c r="B76" s="404" t="s">
        <v>65</v>
      </c>
      <c r="C76" s="404" t="s">
        <v>130</v>
      </c>
      <c r="D76" s="73">
        <v>289194549.04000002</v>
      </c>
      <c r="E76" s="55">
        <f t="shared" si="20"/>
        <v>5.9417228138475557E-4</v>
      </c>
      <c r="F76" s="73">
        <v>156.6</v>
      </c>
      <c r="G76" s="73">
        <v>289508912.88</v>
      </c>
      <c r="H76" s="55">
        <f t="shared" si="21"/>
        <v>6.0026146630527081E-4</v>
      </c>
      <c r="I76" s="73">
        <v>156.77000000000001</v>
      </c>
      <c r="J76" s="186">
        <f t="shared" si="22"/>
        <v>1.0870323837137486E-3</v>
      </c>
      <c r="K76" s="186">
        <f t="shared" si="19"/>
        <v>1.0855683269477389E-3</v>
      </c>
      <c r="L76" s="9"/>
      <c r="M76" s="350"/>
      <c r="N76" s="257"/>
      <c r="O76" s="438"/>
    </row>
    <row r="77" spans="1:16" ht="12.95" customHeight="1">
      <c r="A77" s="403">
        <v>66</v>
      </c>
      <c r="B77" s="404" t="s">
        <v>134</v>
      </c>
      <c r="C77" s="404" t="s">
        <v>135</v>
      </c>
      <c r="D77" s="73">
        <v>645229733.26999998</v>
      </c>
      <c r="E77" s="55">
        <f t="shared" si="20"/>
        <v>1.3256737511372881E-3</v>
      </c>
      <c r="F77" s="73">
        <v>171.17983599999999</v>
      </c>
      <c r="G77" s="73">
        <v>644042403.32000005</v>
      </c>
      <c r="H77" s="55">
        <f t="shared" si="21"/>
        <v>1.3353434736562845E-3</v>
      </c>
      <c r="I77" s="73">
        <v>168.97435300000001</v>
      </c>
      <c r="J77" s="186">
        <f t="shared" si="22"/>
        <v>-1.8401662055816694E-3</v>
      </c>
      <c r="K77" s="186">
        <f t="shared" si="19"/>
        <v>-1.2884011642586145E-2</v>
      </c>
      <c r="L77" s="9"/>
      <c r="M77" s="350"/>
      <c r="N77" s="224"/>
      <c r="O77" s="438"/>
    </row>
    <row r="78" spans="1:16" ht="12.95" customHeight="1">
      <c r="A78" s="403">
        <v>67</v>
      </c>
      <c r="B78" s="404" t="s">
        <v>138</v>
      </c>
      <c r="C78" s="404" t="s">
        <v>141</v>
      </c>
      <c r="D78" s="73">
        <v>2024983601.5899999</v>
      </c>
      <c r="E78" s="55">
        <f t="shared" si="20"/>
        <v>4.1604834196132439E-3</v>
      </c>
      <c r="F78" s="73">
        <v>1.5118</v>
      </c>
      <c r="G78" s="73">
        <v>1949032166.8800001</v>
      </c>
      <c r="H78" s="55">
        <f t="shared" si="21"/>
        <v>4.0410807899805765E-3</v>
      </c>
      <c r="I78" s="73">
        <v>1.4766999999999999</v>
      </c>
      <c r="J78" s="186">
        <f t="shared" ref="J78:J85" si="23">((G78-D78)/D78)</f>
        <v>-3.7507185070715328E-2</v>
      </c>
      <c r="K78" s="186">
        <f t="shared" ref="K78:K85" si="24">((I78-F78)/F78)</f>
        <v>-2.3217356793226705E-2</v>
      </c>
      <c r="L78" s="9"/>
      <c r="M78" s="351"/>
      <c r="N78" s="224"/>
      <c r="O78" s="438"/>
    </row>
    <row r="79" spans="1:16" ht="12.95" customHeight="1">
      <c r="A79" s="403">
        <v>68</v>
      </c>
      <c r="B79" s="404" t="s">
        <v>65</v>
      </c>
      <c r="C79" s="404" t="s">
        <v>160</v>
      </c>
      <c r="D79" s="73">
        <v>1885525330.9860001</v>
      </c>
      <c r="E79" s="55">
        <f t="shared" si="20"/>
        <v>3.873955754835959E-3</v>
      </c>
      <c r="F79" s="73">
        <v>510.84</v>
      </c>
      <c r="G79" s="73">
        <v>1901666699.1400001</v>
      </c>
      <c r="H79" s="55">
        <f t="shared" si="21"/>
        <v>3.9428742621227201E-3</v>
      </c>
      <c r="I79" s="73">
        <v>518.4</v>
      </c>
      <c r="J79" s="186">
        <f t="shared" si="23"/>
        <v>8.5606742528137863E-3</v>
      </c>
      <c r="K79" s="186">
        <f t="shared" si="24"/>
        <v>1.4799154334038059E-2</v>
      </c>
      <c r="L79" s="9"/>
      <c r="M79" s="264"/>
      <c r="N79" s="224"/>
      <c r="O79" s="438"/>
    </row>
    <row r="80" spans="1:16" ht="12.95" customHeight="1">
      <c r="A80" s="403">
        <v>69</v>
      </c>
      <c r="B80" s="404" t="s">
        <v>7</v>
      </c>
      <c r="C80" s="54" t="s">
        <v>168</v>
      </c>
      <c r="D80" s="73">
        <v>11933368103.290001</v>
      </c>
      <c r="E80" s="55">
        <f t="shared" si="20"/>
        <v>2.4518015896472421E-2</v>
      </c>
      <c r="F80" s="96">
        <v>111.55</v>
      </c>
      <c r="G80" s="73">
        <v>12233628477.629999</v>
      </c>
      <c r="H80" s="55">
        <f t="shared" si="21"/>
        <v>2.536493849244598E-2</v>
      </c>
      <c r="I80" s="96">
        <v>111.63</v>
      </c>
      <c r="J80" s="186">
        <f t="shared" si="23"/>
        <v>2.5161410570852766E-2</v>
      </c>
      <c r="K80" s="186">
        <f t="shared" si="24"/>
        <v>7.1716718960106044E-4</v>
      </c>
      <c r="L80" s="9"/>
      <c r="M80" s="264"/>
      <c r="N80" s="224"/>
      <c r="O80" s="438"/>
    </row>
    <row r="81" spans="1:15" ht="12.95" customHeight="1">
      <c r="A81" s="403">
        <v>70</v>
      </c>
      <c r="B81" s="404" t="s">
        <v>174</v>
      </c>
      <c r="C81" s="54" t="s">
        <v>177</v>
      </c>
      <c r="D81" s="73">
        <v>403713166.52999997</v>
      </c>
      <c r="E81" s="55">
        <f t="shared" si="20"/>
        <v>8.2945952466419225E-4</v>
      </c>
      <c r="F81" s="96">
        <v>1.1881999999999999</v>
      </c>
      <c r="G81" s="73">
        <v>396485505.87</v>
      </c>
      <c r="H81" s="55">
        <f t="shared" si="21"/>
        <v>8.2206440124681405E-4</v>
      </c>
      <c r="I81" s="96">
        <v>1.1194999999999999</v>
      </c>
      <c r="J81" s="186">
        <f t="shared" si="23"/>
        <v>-1.79029599706228E-2</v>
      </c>
      <c r="K81" s="186">
        <f t="shared" si="24"/>
        <v>-5.7818549065813823E-2</v>
      </c>
      <c r="L81" s="9"/>
      <c r="M81" s="264"/>
      <c r="N81" s="224"/>
      <c r="O81" s="438"/>
    </row>
    <row r="82" spans="1:15" ht="12.95" customHeight="1">
      <c r="A82" s="403">
        <v>71</v>
      </c>
      <c r="B82" s="417" t="s">
        <v>113</v>
      </c>
      <c r="C82" s="418" t="s">
        <v>181</v>
      </c>
      <c r="D82" s="73">
        <v>1843396719.1199999</v>
      </c>
      <c r="E82" s="55">
        <f t="shared" si="20"/>
        <v>3.7873993051826429E-3</v>
      </c>
      <c r="F82" s="344">
        <v>41331.35</v>
      </c>
      <c r="G82" s="73">
        <v>1477828369.05</v>
      </c>
      <c r="H82" s="55">
        <f t="shared" si="21"/>
        <v>3.0640971116532483E-3</v>
      </c>
      <c r="I82" s="96">
        <v>41752.589999999997</v>
      </c>
      <c r="J82" s="186">
        <f t="shared" si="23"/>
        <v>-0.19831235798472877</v>
      </c>
      <c r="K82" s="186">
        <f t="shared" si="24"/>
        <v>1.0191779363606511E-2</v>
      </c>
      <c r="L82" s="9"/>
      <c r="M82" s="264"/>
      <c r="N82" s="224"/>
      <c r="O82" s="438"/>
    </row>
    <row r="83" spans="1:15" ht="12.95" customHeight="1">
      <c r="A83" s="403">
        <v>72</v>
      </c>
      <c r="B83" s="404" t="s">
        <v>9</v>
      </c>
      <c r="C83" s="404" t="s">
        <v>187</v>
      </c>
      <c r="D83" s="73">
        <v>2558405278</v>
      </c>
      <c r="E83" s="55">
        <f t="shared" si="20"/>
        <v>5.2564389812402804E-3</v>
      </c>
      <c r="F83" s="344">
        <v>1.0589</v>
      </c>
      <c r="G83" s="73">
        <v>2494391561.1599998</v>
      </c>
      <c r="H83" s="55">
        <f t="shared" si="21"/>
        <v>5.1718170647893427E-3</v>
      </c>
      <c r="I83" s="344">
        <v>1.0448999999999999</v>
      </c>
      <c r="J83" s="186">
        <f t="shared" si="23"/>
        <v>-2.5020944644877391E-2</v>
      </c>
      <c r="K83" s="186">
        <f t="shared" si="24"/>
        <v>-1.3221267352913414E-2</v>
      </c>
      <c r="L83" s="9"/>
      <c r="M83" s="264"/>
      <c r="N83" s="224"/>
      <c r="O83" s="438"/>
    </row>
    <row r="84" spans="1:15" ht="12.95" customHeight="1">
      <c r="A84" s="403">
        <v>73</v>
      </c>
      <c r="B84" s="404" t="s">
        <v>190</v>
      </c>
      <c r="C84" s="404" t="s">
        <v>191</v>
      </c>
      <c r="D84" s="73">
        <v>531535459.64999998</v>
      </c>
      <c r="E84" s="55">
        <f t="shared" si="20"/>
        <v>1.092080185278499E-3</v>
      </c>
      <c r="F84" s="344">
        <v>47695.05</v>
      </c>
      <c r="G84" s="73">
        <v>531145180.5</v>
      </c>
      <c r="H84" s="55">
        <f t="shared" si="21"/>
        <v>1.1012648339433319E-3</v>
      </c>
      <c r="I84" s="344">
        <v>47741.55</v>
      </c>
      <c r="J84" s="186">
        <f t="shared" si="23"/>
        <v>-7.3424856783207493E-4</v>
      </c>
      <c r="K84" s="186">
        <f t="shared" si="24"/>
        <v>9.7494394072340838E-4</v>
      </c>
      <c r="L84" s="9"/>
      <c r="M84" s="264"/>
      <c r="N84" s="224"/>
      <c r="O84" s="438"/>
    </row>
    <row r="85" spans="1:15" ht="12.95" customHeight="1">
      <c r="A85" s="403">
        <v>74</v>
      </c>
      <c r="B85" s="54" t="s">
        <v>11</v>
      </c>
      <c r="C85" s="404" t="s">
        <v>197</v>
      </c>
      <c r="D85" s="73">
        <f>2375475.24*410.5</f>
        <v>975132586.0200001</v>
      </c>
      <c r="E85" s="55">
        <f t="shared" ref="E85" si="25">(D85/$D$87)</f>
        <v>2.0034843506264721E-3</v>
      </c>
      <c r="F85" s="344">
        <f>1.0495*410.5</f>
        <v>430.81975000000006</v>
      </c>
      <c r="G85" s="73">
        <f>2606381.01*408.25</f>
        <v>1064055047.3324999</v>
      </c>
      <c r="H85" s="55">
        <f t="shared" ref="H85" si="26">(G85/$G$87)</f>
        <v>2.2061885300438864E-3</v>
      </c>
      <c r="I85" s="344">
        <v>428.46</v>
      </c>
      <c r="J85" s="186">
        <f t="shared" si="23"/>
        <v>9.1190123873755927E-2</v>
      </c>
      <c r="K85" s="186">
        <f t="shared" si="24"/>
        <v>-5.4773487055783214E-3</v>
      </c>
      <c r="L85" s="9"/>
      <c r="M85" s="264"/>
      <c r="N85" s="224"/>
      <c r="O85" s="438"/>
    </row>
    <row r="86" spans="1:15" ht="12.95" customHeight="1">
      <c r="A86" s="403">
        <v>75</v>
      </c>
      <c r="B86" s="404" t="s">
        <v>206</v>
      </c>
      <c r="C86" s="404" t="s">
        <v>208</v>
      </c>
      <c r="D86" s="73">
        <v>129729284.65000001</v>
      </c>
      <c r="E86" s="55">
        <f t="shared" si="20"/>
        <v>2.6653872031398942E-4</v>
      </c>
      <c r="F86" s="344">
        <v>415.26</v>
      </c>
      <c r="G86" s="73">
        <v>128525681.42</v>
      </c>
      <c r="H86" s="55">
        <f t="shared" si="21"/>
        <v>2.664823449460818E-4</v>
      </c>
      <c r="I86" s="344">
        <v>411.43</v>
      </c>
      <c r="J86" s="186">
        <f t="shared" si="22"/>
        <v>-9.2778067284286381E-3</v>
      </c>
      <c r="K86" s="186">
        <f t="shared" si="19"/>
        <v>-9.2231373115638018E-3</v>
      </c>
      <c r="L86" s="9"/>
      <c r="M86" s="338"/>
      <c r="N86" s="338"/>
      <c r="O86" s="438"/>
    </row>
    <row r="87" spans="1:15" ht="12.95" customHeight="1">
      <c r="A87" s="237"/>
      <c r="B87" s="238"/>
      <c r="C87" s="239" t="s">
        <v>56</v>
      </c>
      <c r="D87" s="78">
        <f>SUM(D61:D86)</f>
        <v>486718344326.01611</v>
      </c>
      <c r="E87" s="66">
        <f>(D87/$D$125)</f>
        <v>0.32457011012489867</v>
      </c>
      <c r="F87" s="88"/>
      <c r="G87" s="78">
        <f>SUM(G61:G86)</f>
        <v>482304677429.96259</v>
      </c>
      <c r="H87" s="66">
        <f>(G87/$G$125)</f>
        <v>0.32443097248266689</v>
      </c>
      <c r="I87" s="88"/>
      <c r="J87" s="186">
        <f>((G87-D87)/D87)</f>
        <v>-9.0682156271824094E-3</v>
      </c>
      <c r="K87" s="186"/>
      <c r="L87" s="9"/>
      <c r="M87" s="4"/>
      <c r="N87"/>
      <c r="O87"/>
    </row>
    <row r="88" spans="1:15" ht="12.95" customHeight="1">
      <c r="A88" s="240"/>
      <c r="B88" s="80"/>
      <c r="C88" s="336" t="s">
        <v>58</v>
      </c>
      <c r="D88" s="392"/>
      <c r="E88" s="82"/>
      <c r="F88" s="83"/>
      <c r="G88" s="81"/>
      <c r="H88" s="82"/>
      <c r="I88" s="83"/>
      <c r="J88" s="186"/>
      <c r="K88" s="186"/>
      <c r="L88" s="9"/>
      <c r="M88" s="4"/>
      <c r="N88" s="220"/>
      <c r="O88"/>
    </row>
    <row r="89" spans="1:15" ht="12.95" customHeight="1">
      <c r="A89" s="403">
        <v>76</v>
      </c>
      <c r="B89" s="404" t="s">
        <v>29</v>
      </c>
      <c r="C89" s="404" t="s">
        <v>179</v>
      </c>
      <c r="D89" s="73">
        <v>2266341755.2199998</v>
      </c>
      <c r="E89" s="55">
        <f>(D89/$D$93)</f>
        <v>4.5400756338570741E-2</v>
      </c>
      <c r="F89" s="96">
        <v>69.3</v>
      </c>
      <c r="G89" s="73">
        <v>2268731708.5999999</v>
      </c>
      <c r="H89" s="55">
        <f>(G89/$G$93)</f>
        <v>4.5446042551180808E-2</v>
      </c>
      <c r="I89" s="96">
        <v>69.3</v>
      </c>
      <c r="J89" s="186">
        <f>((G89-D89)/D89)</f>
        <v>1.0545423586250412E-3</v>
      </c>
      <c r="K89" s="186">
        <f>((I89-F89)/F89)</f>
        <v>0</v>
      </c>
      <c r="L89" s="9"/>
      <c r="M89" s="4"/>
      <c r="N89" s="225"/>
      <c r="O89"/>
    </row>
    <row r="90" spans="1:15" ht="12.95" customHeight="1">
      <c r="A90" s="403">
        <v>77</v>
      </c>
      <c r="B90" s="404" t="s">
        <v>29</v>
      </c>
      <c r="C90" s="404" t="s">
        <v>31</v>
      </c>
      <c r="D90" s="73">
        <v>9901882853.7199993</v>
      </c>
      <c r="E90" s="55">
        <f t="shared" ref="E90:E92" si="27">(D90/$D$93)</f>
        <v>0.19836062663513601</v>
      </c>
      <c r="F90" s="96">
        <v>40.65</v>
      </c>
      <c r="G90" s="73">
        <v>9902338681.3799992</v>
      </c>
      <c r="H90" s="55">
        <f>(G90/$G$93)</f>
        <v>0.19835844994995067</v>
      </c>
      <c r="I90" s="96">
        <v>40.65</v>
      </c>
      <c r="J90" s="186">
        <f>((G90-D90)/D90)</f>
        <v>4.6034442815953868E-5</v>
      </c>
      <c r="K90" s="186">
        <f>((I90-F90)/F90)</f>
        <v>0</v>
      </c>
      <c r="L90" s="9"/>
      <c r="M90" s="4"/>
      <c r="N90" s="225"/>
      <c r="O90"/>
    </row>
    <row r="91" spans="1:15" ht="12.95" customHeight="1">
      <c r="A91" s="403">
        <v>78</v>
      </c>
      <c r="B91" s="54" t="s">
        <v>11</v>
      </c>
      <c r="C91" s="404" t="s">
        <v>32</v>
      </c>
      <c r="D91" s="73">
        <v>30350365696.451077</v>
      </c>
      <c r="E91" s="55">
        <f t="shared" ref="E91" si="28">(D91/$D$93)</f>
        <v>0.60799725134011484</v>
      </c>
      <c r="F91" s="96">
        <v>11.37</v>
      </c>
      <c r="G91" s="73">
        <v>30350365696.451077</v>
      </c>
      <c r="H91" s="55">
        <f>(G91/$G$93)</f>
        <v>0.60796259234017658</v>
      </c>
      <c r="I91" s="96">
        <v>11.37</v>
      </c>
      <c r="J91" s="186">
        <f>((G91-D91)/D91)</f>
        <v>0</v>
      </c>
      <c r="K91" s="186">
        <f>((I91-F91)/F91)</f>
        <v>0</v>
      </c>
      <c r="L91" s="9"/>
      <c r="M91" s="4"/>
      <c r="N91" s="225"/>
      <c r="O91" s="378"/>
    </row>
    <row r="92" spans="1:15" ht="12.95" customHeight="1">
      <c r="A92" s="403">
        <v>79</v>
      </c>
      <c r="B92" s="404" t="s">
        <v>14</v>
      </c>
      <c r="C92" s="404" t="s">
        <v>217</v>
      </c>
      <c r="D92" s="73">
        <v>7400000000</v>
      </c>
      <c r="E92" s="55">
        <f t="shared" si="27"/>
        <v>0.14824136568617843</v>
      </c>
      <c r="F92" s="96">
        <v>100</v>
      </c>
      <c r="G92" s="73">
        <v>7400000000</v>
      </c>
      <c r="H92" s="55">
        <f>(G92/$G$93)</f>
        <v>0.14823291515869194</v>
      </c>
      <c r="I92" s="96">
        <v>100</v>
      </c>
      <c r="J92" s="186">
        <f>((G92-D92)/D92)</f>
        <v>0</v>
      </c>
      <c r="K92" s="186">
        <f>((I92-F92)/F92)</f>
        <v>0</v>
      </c>
      <c r="L92" s="9"/>
      <c r="M92" s="4"/>
      <c r="N92" s="225"/>
      <c r="O92"/>
    </row>
    <row r="93" spans="1:15" ht="12.95" customHeight="1">
      <c r="A93" s="237"/>
      <c r="B93" s="241"/>
      <c r="C93" s="239" t="s">
        <v>56</v>
      </c>
      <c r="D93" s="78">
        <f>SUM(D89:D92)</f>
        <v>49918590305.391075</v>
      </c>
      <c r="E93" s="66">
        <f>(D93/$D$125)</f>
        <v>3.3288415243802522E-2</v>
      </c>
      <c r="F93" s="88"/>
      <c r="G93" s="78">
        <f>SUM(G89:G92)</f>
        <v>49921436086.431076</v>
      </c>
      <c r="H93" s="66">
        <f>(G93/$G$125)</f>
        <v>3.3580557716245726E-2</v>
      </c>
      <c r="I93" s="88"/>
      <c r="J93" s="186">
        <f>((G93-D93)/D93)</f>
        <v>5.7008441596428228E-5</v>
      </c>
      <c r="K93" s="186"/>
      <c r="L93" s="9"/>
      <c r="M93" s="4"/>
      <c r="N93"/>
      <c r="O93"/>
    </row>
    <row r="94" spans="1:15" ht="12.95" customHeight="1">
      <c r="A94" s="240"/>
      <c r="B94" s="80"/>
      <c r="C94" s="80" t="s">
        <v>82</v>
      </c>
      <c r="D94" s="392"/>
      <c r="E94" s="82"/>
      <c r="F94" s="83"/>
      <c r="G94" s="81"/>
      <c r="H94" s="82"/>
      <c r="I94" s="83"/>
      <c r="J94" s="186"/>
      <c r="K94" s="186"/>
      <c r="L94" s="9"/>
      <c r="M94" s="4"/>
      <c r="N94"/>
      <c r="O94"/>
    </row>
    <row r="95" spans="1:15" ht="12.95" customHeight="1">
      <c r="A95" s="403">
        <v>80</v>
      </c>
      <c r="B95" s="404" t="s">
        <v>7</v>
      </c>
      <c r="C95" s="404" t="s">
        <v>35</v>
      </c>
      <c r="D95" s="73">
        <v>1884251298.8900001</v>
      </c>
      <c r="E95" s="55">
        <f>(D95/$D$115)</f>
        <v>6.3630710662788192E-2</v>
      </c>
      <c r="F95" s="73">
        <v>3173.37</v>
      </c>
      <c r="G95" s="73">
        <v>1855537562.6600001</v>
      </c>
      <c r="H95" s="55">
        <f t="shared" ref="H95:H114" si="29">(G95/$G$115)</f>
        <v>6.2260004886651357E-2</v>
      </c>
      <c r="I95" s="73">
        <v>3166.43</v>
      </c>
      <c r="J95" s="186">
        <f>((G95-D95)/D95)</f>
        <v>-1.5238803999718662E-2</v>
      </c>
      <c r="K95" s="186">
        <f t="shared" ref="K95:K105" si="30">((I95-F95)/F95)</f>
        <v>-2.1869495205412716E-3</v>
      </c>
      <c r="L95" s="9"/>
      <c r="M95" s="4"/>
      <c r="N95" s="226"/>
      <c r="O95"/>
    </row>
    <row r="96" spans="1:15" ht="12.95" customHeight="1">
      <c r="A96" s="403">
        <v>81</v>
      </c>
      <c r="B96" s="404" t="s">
        <v>14</v>
      </c>
      <c r="C96" s="404" t="s">
        <v>33</v>
      </c>
      <c r="D96" s="73">
        <v>180958712</v>
      </c>
      <c r="E96" s="55">
        <f t="shared" ref="E96:E114" si="31">(D96/$D$115)</f>
        <v>6.1109319398988619E-3</v>
      </c>
      <c r="F96" s="73">
        <v>134.69999999999999</v>
      </c>
      <c r="G96" s="73">
        <v>180930996</v>
      </c>
      <c r="H96" s="65">
        <f t="shared" si="29"/>
        <v>6.0708901408377466E-3</v>
      </c>
      <c r="I96" s="73">
        <v>134.68</v>
      </c>
      <c r="J96" s="186">
        <f>((G96-D96)/D96)</f>
        <v>-1.5316200968539166E-4</v>
      </c>
      <c r="K96" s="186">
        <f t="shared" si="30"/>
        <v>-1.4847809948019162E-4</v>
      </c>
      <c r="L96" s="9"/>
      <c r="M96" s="4"/>
      <c r="N96" s="411"/>
      <c r="O96" s="279"/>
    </row>
    <row r="97" spans="1:18" ht="12.95" customHeight="1">
      <c r="A97" s="403">
        <v>82</v>
      </c>
      <c r="B97" s="404" t="s">
        <v>55</v>
      </c>
      <c r="C97" s="404" t="s">
        <v>99</v>
      </c>
      <c r="D97" s="73">
        <v>953342672.35000002</v>
      </c>
      <c r="E97" s="55">
        <f t="shared" si="31"/>
        <v>3.2194151482091399E-2</v>
      </c>
      <c r="F97" s="73">
        <v>1.4024000000000001</v>
      </c>
      <c r="G97" s="73">
        <v>953570260.99000001</v>
      </c>
      <c r="H97" s="65">
        <f t="shared" si="29"/>
        <v>3.1995735523615135E-2</v>
      </c>
      <c r="I97" s="73">
        <v>1.4031</v>
      </c>
      <c r="J97" s="186">
        <f t="shared" ref="J97:J102" si="32">((G97-D97)/D97)</f>
        <v>2.3872700404669524E-4</v>
      </c>
      <c r="K97" s="186">
        <f t="shared" si="30"/>
        <v>4.9914432401591759E-4</v>
      </c>
      <c r="L97" s="9"/>
      <c r="M97" s="4"/>
      <c r="N97" s="453"/>
      <c r="O97" s="61"/>
    </row>
    <row r="98" spans="1:18" ht="12.95" customHeight="1">
      <c r="A98" s="403">
        <v>83</v>
      </c>
      <c r="B98" s="404" t="s">
        <v>9</v>
      </c>
      <c r="C98" s="404" t="s">
        <v>199</v>
      </c>
      <c r="D98" s="73">
        <v>4016522929.6300001</v>
      </c>
      <c r="E98" s="55">
        <f t="shared" si="31"/>
        <v>0.13563700794915093</v>
      </c>
      <c r="F98" s="73">
        <v>393.92140000000001</v>
      </c>
      <c r="G98" s="73">
        <v>4182171019.9000001</v>
      </c>
      <c r="H98" s="65">
        <f t="shared" si="29"/>
        <v>0.14032698306711502</v>
      </c>
      <c r="I98" s="73">
        <v>422.41160000000002</v>
      </c>
      <c r="J98" s="186">
        <f>((G98-D98)/D98)</f>
        <v>4.1241664288285136E-2</v>
      </c>
      <c r="K98" s="186">
        <f t="shared" si="30"/>
        <v>7.2324580487376458E-2</v>
      </c>
      <c r="L98" s="9"/>
      <c r="M98" s="4"/>
      <c r="N98" s="453"/>
      <c r="O98" s="277"/>
    </row>
    <row r="99" spans="1:18" ht="12.75" customHeight="1">
      <c r="A99" s="403">
        <v>84</v>
      </c>
      <c r="B99" s="404" t="s">
        <v>18</v>
      </c>
      <c r="C99" s="404" t="s">
        <v>19</v>
      </c>
      <c r="D99" s="73">
        <v>2469110820.6700001</v>
      </c>
      <c r="E99" s="55">
        <f t="shared" si="31"/>
        <v>8.3381275266714946E-2</v>
      </c>
      <c r="F99" s="73">
        <v>12.414099999999999</v>
      </c>
      <c r="G99" s="73">
        <v>2452810267.98</v>
      </c>
      <c r="H99" s="65">
        <f t="shared" si="29"/>
        <v>8.230066711855924E-2</v>
      </c>
      <c r="I99" s="73">
        <v>12.334199999999999</v>
      </c>
      <c r="J99" s="186">
        <f>((G99-D99)/D99)</f>
        <v>-6.6017906339160817E-3</v>
      </c>
      <c r="K99" s="186">
        <f t="shared" si="30"/>
        <v>-6.4362297709862418E-3</v>
      </c>
      <c r="L99" s="9"/>
      <c r="M99" s="313"/>
      <c r="N99" s="365"/>
      <c r="O99" s="363"/>
      <c r="P99" s="356"/>
      <c r="Q99" s="296"/>
      <c r="R99" s="379">
        <v>2301437352.3499999</v>
      </c>
    </row>
    <row r="100" spans="1:18" ht="12.95" customHeight="1" thickBot="1">
      <c r="A100" s="403">
        <v>85</v>
      </c>
      <c r="B100" s="54" t="s">
        <v>34</v>
      </c>
      <c r="C100" s="54" t="s">
        <v>163</v>
      </c>
      <c r="D100" s="73">
        <v>4241178781.3400002</v>
      </c>
      <c r="E100" s="55">
        <f t="shared" si="31"/>
        <v>0.14322358172902963</v>
      </c>
      <c r="F100" s="73">
        <v>186.5</v>
      </c>
      <c r="G100" s="73">
        <v>4214941005.0500002</v>
      </c>
      <c r="H100" s="65">
        <f t="shared" si="29"/>
        <v>0.14142653474239864</v>
      </c>
      <c r="I100" s="73">
        <v>185.51</v>
      </c>
      <c r="J100" s="186">
        <f t="shared" si="32"/>
        <v>-6.1864348669852911E-3</v>
      </c>
      <c r="K100" s="186">
        <f t="shared" si="30"/>
        <v>-5.3083109919571537E-3</v>
      </c>
      <c r="L100" s="9"/>
      <c r="M100" s="305"/>
      <c r="N100" s="364"/>
      <c r="O100" s="362"/>
      <c r="P100" s="357"/>
      <c r="Q100" s="298"/>
      <c r="R100" s="380"/>
    </row>
    <row r="101" spans="1:18" ht="12.75" customHeight="1">
      <c r="A101" s="403">
        <v>86</v>
      </c>
      <c r="B101" s="406" t="s">
        <v>137</v>
      </c>
      <c r="C101" s="406" t="s">
        <v>202</v>
      </c>
      <c r="D101" s="73">
        <v>5170224113.9399996</v>
      </c>
      <c r="E101" s="55">
        <f t="shared" si="31"/>
        <v>0.17459721792400487</v>
      </c>
      <c r="F101" s="73">
        <v>115.05</v>
      </c>
      <c r="G101" s="73">
        <v>5174075970.2299995</v>
      </c>
      <c r="H101" s="65">
        <f t="shared" si="29"/>
        <v>0.17360898624365503</v>
      </c>
      <c r="I101" s="73">
        <v>115.05</v>
      </c>
      <c r="J101" s="186">
        <f>((G101-D101)/D101)</f>
        <v>7.450076060754419E-4</v>
      </c>
      <c r="K101" s="186">
        <f t="shared" si="30"/>
        <v>0</v>
      </c>
      <c r="L101" s="9"/>
      <c r="M101" s="4"/>
      <c r="N101" s="308"/>
      <c r="O101" s="308"/>
      <c r="P101" s="308"/>
      <c r="Q101" s="306"/>
    </row>
    <row r="102" spans="1:18" ht="12.95" customHeight="1" thickBot="1">
      <c r="A102" s="403">
        <v>87</v>
      </c>
      <c r="B102" s="404" t="s">
        <v>11</v>
      </c>
      <c r="C102" s="73" t="s">
        <v>12</v>
      </c>
      <c r="D102" s="73">
        <v>2254798605.8600001</v>
      </c>
      <c r="E102" s="55">
        <f t="shared" si="31"/>
        <v>7.6144003603370577E-2</v>
      </c>
      <c r="F102" s="73">
        <v>3876.26</v>
      </c>
      <c r="G102" s="73">
        <v>2263134286.1399999</v>
      </c>
      <c r="H102" s="65">
        <f t="shared" si="29"/>
        <v>7.5936351033623881E-2</v>
      </c>
      <c r="I102" s="73">
        <v>3890.59</v>
      </c>
      <c r="J102" s="186">
        <f t="shared" si="32"/>
        <v>3.6968624418766798E-3</v>
      </c>
      <c r="K102" s="186">
        <f t="shared" si="30"/>
        <v>3.6968624395680182E-3</v>
      </c>
      <c r="L102" s="9"/>
      <c r="M102" s="4"/>
      <c r="N102" s="298"/>
      <c r="O102" s="298"/>
      <c r="P102" s="298"/>
      <c r="Q102" s="307"/>
    </row>
    <row r="103" spans="1:18" ht="13.5" customHeight="1">
      <c r="A103" s="403">
        <v>88</v>
      </c>
      <c r="B103" s="54" t="s">
        <v>60</v>
      </c>
      <c r="C103" s="73" t="s">
        <v>204</v>
      </c>
      <c r="D103" s="73">
        <v>1805257404.47</v>
      </c>
      <c r="E103" s="55">
        <f t="shared" si="31"/>
        <v>6.0963105952669697E-2</v>
      </c>
      <c r="F103" s="73">
        <v>1.0648</v>
      </c>
      <c r="G103" s="73">
        <v>1812955426.78</v>
      </c>
      <c r="H103" s="65">
        <f t="shared" si="29"/>
        <v>6.0831220020570669E-2</v>
      </c>
      <c r="I103" s="73">
        <v>1.0693999999999999</v>
      </c>
      <c r="J103" s="186">
        <f>((G103-D103)/D103)</f>
        <v>4.2642241992409836E-3</v>
      </c>
      <c r="K103" s="186">
        <f t="shared" si="30"/>
        <v>4.3200601051840131E-3</v>
      </c>
      <c r="L103" s="9"/>
      <c r="M103" s="4"/>
      <c r="N103" s="308"/>
      <c r="O103" s="308"/>
      <c r="P103" s="308"/>
      <c r="Q103" s="308"/>
    </row>
    <row r="104" spans="1:18" ht="12.95" customHeight="1">
      <c r="A104" s="403">
        <v>89</v>
      </c>
      <c r="B104" s="54" t="s">
        <v>76</v>
      </c>
      <c r="C104" s="404" t="s">
        <v>41</v>
      </c>
      <c r="D104" s="73">
        <v>1079898624.9200001</v>
      </c>
      <c r="E104" s="55">
        <f t="shared" si="31"/>
        <v>3.6467915393189186E-2</v>
      </c>
      <c r="F104" s="74">
        <v>552.20000000000005</v>
      </c>
      <c r="G104" s="73">
        <v>1087022479.1300001</v>
      </c>
      <c r="H104" s="65">
        <f t="shared" si="29"/>
        <v>3.6473540727202554E-2</v>
      </c>
      <c r="I104" s="74">
        <v>552.20000000000005</v>
      </c>
      <c r="J104" s="186">
        <f>((G104-D104)/D104)</f>
        <v>6.5967805177340423E-3</v>
      </c>
      <c r="K104" s="186">
        <f t="shared" si="30"/>
        <v>0</v>
      </c>
      <c r="L104" s="9"/>
      <c r="M104" s="293"/>
      <c r="N104" s="255"/>
    </row>
    <row r="105" spans="1:18" ht="12.95" customHeight="1">
      <c r="A105" s="403">
        <v>90</v>
      </c>
      <c r="B105" s="54" t="s">
        <v>65</v>
      </c>
      <c r="C105" s="404" t="s">
        <v>71</v>
      </c>
      <c r="D105" s="73">
        <v>1961828267.1900001</v>
      </c>
      <c r="E105" s="55">
        <f t="shared" si="31"/>
        <v>6.6250466120513773E-2</v>
      </c>
      <c r="F105" s="74">
        <v>2.76</v>
      </c>
      <c r="G105" s="73">
        <v>1994500518.8</v>
      </c>
      <c r="H105" s="65">
        <f t="shared" si="29"/>
        <v>6.6922715306771921E-2</v>
      </c>
      <c r="I105" s="74">
        <v>2.8</v>
      </c>
      <c r="J105" s="186">
        <f>((G105-D105)/D105)</f>
        <v>1.6653981470456426E-2</v>
      </c>
      <c r="K105" s="186">
        <f t="shared" si="30"/>
        <v>1.449275362318842E-2</v>
      </c>
      <c r="L105" s="9"/>
      <c r="M105" s="209"/>
    </row>
    <row r="106" spans="1:18" ht="12.95" customHeight="1" thickBot="1">
      <c r="A106" s="403">
        <v>91</v>
      </c>
      <c r="B106" s="54" t="s">
        <v>115</v>
      </c>
      <c r="C106" s="414" t="s">
        <v>67</v>
      </c>
      <c r="D106" s="73">
        <v>162967328.91999999</v>
      </c>
      <c r="E106" s="55">
        <f t="shared" si="31"/>
        <v>5.5033672844512251E-3</v>
      </c>
      <c r="F106" s="74">
        <v>1.6478569999999999</v>
      </c>
      <c r="G106" s="73">
        <v>162369757.75999999</v>
      </c>
      <c r="H106" s="65">
        <f t="shared" si="29"/>
        <v>5.4480933800607452E-3</v>
      </c>
      <c r="I106" s="74">
        <v>1.6422330000000001</v>
      </c>
      <c r="J106" s="186">
        <f>((G106-D106)/D106)</f>
        <v>-3.6668156983375591E-3</v>
      </c>
      <c r="K106" s="186">
        <f t="shared" ref="K106:K114" si="33">((I106-F106)/F106)</f>
        <v>-3.4129175043707384E-3</v>
      </c>
      <c r="L106" s="9"/>
      <c r="M106" s="293"/>
      <c r="N106" s="294"/>
      <c r="O106" s="255"/>
    </row>
    <row r="107" spans="1:18" ht="12.95" customHeight="1">
      <c r="A107" s="403">
        <v>92</v>
      </c>
      <c r="B107" s="404" t="s">
        <v>55</v>
      </c>
      <c r="C107" s="404" t="s">
        <v>131</v>
      </c>
      <c r="D107" s="73">
        <v>540184020.69000006</v>
      </c>
      <c r="E107" s="55">
        <f t="shared" si="31"/>
        <v>1.824188373675819E-2</v>
      </c>
      <c r="F107" s="74">
        <v>1.0851999999999999</v>
      </c>
      <c r="G107" s="73">
        <v>550417985.62</v>
      </c>
      <c r="H107" s="65">
        <f t="shared" si="29"/>
        <v>1.8468516705895052E-2</v>
      </c>
      <c r="I107" s="74">
        <v>1.1057999999999999</v>
      </c>
      <c r="J107" s="186">
        <f t="shared" ref="J107:J114" si="34">((G107-D107)/D107)</f>
        <v>1.894533073549208E-2</v>
      </c>
      <c r="K107" s="186">
        <f t="shared" si="33"/>
        <v>1.8982676004423105E-2</v>
      </c>
      <c r="L107" s="9"/>
      <c r="M107" s="4"/>
      <c r="Q107" s="308"/>
    </row>
    <row r="108" spans="1:18" ht="12.95" customHeight="1">
      <c r="A108" s="403">
        <v>93</v>
      </c>
      <c r="B108" s="404" t="s">
        <v>138</v>
      </c>
      <c r="C108" s="404" t="s">
        <v>140</v>
      </c>
      <c r="D108" s="73">
        <v>718915892.95000005</v>
      </c>
      <c r="E108" s="55">
        <f t="shared" si="31"/>
        <v>2.4277615837191999E-2</v>
      </c>
      <c r="F108" s="74">
        <v>1.1801999999999999</v>
      </c>
      <c r="G108" s="73">
        <v>717541985.20000005</v>
      </c>
      <c r="H108" s="65">
        <f t="shared" si="29"/>
        <v>2.4076132116068297E-2</v>
      </c>
      <c r="I108" s="74">
        <v>1.1778999999999999</v>
      </c>
      <c r="J108" s="186">
        <f t="shared" si="34"/>
        <v>-1.9110827337010256E-3</v>
      </c>
      <c r="K108" s="186">
        <f t="shared" si="33"/>
        <v>-1.9488222335197162E-3</v>
      </c>
      <c r="L108" s="9"/>
      <c r="M108" s="4"/>
    </row>
    <row r="109" spans="1:18" ht="12.95" customHeight="1">
      <c r="A109" s="403">
        <v>94</v>
      </c>
      <c r="B109" s="404" t="s">
        <v>112</v>
      </c>
      <c r="C109" s="404" t="s">
        <v>142</v>
      </c>
      <c r="D109" s="73">
        <v>257088938.58000001</v>
      </c>
      <c r="E109" s="55">
        <f t="shared" si="31"/>
        <v>8.6818312796303424E-3</v>
      </c>
      <c r="F109" s="74">
        <v>128.44</v>
      </c>
      <c r="G109" s="73">
        <v>257120537.33000001</v>
      </c>
      <c r="H109" s="65">
        <f t="shared" si="29"/>
        <v>8.627325165908006E-3</v>
      </c>
      <c r="I109" s="74">
        <v>128.46</v>
      </c>
      <c r="J109" s="186">
        <f t="shared" si="34"/>
        <v>1.2290979991022528E-4</v>
      </c>
      <c r="K109" s="186">
        <f t="shared" si="33"/>
        <v>1.5571473061359571E-4</v>
      </c>
      <c r="L109" s="9"/>
      <c r="N109" s="375"/>
    </row>
    <row r="110" spans="1:18" ht="12.95" customHeight="1">
      <c r="A110" s="403">
        <v>95</v>
      </c>
      <c r="B110" s="404" t="s">
        <v>50</v>
      </c>
      <c r="C110" s="404" t="s">
        <v>148</v>
      </c>
      <c r="D110" s="73">
        <v>167000009.47999999</v>
      </c>
      <c r="E110" s="55">
        <f t="shared" si="31"/>
        <v>5.6395499316702954E-3</v>
      </c>
      <c r="F110" s="74">
        <v>3.6029</v>
      </c>
      <c r="G110" s="73">
        <v>164537437.74000001</v>
      </c>
      <c r="H110" s="65">
        <f t="shared" si="29"/>
        <v>5.5208268934443415E-3</v>
      </c>
      <c r="I110" s="74">
        <v>3.5503</v>
      </c>
      <c r="J110" s="186">
        <f t="shared" si="34"/>
        <v>-1.4745937725799343E-2</v>
      </c>
      <c r="K110" s="186">
        <f t="shared" si="33"/>
        <v>-1.4599350523189647E-2</v>
      </c>
      <c r="L110" s="9"/>
      <c r="M110" s="4"/>
    </row>
    <row r="111" spans="1:18" ht="12.95" customHeight="1">
      <c r="A111" s="403">
        <v>96</v>
      </c>
      <c r="B111" s="404" t="s">
        <v>113</v>
      </c>
      <c r="C111" s="404" t="s">
        <v>200</v>
      </c>
      <c r="D111" s="73">
        <v>416601762.81999999</v>
      </c>
      <c r="E111" s="55">
        <f t="shared" si="31"/>
        <v>1.4068540776499935E-2</v>
      </c>
      <c r="F111" s="74">
        <v>131.24</v>
      </c>
      <c r="G111" s="73">
        <v>414584992.08999997</v>
      </c>
      <c r="H111" s="65">
        <f t="shared" si="29"/>
        <v>1.3910827866213017E-2</v>
      </c>
      <c r="I111" s="74">
        <v>130.47999999999999</v>
      </c>
      <c r="J111" s="186">
        <f>((G111-D111)/D111)</f>
        <v>-4.84100383144898E-3</v>
      </c>
      <c r="K111" s="186">
        <f t="shared" si="33"/>
        <v>-5.7909174032308693E-3</v>
      </c>
      <c r="L111" s="9"/>
      <c r="M111" s="4"/>
    </row>
    <row r="112" spans="1:18" ht="12.95" customHeight="1">
      <c r="A112" s="403">
        <v>97</v>
      </c>
      <c r="B112" s="404" t="s">
        <v>134</v>
      </c>
      <c r="C112" s="404" t="s">
        <v>166</v>
      </c>
      <c r="D112" s="73">
        <v>86873891.930000007</v>
      </c>
      <c r="E112" s="55">
        <f t="shared" si="31"/>
        <v>2.9337103202765886E-3</v>
      </c>
      <c r="F112" s="74">
        <v>140.73189400000001</v>
      </c>
      <c r="G112" s="73">
        <v>86671048.120000005</v>
      </c>
      <c r="H112" s="65">
        <f t="shared" si="29"/>
        <v>2.9081275356920159E-3</v>
      </c>
      <c r="I112" s="74">
        <v>140.45457400000001</v>
      </c>
      <c r="J112" s="186">
        <f>((G112-D112)/D112)</f>
        <v>-2.3349225583613421E-3</v>
      </c>
      <c r="K112" s="186">
        <f>((I112-F112)/F112)</f>
        <v>-1.9705554449512565E-3</v>
      </c>
      <c r="L112" s="9"/>
      <c r="M112" s="4"/>
    </row>
    <row r="113" spans="1:16" ht="12.95" customHeight="1">
      <c r="A113" s="403">
        <v>98</v>
      </c>
      <c r="B113" s="404" t="s">
        <v>133</v>
      </c>
      <c r="C113" s="404" t="s">
        <v>186</v>
      </c>
      <c r="D113" s="73">
        <v>1230412813.9100001</v>
      </c>
      <c r="E113" s="55">
        <f t="shared" ref="E113" si="35">(D113/$D$115)</f>
        <v>4.1550743153960193E-2</v>
      </c>
      <c r="F113" s="74">
        <v>2.1638999999999999</v>
      </c>
      <c r="G113" s="73">
        <v>1262970707.77</v>
      </c>
      <c r="H113" s="65">
        <f t="shared" ref="H113" si="36">(G113/$G$115)</f>
        <v>4.2377240978476477E-2</v>
      </c>
      <c r="I113" s="74">
        <v>2.2206999999999999</v>
      </c>
      <c r="J113" s="186">
        <f t="shared" ref="J113" si="37">((G113-D113)/D113)</f>
        <v>2.6460951553761516E-2</v>
      </c>
      <c r="K113" s="186">
        <f t="shared" ref="K113" si="38">((I113-F113)/F113)</f>
        <v>2.6248902444660088E-2</v>
      </c>
      <c r="L113" s="9"/>
      <c r="M113" s="4"/>
    </row>
    <row r="114" spans="1:16" ht="12.95" customHeight="1">
      <c r="A114" s="403">
        <v>99</v>
      </c>
      <c r="B114" s="404" t="s">
        <v>206</v>
      </c>
      <c r="C114" s="404" t="s">
        <v>207</v>
      </c>
      <c r="D114" s="407">
        <v>14876910.1</v>
      </c>
      <c r="E114" s="55">
        <f t="shared" si="31"/>
        <v>5.0238965613931845E-4</v>
      </c>
      <c r="F114" s="74">
        <v>0.98850000000000005</v>
      </c>
      <c r="G114" s="73">
        <v>15178109.720000001</v>
      </c>
      <c r="H114" s="65">
        <f t="shared" si="29"/>
        <v>5.0928054724079215E-4</v>
      </c>
      <c r="I114" s="74">
        <v>1.0015000000000001</v>
      </c>
      <c r="J114" s="186">
        <f t="shared" si="34"/>
        <v>2.0246114144361272E-2</v>
      </c>
      <c r="K114" s="186">
        <f t="shared" si="33"/>
        <v>1.3151239251391007E-2</v>
      </c>
      <c r="L114" s="9"/>
      <c r="M114" s="273"/>
      <c r="N114" s="299"/>
    </row>
    <row r="115" spans="1:16" ht="12.95" customHeight="1">
      <c r="A115" s="242"/>
      <c r="B115" s="68"/>
      <c r="C115" s="43" t="s">
        <v>56</v>
      </c>
      <c r="D115" s="69">
        <f>SUM(D95:D114)</f>
        <v>29612293800.639996</v>
      </c>
      <c r="E115" s="66">
        <f>(D115/$D$125)</f>
        <v>1.974707872010411E-2</v>
      </c>
      <c r="F115" s="68"/>
      <c r="G115" s="69">
        <f>SUM(G95:G114)</f>
        <v>29803042355.010002</v>
      </c>
      <c r="H115" s="66">
        <f>(G115/$G$125)</f>
        <v>2.0047555967528607E-2</v>
      </c>
      <c r="I115" s="68"/>
      <c r="J115" s="186">
        <f>((G115-D115)/D115)</f>
        <v>6.44153254908892E-3</v>
      </c>
      <c r="K115" s="210"/>
      <c r="L115" s="9"/>
      <c r="M115" s="274"/>
      <c r="N115" s="10"/>
    </row>
    <row r="116" spans="1:16" s="13" customFormat="1" ht="12.95" customHeight="1">
      <c r="A116" s="236"/>
      <c r="B116" s="236"/>
      <c r="C116" s="80" t="s">
        <v>90</v>
      </c>
      <c r="D116" s="392"/>
      <c r="E116" s="82"/>
      <c r="F116" s="83"/>
      <c r="G116" s="81"/>
      <c r="H116" s="82"/>
      <c r="I116" s="83"/>
      <c r="J116" s="186"/>
      <c r="K116" s="186"/>
      <c r="L116" s="9"/>
      <c r="M116" s="274"/>
      <c r="N116" s="10"/>
    </row>
    <row r="117" spans="1:16" ht="16.5" customHeight="1" thickBot="1">
      <c r="A117" s="403">
        <v>100</v>
      </c>
      <c r="B117" s="404" t="s">
        <v>18</v>
      </c>
      <c r="C117" s="54" t="s">
        <v>36</v>
      </c>
      <c r="D117" s="84">
        <v>603425072.12</v>
      </c>
      <c r="E117" s="55">
        <f>(D117/$D$124)</f>
        <v>4.0152031673310364E-2</v>
      </c>
      <c r="F117" s="367">
        <v>13.6944</v>
      </c>
      <c r="G117" s="84">
        <v>600534072.22000003</v>
      </c>
      <c r="H117" s="55">
        <f t="shared" ref="H117:H123" si="39">(G117/$G$124)</f>
        <v>4.0105216700308359E-2</v>
      </c>
      <c r="I117" s="367">
        <v>13.639799999999999</v>
      </c>
      <c r="J117" s="186">
        <f t="shared" ref="J117:J124" si="40">((G117-D117)/D117)</f>
        <v>-4.7909840567994461E-3</v>
      </c>
      <c r="K117" s="230">
        <f t="shared" ref="K117:K123" si="41">((I117-F117)/F117)</f>
        <v>-3.9870311952331355E-3</v>
      </c>
      <c r="L117" s="9"/>
      <c r="M117" s="366"/>
      <c r="N117" s="364"/>
      <c r="O117" s="302"/>
      <c r="P117" s="441"/>
    </row>
    <row r="118" spans="1:16" ht="12" customHeight="1" thickBot="1">
      <c r="A118" s="403">
        <v>101</v>
      </c>
      <c r="B118" s="404" t="s">
        <v>37</v>
      </c>
      <c r="C118" s="54" t="s">
        <v>165</v>
      </c>
      <c r="D118" s="84">
        <v>2934473062.6100001</v>
      </c>
      <c r="E118" s="55">
        <f t="shared" ref="E118:E123" si="42">(D118/$D$124)</f>
        <v>0.1952604570115733</v>
      </c>
      <c r="F118" s="367">
        <v>1.47</v>
      </c>
      <c r="G118" s="84">
        <v>2775335092.8699999</v>
      </c>
      <c r="H118" s="55">
        <f t="shared" si="39"/>
        <v>0.18534404701478133</v>
      </c>
      <c r="I118" s="367">
        <v>1.4</v>
      </c>
      <c r="J118" s="230">
        <f t="shared" si="40"/>
        <v>-5.4230509650157979E-2</v>
      </c>
      <c r="K118" s="230">
        <f t="shared" si="41"/>
        <v>-4.7619047619047665E-2</v>
      </c>
      <c r="L118" s="9"/>
      <c r="M118" s="314"/>
      <c r="N118" s="312"/>
      <c r="O118" s="303"/>
      <c r="P118" s="442"/>
    </row>
    <row r="119" spans="1:16" ht="12" customHeight="1" thickBot="1">
      <c r="A119" s="403">
        <v>102</v>
      </c>
      <c r="B119" s="404" t="s">
        <v>7</v>
      </c>
      <c r="C119" s="54" t="s">
        <v>39</v>
      </c>
      <c r="D119" s="76">
        <v>1553849313.5</v>
      </c>
      <c r="E119" s="55">
        <f t="shared" si="42"/>
        <v>0.10339346131576771</v>
      </c>
      <c r="F119" s="76">
        <v>1.18</v>
      </c>
      <c r="G119" s="76">
        <v>1553226697.3900001</v>
      </c>
      <c r="H119" s="55">
        <f t="shared" si="39"/>
        <v>0.10372849129651041</v>
      </c>
      <c r="I119" s="76">
        <v>1.18</v>
      </c>
      <c r="J119" s="186">
        <f t="shared" si="40"/>
        <v>-4.0069272135370102E-4</v>
      </c>
      <c r="K119" s="186">
        <f t="shared" si="41"/>
        <v>0</v>
      </c>
      <c r="L119" s="9"/>
      <c r="M119" s="439"/>
      <c r="N119" s="297"/>
      <c r="O119" s="298"/>
    </row>
    <row r="120" spans="1:16" ht="12" customHeight="1" thickBot="1">
      <c r="A120" s="403">
        <v>103</v>
      </c>
      <c r="B120" s="413" t="s">
        <v>9</v>
      </c>
      <c r="C120" s="404" t="s">
        <v>40</v>
      </c>
      <c r="D120" s="76">
        <v>364136397.87</v>
      </c>
      <c r="E120" s="55">
        <f t="shared" si="42"/>
        <v>2.4229712778281474E-2</v>
      </c>
      <c r="F120" s="76">
        <v>36.407400000000003</v>
      </c>
      <c r="G120" s="76">
        <v>363235148.69</v>
      </c>
      <c r="H120" s="55">
        <f t="shared" si="39"/>
        <v>2.4257781573539867E-2</v>
      </c>
      <c r="I120" s="76">
        <v>36.375999999999998</v>
      </c>
      <c r="J120" s="186">
        <f t="shared" si="40"/>
        <v>-2.4750318432099207E-3</v>
      </c>
      <c r="K120" s="186">
        <f t="shared" si="41"/>
        <v>-8.6246202695070169E-4</v>
      </c>
      <c r="L120" s="9"/>
      <c r="M120" s="440"/>
      <c r="P120" s="300"/>
    </row>
    <row r="121" spans="1:16" ht="12" customHeight="1">
      <c r="A121" s="403">
        <v>104</v>
      </c>
      <c r="B121" s="404" t="s">
        <v>7</v>
      </c>
      <c r="C121" s="404" t="s">
        <v>89</v>
      </c>
      <c r="D121" s="73">
        <v>255125276.09</v>
      </c>
      <c r="E121" s="55">
        <f t="shared" si="42"/>
        <v>1.6976089724343769E-2</v>
      </c>
      <c r="F121" s="96">
        <v>218.9</v>
      </c>
      <c r="G121" s="73">
        <v>253764947.19</v>
      </c>
      <c r="H121" s="55">
        <f t="shared" si="39"/>
        <v>1.6947078723401558E-2</v>
      </c>
      <c r="I121" s="96">
        <v>217.77</v>
      </c>
      <c r="J121" s="186">
        <f>((G121-D121)/D121)</f>
        <v>-5.3320036369901881E-3</v>
      </c>
      <c r="K121" s="186">
        <f t="shared" si="41"/>
        <v>-5.1621745089081563E-3</v>
      </c>
      <c r="L121" s="9"/>
      <c r="M121" s="354"/>
      <c r="N121" s="10"/>
      <c r="P121" s="352"/>
    </row>
    <row r="122" spans="1:16" ht="12" customHeight="1">
      <c r="A122" s="403">
        <v>105</v>
      </c>
      <c r="B122" s="54" t="s">
        <v>34</v>
      </c>
      <c r="C122" s="54" t="s">
        <v>185</v>
      </c>
      <c r="D122" s="73">
        <v>8707733268.9200001</v>
      </c>
      <c r="E122" s="55">
        <f t="shared" ref="E122" si="43">(D122/$D$124)</f>
        <v>0.57941440979251269</v>
      </c>
      <c r="F122" s="96">
        <v>109.86</v>
      </c>
      <c r="G122" s="73">
        <v>8773085119.3999996</v>
      </c>
      <c r="H122" s="55">
        <f t="shared" ref="H122" si="44">(G122/$G$124)</f>
        <v>0.5858892877520061</v>
      </c>
      <c r="I122" s="96">
        <v>109.93</v>
      </c>
      <c r="J122" s="186">
        <f t="shared" ref="J122" si="45">((G122-D122)/D122)</f>
        <v>7.5050358642996173E-3</v>
      </c>
      <c r="K122" s="186">
        <f t="shared" ref="K122" si="46">((I122-F122)/F122)</f>
        <v>6.371745858365865E-4</v>
      </c>
      <c r="L122" s="9"/>
      <c r="M122" s="354"/>
      <c r="N122" s="10"/>
      <c r="P122" s="400"/>
    </row>
    <row r="123" spans="1:16" ht="12" customHeight="1" thickBot="1">
      <c r="A123" s="403">
        <v>106</v>
      </c>
      <c r="B123" s="404" t="s">
        <v>55</v>
      </c>
      <c r="C123" s="404" t="s">
        <v>218</v>
      </c>
      <c r="D123" s="73">
        <v>609764186.83000004</v>
      </c>
      <c r="E123" s="55">
        <f t="shared" si="42"/>
        <v>4.057383770421067E-2</v>
      </c>
      <c r="F123" s="96">
        <v>1.0192000000000001</v>
      </c>
      <c r="G123" s="73">
        <v>654782950.60000002</v>
      </c>
      <c r="H123" s="55">
        <f t="shared" si="39"/>
        <v>4.3728096939452454E-2</v>
      </c>
      <c r="I123" s="96">
        <v>1.0202</v>
      </c>
      <c r="J123" s="186">
        <f t="shared" si="40"/>
        <v>7.3829793127143828E-2</v>
      </c>
      <c r="K123" s="186">
        <f t="shared" si="41"/>
        <v>9.8116169544730167E-4</v>
      </c>
      <c r="L123" s="9"/>
      <c r="M123" s="4"/>
      <c r="N123" s="10"/>
      <c r="P123" s="301"/>
    </row>
    <row r="124" spans="1:16" ht="12" customHeight="1">
      <c r="A124" s="243"/>
      <c r="B124" s="244"/>
      <c r="C124" s="239" t="s">
        <v>56</v>
      </c>
      <c r="D124" s="91">
        <f>SUM(D117:D123)</f>
        <v>15028506577.940001</v>
      </c>
      <c r="E124" s="66">
        <f>(D124/$D$125)</f>
        <v>1.0021820816655876E-2</v>
      </c>
      <c r="F124" s="88"/>
      <c r="G124" s="91">
        <f>SUM(G117:G123)</f>
        <v>14973964028.359999</v>
      </c>
      <c r="H124" s="66">
        <f>(G124/$G$125)</f>
        <v>1.0072507978832031E-2</v>
      </c>
      <c r="I124" s="88"/>
      <c r="J124" s="186">
        <f t="shared" si="40"/>
        <v>-3.6292727622093592E-3</v>
      </c>
      <c r="K124" s="186"/>
      <c r="L124" s="9"/>
      <c r="M124" s="345" t="s">
        <v>184</v>
      </c>
      <c r="N124" s="10"/>
    </row>
    <row r="125" spans="1:16" ht="15" customHeight="1">
      <c r="A125" s="245"/>
      <c r="B125" s="246"/>
      <c r="C125" s="247" t="s">
        <v>42</v>
      </c>
      <c r="D125" s="42">
        <f>SUM(D19,D47,D59,D87,D93,D115,D124)</f>
        <v>1499578455140.927</v>
      </c>
      <c r="E125" s="56"/>
      <c r="F125" s="41"/>
      <c r="G125" s="42">
        <f>SUM(G19,G47,G59,G87,G93,G115,G124)</f>
        <v>1486617241686.8438</v>
      </c>
      <c r="H125" s="56"/>
      <c r="I125" s="41"/>
      <c r="J125" s="186">
        <f>((G125-D125)/D125)</f>
        <v>-8.6432379777456776E-3</v>
      </c>
      <c r="K125" s="186"/>
      <c r="L125" s="9"/>
      <c r="M125" s="346">
        <f>((G125-D125)/D125)</f>
        <v>-8.6432379777456776E-3</v>
      </c>
      <c r="N125" s="194"/>
    </row>
    <row r="126" spans="1:16" ht="11.25" customHeight="1">
      <c r="A126" s="340"/>
      <c r="B126" s="162"/>
      <c r="C126" s="162"/>
      <c r="D126" s="162"/>
      <c r="E126" s="162"/>
      <c r="F126" s="162"/>
      <c r="G126" s="162"/>
      <c r="H126" s="162"/>
      <c r="I126" s="162"/>
      <c r="J126" s="162"/>
      <c r="K126" s="162"/>
      <c r="L126" s="9"/>
      <c r="M126" s="4"/>
    </row>
    <row r="127" spans="1:16" ht="12" customHeight="1">
      <c r="A127" s="447" t="s">
        <v>224</v>
      </c>
      <c r="B127" s="448"/>
      <c r="C127" s="448"/>
      <c r="D127" s="448"/>
      <c r="E127" s="448"/>
      <c r="F127" s="448"/>
      <c r="G127" s="448"/>
      <c r="H127" s="448"/>
      <c r="I127" s="448"/>
      <c r="J127" s="448"/>
      <c r="K127" s="449"/>
      <c r="L127" s="9"/>
      <c r="M127" s="4"/>
    </row>
    <row r="128" spans="1:16" ht="27" customHeight="1">
      <c r="A128" s="267"/>
      <c r="B128" s="268"/>
      <c r="C128" s="267" t="s">
        <v>63</v>
      </c>
      <c r="D128" s="421" t="s">
        <v>221</v>
      </c>
      <c r="E128" s="422"/>
      <c r="F128" s="423"/>
      <c r="G128" s="421" t="s">
        <v>223</v>
      </c>
      <c r="H128" s="422"/>
      <c r="I128" s="423"/>
      <c r="J128" s="445" t="s">
        <v>84</v>
      </c>
      <c r="K128" s="446"/>
      <c r="M128" s="4"/>
    </row>
    <row r="129" spans="1:21" ht="27" customHeight="1">
      <c r="A129" s="248"/>
      <c r="B129" s="374"/>
      <c r="C129" s="249"/>
      <c r="D129" s="92" t="s">
        <v>97</v>
      </c>
      <c r="E129" s="93" t="s">
        <v>83</v>
      </c>
      <c r="F129" s="93" t="s">
        <v>98</v>
      </c>
      <c r="G129" s="92" t="s">
        <v>97</v>
      </c>
      <c r="H129" s="93" t="s">
        <v>83</v>
      </c>
      <c r="I129" s="93" t="s">
        <v>98</v>
      </c>
      <c r="J129" s="393" t="s">
        <v>155</v>
      </c>
      <c r="K129" s="211" t="s">
        <v>154</v>
      </c>
      <c r="M129" s="4"/>
    </row>
    <row r="130" spans="1:21" ht="12" customHeight="1">
      <c r="A130" s="403">
        <v>1</v>
      </c>
      <c r="B130" s="54" t="s">
        <v>43</v>
      </c>
      <c r="C130" s="54" t="s">
        <v>44</v>
      </c>
      <c r="D130" s="90">
        <v>2716200000</v>
      </c>
      <c r="E130" s="77">
        <f>(D130/$D$140)</f>
        <v>0.13722039359418139</v>
      </c>
      <c r="F130" s="89">
        <v>16.760000000000002</v>
      </c>
      <c r="G130" s="90">
        <v>2640750000</v>
      </c>
      <c r="H130" s="77">
        <f t="shared" ref="H130:H139" si="47">(G130/$G$140)</f>
        <v>0.14184893156441641</v>
      </c>
      <c r="I130" s="89">
        <v>17.5</v>
      </c>
      <c r="J130" s="186">
        <f t="shared" ref="J130:J139" si="48">((G130-D130)/D130)</f>
        <v>-2.7777777777777776E-2</v>
      </c>
      <c r="K130" s="186">
        <f t="shared" ref="K130:K136" si="49">((I130-F130)/F130)</f>
        <v>4.4152744630071503E-2</v>
      </c>
      <c r="M130" s="4"/>
    </row>
    <row r="131" spans="1:21" ht="12" customHeight="1">
      <c r="A131" s="403">
        <v>2</v>
      </c>
      <c r="B131" s="54" t="s">
        <v>43</v>
      </c>
      <c r="C131" s="414" t="s">
        <v>80</v>
      </c>
      <c r="D131" s="90">
        <v>340816772</v>
      </c>
      <c r="E131" s="77">
        <f t="shared" ref="E131:E139" si="50">(D131/$D$140)</f>
        <v>1.7217808555091075E-2</v>
      </c>
      <c r="F131" s="89">
        <v>4</v>
      </c>
      <c r="G131" s="90">
        <v>336556562.35000002</v>
      </c>
      <c r="H131" s="77">
        <f t="shared" si="47"/>
        <v>1.8078268969171786E-2</v>
      </c>
      <c r="I131" s="89">
        <v>3.95</v>
      </c>
      <c r="J131" s="186">
        <f t="shared" si="48"/>
        <v>-1.249999999999993E-2</v>
      </c>
      <c r="K131" s="186">
        <f t="shared" si="49"/>
        <v>-1.2499999999999956E-2</v>
      </c>
      <c r="M131" s="4"/>
    </row>
    <row r="132" spans="1:21" ht="12" customHeight="1">
      <c r="A132" s="403">
        <v>3</v>
      </c>
      <c r="B132" s="54" t="s">
        <v>43</v>
      </c>
      <c r="C132" s="54" t="s">
        <v>69</v>
      </c>
      <c r="D132" s="90">
        <v>151005550.08000001</v>
      </c>
      <c r="E132" s="77">
        <f t="shared" si="50"/>
        <v>7.6286875108178597E-3</v>
      </c>
      <c r="F132" s="89">
        <v>5.92</v>
      </c>
      <c r="G132" s="90">
        <v>149207864.96000001</v>
      </c>
      <c r="H132" s="77">
        <f t="shared" si="47"/>
        <v>8.0147595287640722E-3</v>
      </c>
      <c r="I132" s="89">
        <v>5.81</v>
      </c>
      <c r="J132" s="186">
        <f t="shared" si="48"/>
        <v>-1.1904761904761935E-2</v>
      </c>
      <c r="K132" s="186">
        <f t="shared" si="49"/>
        <v>-1.8581081081081134E-2</v>
      </c>
      <c r="M132" s="4"/>
      <c r="O132" s="194"/>
    </row>
    <row r="133" spans="1:21" ht="12" customHeight="1">
      <c r="A133" s="403">
        <v>4</v>
      </c>
      <c r="B133" s="54" t="s">
        <v>43</v>
      </c>
      <c r="C133" s="54" t="s">
        <v>70</v>
      </c>
      <c r="D133" s="90">
        <v>200003937</v>
      </c>
      <c r="E133" s="77">
        <f t="shared" si="50"/>
        <v>1.010404939088648E-2</v>
      </c>
      <c r="F133" s="89">
        <v>20.38</v>
      </c>
      <c r="G133" s="90">
        <v>200846058.84</v>
      </c>
      <c r="H133" s="77">
        <f t="shared" si="47"/>
        <v>1.0788525553489695E-2</v>
      </c>
      <c r="I133" s="89">
        <v>19.079999999999998</v>
      </c>
      <c r="J133" s="186">
        <f t="shared" si="48"/>
        <v>4.2105263157894918E-3</v>
      </c>
      <c r="K133" s="186">
        <f t="shared" si="49"/>
        <v>-6.3788027477919562E-2</v>
      </c>
      <c r="M133" s="4"/>
      <c r="O133" s="194"/>
    </row>
    <row r="134" spans="1:21" ht="12" customHeight="1">
      <c r="A134" s="403">
        <v>5</v>
      </c>
      <c r="B134" s="54" t="s">
        <v>43</v>
      </c>
      <c r="C134" s="54" t="s">
        <v>117</v>
      </c>
      <c r="D134" s="90">
        <v>713752787.25</v>
      </c>
      <c r="E134" s="77">
        <f t="shared" si="50"/>
        <v>3.60582572694901E-2</v>
      </c>
      <c r="F134" s="89">
        <v>202.75</v>
      </c>
      <c r="G134" s="90">
        <v>697418321.49000001</v>
      </c>
      <c r="H134" s="77">
        <f t="shared" si="47"/>
        <v>3.7462101204886931E-2</v>
      </c>
      <c r="I134" s="89">
        <v>198.11</v>
      </c>
      <c r="J134" s="186">
        <f t="shared" si="48"/>
        <v>-2.2885326757089999E-2</v>
      </c>
      <c r="K134" s="186">
        <f t="shared" si="49"/>
        <v>-2.2885326757089944E-2</v>
      </c>
      <c r="M134" s="4"/>
    </row>
    <row r="135" spans="1:21" ht="12" customHeight="1">
      <c r="A135" s="403">
        <v>6</v>
      </c>
      <c r="B135" s="54" t="s">
        <v>45</v>
      </c>
      <c r="C135" s="54" t="s">
        <v>46</v>
      </c>
      <c r="D135" s="90">
        <v>13041510300</v>
      </c>
      <c r="E135" s="77">
        <f t="shared" si="50"/>
        <v>0.65884735160465746</v>
      </c>
      <c r="F135" s="89">
        <v>9100</v>
      </c>
      <c r="G135" s="90">
        <v>11966660550</v>
      </c>
      <c r="H135" s="77">
        <f t="shared" si="47"/>
        <v>0.64279390832587391</v>
      </c>
      <c r="I135" s="89">
        <v>8350</v>
      </c>
      <c r="J135" s="186">
        <f t="shared" si="48"/>
        <v>-8.2417582417582416E-2</v>
      </c>
      <c r="K135" s="186">
        <f t="shared" si="49"/>
        <v>-8.2417582417582416E-2</v>
      </c>
      <c r="M135" s="194"/>
      <c r="O135" s="195"/>
    </row>
    <row r="136" spans="1:21" ht="12" customHeight="1">
      <c r="A136" s="403">
        <v>7</v>
      </c>
      <c r="B136" s="54" t="s">
        <v>37</v>
      </c>
      <c r="C136" s="54" t="s">
        <v>121</v>
      </c>
      <c r="D136" s="90">
        <v>642506000</v>
      </c>
      <c r="E136" s="77">
        <f t="shared" si="50"/>
        <v>3.2458922835808521E-2</v>
      </c>
      <c r="F136" s="89">
        <v>13.33</v>
      </c>
      <c r="G136" s="90">
        <v>642506000</v>
      </c>
      <c r="H136" s="77">
        <f t="shared" si="47"/>
        <v>3.451246411955957E-2</v>
      </c>
      <c r="I136" s="89">
        <v>13.33</v>
      </c>
      <c r="J136" s="186">
        <f t="shared" si="48"/>
        <v>0</v>
      </c>
      <c r="K136" s="186">
        <f t="shared" si="49"/>
        <v>0</v>
      </c>
      <c r="M136" s="194"/>
      <c r="O136" s="195"/>
    </row>
    <row r="137" spans="1:21" ht="12" customHeight="1">
      <c r="A137" s="403">
        <v>8</v>
      </c>
      <c r="B137" s="54" t="s">
        <v>53</v>
      </c>
      <c r="C137" s="54" t="s">
        <v>54</v>
      </c>
      <c r="D137" s="90">
        <v>556961866.01999998</v>
      </c>
      <c r="E137" s="77">
        <f t="shared" si="50"/>
        <v>2.813729713283783E-2</v>
      </c>
      <c r="F137" s="96">
        <v>81</v>
      </c>
      <c r="G137" s="90">
        <v>551958172.42999995</v>
      </c>
      <c r="H137" s="77">
        <f t="shared" si="47"/>
        <v>2.9648651719187128E-2</v>
      </c>
      <c r="I137" s="96">
        <v>81</v>
      </c>
      <c r="J137" s="186">
        <f t="shared" si="48"/>
        <v>-8.9839069697104819E-3</v>
      </c>
      <c r="K137" s="186">
        <f>((I137-F137)/F137)</f>
        <v>0</v>
      </c>
      <c r="M137" s="194"/>
      <c r="O137" s="195"/>
    </row>
    <row r="138" spans="1:21" ht="12" customHeight="1">
      <c r="A138" s="403">
        <v>9</v>
      </c>
      <c r="B138" s="54" t="s">
        <v>53</v>
      </c>
      <c r="C138" s="54" t="s">
        <v>119</v>
      </c>
      <c r="D138" s="90">
        <v>777326609.44000006</v>
      </c>
      <c r="E138" s="77">
        <f t="shared" si="50"/>
        <v>3.9269959244012706E-2</v>
      </c>
      <c r="F138" s="54">
        <v>120.92</v>
      </c>
      <c r="G138" s="90">
        <v>776382992.14999998</v>
      </c>
      <c r="H138" s="77">
        <f>(G138/$G$140)</f>
        <v>4.1703719746762166E-2</v>
      </c>
      <c r="I138" s="54">
        <v>120.92</v>
      </c>
      <c r="J138" s="186">
        <f>((G138-D138)/D138)</f>
        <v>-1.2139263966273839E-3</v>
      </c>
      <c r="K138" s="186">
        <f>((I138-F138)/F138)</f>
        <v>0</v>
      </c>
      <c r="M138" s="194"/>
      <c r="O138" s="195"/>
    </row>
    <row r="139" spans="1:21" ht="12" customHeight="1">
      <c r="A139" s="403">
        <v>10</v>
      </c>
      <c r="B139" s="404" t="s">
        <v>112</v>
      </c>
      <c r="C139" s="54" t="s">
        <v>180</v>
      </c>
      <c r="D139" s="90">
        <v>654350000</v>
      </c>
      <c r="E139" s="77">
        <f t="shared" si="50"/>
        <v>3.3057272862216547E-2</v>
      </c>
      <c r="F139" s="54">
        <v>100</v>
      </c>
      <c r="G139" s="90">
        <v>654350000</v>
      </c>
      <c r="H139" s="77">
        <f t="shared" si="47"/>
        <v>3.514866926788824E-2</v>
      </c>
      <c r="I139" s="54">
        <v>100</v>
      </c>
      <c r="J139" s="186">
        <f t="shared" si="48"/>
        <v>0</v>
      </c>
      <c r="K139" s="186">
        <f>((I139-F139)/F139)</f>
        <v>0</v>
      </c>
      <c r="M139" s="4"/>
      <c r="N139" s="10"/>
      <c r="O139" s="195"/>
    </row>
    <row r="140" spans="1:21" ht="12" customHeight="1">
      <c r="A140" s="43"/>
      <c r="B140" s="43"/>
      <c r="C140" s="43" t="s">
        <v>47</v>
      </c>
      <c r="D140" s="44">
        <f>SUM(D130:D139)</f>
        <v>19794433821.790001</v>
      </c>
      <c r="E140" s="44"/>
      <c r="F140" s="45"/>
      <c r="G140" s="44">
        <f>SUM(G130:G139)</f>
        <v>18616636522.220001</v>
      </c>
      <c r="H140" s="44"/>
      <c r="I140" s="45"/>
      <c r="J140" s="186">
        <f>((G140-D140)/D140)</f>
        <v>-5.9501439150710302E-2</v>
      </c>
      <c r="K140" s="212"/>
      <c r="M140" s="194"/>
      <c r="N140" s="10"/>
      <c r="O140" s="195"/>
    </row>
    <row r="141" spans="1:21" ht="12" customHeight="1" thickBot="1">
      <c r="A141" s="46"/>
      <c r="B141" s="46"/>
      <c r="C141" s="46" t="s">
        <v>57</v>
      </c>
      <c r="D141" s="47">
        <f>SUM(D125,D140)</f>
        <v>1519372888962.717</v>
      </c>
      <c r="E141" s="52"/>
      <c r="F141" s="57"/>
      <c r="G141" s="47">
        <f>SUM(G125,G140)</f>
        <v>1505233878209.0637</v>
      </c>
      <c r="H141" s="52"/>
      <c r="I141" s="57"/>
      <c r="J141" s="193">
        <f>((G141-D141)/D141)</f>
        <v>-9.3058200895674067E-3</v>
      </c>
      <c r="K141" s="67"/>
      <c r="M141" s="194"/>
    </row>
    <row r="142" spans="1:21" ht="7.5" customHeight="1" thickBot="1">
      <c r="A142" s="320"/>
      <c r="B142" s="321"/>
      <c r="C142" s="321"/>
      <c r="D142" s="322"/>
      <c r="E142" s="322"/>
      <c r="F142" s="323"/>
      <c r="G142" s="322"/>
      <c r="H142" s="322"/>
      <c r="I142" s="323"/>
      <c r="J142" s="324"/>
      <c r="K142" s="325"/>
      <c r="M142" s="4"/>
    </row>
    <row r="143" spans="1:21" ht="12" customHeight="1" thickBot="1">
      <c r="A143" s="450" t="s">
        <v>149</v>
      </c>
      <c r="B143" s="451"/>
      <c r="C143" s="451"/>
      <c r="D143" s="451"/>
      <c r="E143" s="451"/>
      <c r="F143" s="451"/>
      <c r="G143" s="451"/>
      <c r="H143" s="451"/>
      <c r="I143" s="451"/>
      <c r="J143" s="451"/>
      <c r="K143" s="452"/>
      <c r="M143" s="4"/>
      <c r="P143" s="70"/>
      <c r="Q143" s="53"/>
      <c r="R143" s="9"/>
    </row>
    <row r="144" spans="1:21" ht="25.5" customHeight="1" thickBot="1">
      <c r="A144" s="187"/>
      <c r="B144" s="190"/>
      <c r="C144" s="188"/>
      <c r="D144" s="421" t="s">
        <v>221</v>
      </c>
      <c r="E144" s="422"/>
      <c r="F144" s="423"/>
      <c r="G144" s="421" t="s">
        <v>223</v>
      </c>
      <c r="H144" s="422"/>
      <c r="I144" s="423"/>
      <c r="J144" s="431" t="s">
        <v>84</v>
      </c>
      <c r="K144" s="432"/>
      <c r="L144" s="9"/>
      <c r="M144" s="4"/>
      <c r="N144" s="10"/>
      <c r="P144" s="185"/>
      <c r="Q144" s="58"/>
      <c r="T144" s="194"/>
      <c r="U144" s="195"/>
    </row>
    <row r="145" spans="1:15" ht="12.75" customHeight="1">
      <c r="A145" s="191" t="s">
        <v>2</v>
      </c>
      <c r="B145" s="189" t="s">
        <v>3</v>
      </c>
      <c r="C145" s="36" t="s">
        <v>4</v>
      </c>
      <c r="D145" s="443" t="s">
        <v>153</v>
      </c>
      <c r="E145" s="444"/>
      <c r="F145" s="38" t="s">
        <v>167</v>
      </c>
      <c r="G145" s="443" t="s">
        <v>153</v>
      </c>
      <c r="H145" s="444"/>
      <c r="I145" s="38" t="s">
        <v>167</v>
      </c>
      <c r="J145" s="70" t="s">
        <v>79</v>
      </c>
      <c r="K145" s="53" t="s">
        <v>5</v>
      </c>
    </row>
    <row r="146" spans="1:15" ht="12.75" customHeight="1">
      <c r="A146" s="192"/>
      <c r="B146" s="39"/>
      <c r="C146" s="39" t="s">
        <v>150</v>
      </c>
      <c r="D146" s="426" t="s">
        <v>6</v>
      </c>
      <c r="E146" s="427"/>
      <c r="F146" s="266" t="s">
        <v>6</v>
      </c>
      <c r="G146" s="426" t="s">
        <v>6</v>
      </c>
      <c r="H146" s="427"/>
      <c r="I146" s="266" t="s">
        <v>6</v>
      </c>
      <c r="J146" s="185" t="s">
        <v>102</v>
      </c>
      <c r="K146" s="58" t="s">
        <v>102</v>
      </c>
    </row>
    <row r="147" spans="1:15" ht="12.75" customHeight="1" thickBot="1">
      <c r="A147" s="295">
        <v>1</v>
      </c>
      <c r="B147" s="376" t="s">
        <v>151</v>
      </c>
      <c r="C147" s="376" t="s">
        <v>152</v>
      </c>
      <c r="D147" s="424">
        <v>58856971281</v>
      </c>
      <c r="E147" s="425"/>
      <c r="F147" s="326">
        <v>108.05</v>
      </c>
      <c r="G147" s="424">
        <v>58856971281</v>
      </c>
      <c r="H147" s="425"/>
      <c r="I147" s="326">
        <v>108.05</v>
      </c>
      <c r="J147" s="193">
        <f>((G147-D147)/D147)</f>
        <v>0</v>
      </c>
      <c r="K147" s="270">
        <f>((I147-F147)/F147)</f>
        <v>0</v>
      </c>
      <c r="M147" s="4"/>
      <c r="O147" s="194"/>
    </row>
    <row r="148" spans="1:15" ht="12" customHeight="1">
      <c r="A148" s="19"/>
      <c r="B148" s="19"/>
      <c r="C148" s="22"/>
      <c r="D148" s="420"/>
      <c r="E148" s="420"/>
      <c r="F148" s="420"/>
      <c r="G148" s="23"/>
      <c r="H148" s="23"/>
      <c r="I148" s="24"/>
      <c r="K148" s="9"/>
      <c r="M148" s="4"/>
      <c r="O148" s="194"/>
    </row>
    <row r="149" spans="1:15" ht="12" customHeight="1">
      <c r="A149" s="19"/>
      <c r="B149" s="394"/>
      <c r="C149" s="353"/>
      <c r="D149" s="231"/>
      <c r="E149" s="22"/>
      <c r="F149" s="22"/>
      <c r="G149" s="284"/>
      <c r="H149" s="22"/>
      <c r="I149" s="12"/>
      <c r="M149" s="33"/>
    </row>
    <row r="150" spans="1:15" ht="10.5" customHeight="1">
      <c r="A150" s="19"/>
      <c r="B150" s="396"/>
      <c r="C150" s="355"/>
      <c r="D150" s="269"/>
      <c r="E150" s="161"/>
      <c r="F150" s="283"/>
      <c r="G150" s="234"/>
      <c r="H150"/>
      <c r="I150" s="283"/>
      <c r="M150" s="34"/>
      <c r="O150" s="278"/>
    </row>
    <row r="151" spans="1:15" ht="9.75" customHeight="1">
      <c r="A151" s="20"/>
      <c r="B151" s="395"/>
      <c r="C151" s="377"/>
      <c r="D151" s="161"/>
      <c r="E151" s="161"/>
      <c r="F151" s="28"/>
      <c r="G151" s="275"/>
      <c r="H151"/>
      <c r="I151" s="12"/>
      <c r="L151" s="32"/>
      <c r="M151" s="278"/>
    </row>
    <row r="152" spans="1:15" ht="10.5" customHeight="1">
      <c r="A152" s="21"/>
      <c r="B152" s="395"/>
      <c r="C152" s="283"/>
      <c r="D152"/>
      <c r="E152"/>
      <c r="F152" s="28"/>
      <c r="G152" s="29"/>
      <c r="H152" s="29"/>
      <c r="I152" s="30"/>
      <c r="J152" s="31"/>
      <c r="K152" s="31"/>
      <c r="L152" s="35"/>
      <c r="M152" s="14"/>
    </row>
    <row r="153" spans="1:15" ht="9.75" customHeight="1">
      <c r="A153" s="21"/>
      <c r="B153" s="395"/>
      <c r="C153" s="28"/>
      <c r="D153" s="275"/>
      <c r="E153"/>
      <c r="F153" s="29"/>
      <c r="G153" s="29"/>
      <c r="H153" s="29"/>
      <c r="I153" s="30"/>
      <c r="J153" s="34"/>
      <c r="K153" s="34"/>
      <c r="M153" s="14"/>
    </row>
    <row r="154" spans="1:15" ht="12" customHeight="1">
      <c r="A154" s="21"/>
      <c r="B154" s="12"/>
      <c r="C154" s="12"/>
      <c r="D154" s="335"/>
      <c r="E154" s="25"/>
      <c r="F154" s="12"/>
      <c r="G154" s="12"/>
      <c r="H154" s="12"/>
      <c r="I154" s="12"/>
      <c r="J154" s="13"/>
      <c r="M154" s="14"/>
    </row>
    <row r="155" spans="1:15" ht="12" customHeight="1">
      <c r="A155" s="21"/>
      <c r="B155" s="12"/>
      <c r="C155" s="12"/>
      <c r="D155" s="25"/>
      <c r="E155" s="25"/>
      <c r="F155" s="12"/>
      <c r="G155" s="12"/>
      <c r="H155" s="12"/>
      <c r="I155" s="12"/>
      <c r="J155" s="13"/>
      <c r="M155" s="14"/>
    </row>
    <row r="156" spans="1:15" ht="12" customHeight="1">
      <c r="A156" s="21"/>
      <c r="B156" s="12"/>
      <c r="C156" s="12"/>
      <c r="D156" s="12"/>
      <c r="E156" s="12"/>
      <c r="F156" s="12"/>
      <c r="G156" s="12"/>
      <c r="H156" s="12"/>
      <c r="I156" s="12"/>
      <c r="J156" s="13"/>
      <c r="M156" s="14"/>
    </row>
    <row r="157" spans="1:15" ht="12" customHeight="1">
      <c r="A157" s="21"/>
      <c r="B157" s="12"/>
      <c r="C157" s="12"/>
      <c r="D157" s="12"/>
      <c r="E157" s="12"/>
      <c r="F157" s="12"/>
      <c r="G157" s="12"/>
      <c r="H157" s="12"/>
      <c r="I157" s="12"/>
      <c r="J157" s="13"/>
      <c r="M157" s="14"/>
    </row>
    <row r="158" spans="1:15" ht="12" customHeight="1">
      <c r="A158" s="21"/>
      <c r="B158" s="11"/>
      <c r="C158" s="26"/>
      <c r="D158" s="12"/>
      <c r="E158" s="12"/>
      <c r="F158" s="12"/>
      <c r="G158" s="12"/>
      <c r="H158" s="12"/>
      <c r="I158" s="12"/>
      <c r="J158" s="13"/>
      <c r="M158" s="14"/>
    </row>
    <row r="159" spans="1:15" ht="12" customHeight="1">
      <c r="A159" s="21"/>
      <c r="B159" s="11"/>
      <c r="C159" s="11"/>
      <c r="D159" s="12"/>
      <c r="E159" s="12"/>
      <c r="F159" s="12"/>
      <c r="G159" s="12"/>
      <c r="H159" s="12"/>
      <c r="I159" s="12"/>
      <c r="J159" s="13"/>
      <c r="M159" s="14"/>
    </row>
    <row r="160" spans="1:15" ht="12" customHeight="1">
      <c r="A160" s="21"/>
      <c r="B160" s="11"/>
      <c r="C160" s="11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21"/>
      <c r="B161" s="11"/>
      <c r="C161" s="11"/>
      <c r="D161" s="12"/>
      <c r="E161" s="12"/>
      <c r="F161" s="12"/>
      <c r="G161" s="12"/>
      <c r="H161" s="12"/>
      <c r="I161" s="12"/>
      <c r="J161" s="13"/>
      <c r="M161" s="14"/>
    </row>
    <row r="162" spans="1:13" ht="12" customHeight="1">
      <c r="A162" s="21"/>
      <c r="B162" s="11"/>
      <c r="C162" s="26"/>
      <c r="D162" s="12"/>
      <c r="E162" s="12"/>
      <c r="F162" s="12"/>
      <c r="G162" s="12"/>
      <c r="H162" s="12"/>
      <c r="I162" s="12"/>
      <c r="J162" s="13"/>
      <c r="M162" s="14"/>
    </row>
    <row r="163" spans="1:13" ht="12" customHeight="1">
      <c r="A163" s="6"/>
      <c r="B163" s="11"/>
      <c r="C163" s="11"/>
      <c r="D163" s="12"/>
      <c r="E163" s="12"/>
      <c r="F163" s="12"/>
      <c r="G163" s="12"/>
      <c r="H163" s="12"/>
      <c r="I163" s="12"/>
      <c r="M163" s="14"/>
    </row>
    <row r="164" spans="1:13" ht="12" customHeight="1">
      <c r="B164" s="16"/>
      <c r="C164" s="16"/>
      <c r="D164" s="13"/>
      <c r="E164" s="13"/>
      <c r="F164" s="13"/>
      <c r="G164" s="13"/>
      <c r="H164" s="13"/>
      <c r="I164" s="13"/>
      <c r="M164" s="14"/>
    </row>
    <row r="165" spans="1:13" ht="12" customHeight="1">
      <c r="B165" s="17"/>
      <c r="C165" s="17"/>
      <c r="M165" s="14"/>
    </row>
    <row r="166" spans="1:13" ht="12" customHeight="1">
      <c r="B166" s="17"/>
      <c r="C166" s="27"/>
      <c r="M166" s="14"/>
    </row>
    <row r="167" spans="1:13" ht="12" customHeight="1">
      <c r="B167" s="17"/>
      <c r="C167" s="1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5"/>
    </row>
    <row r="192" spans="2:13" ht="12" customHeight="1">
      <c r="B192" s="17"/>
      <c r="C192" s="17"/>
      <c r="M192" s="15"/>
    </row>
    <row r="193" spans="2:13" ht="12" customHeight="1">
      <c r="B193" s="17"/>
      <c r="C193" s="17"/>
      <c r="M193" s="15"/>
    </row>
    <row r="194" spans="2:13" ht="12" customHeight="1">
      <c r="B194" s="17"/>
      <c r="C194" s="17"/>
    </row>
    <row r="195" spans="2:13" ht="12" customHeight="1">
      <c r="B195" s="17"/>
      <c r="C195" s="17"/>
    </row>
    <row r="196" spans="2:13" ht="12" customHeight="1">
      <c r="B196" s="17"/>
      <c r="C196" s="17"/>
    </row>
    <row r="197" spans="2:13" ht="12" customHeight="1">
      <c r="B197" s="17"/>
      <c r="C197" s="17"/>
    </row>
    <row r="198" spans="2:13" ht="12" customHeight="1">
      <c r="B198" s="17"/>
      <c r="C198" s="17"/>
    </row>
    <row r="199" spans="2:13" ht="12" customHeight="1">
      <c r="B199" s="18"/>
      <c r="C199" s="18"/>
    </row>
    <row r="200" spans="2:13" ht="12" customHeight="1">
      <c r="B200" s="18"/>
      <c r="C200" s="18"/>
    </row>
    <row r="201" spans="2:13" ht="12" customHeight="1">
      <c r="B201" s="18"/>
      <c r="C201" s="18"/>
    </row>
  </sheetData>
  <protectedRanges>
    <protectedRange password="CADF" sqref="I78 F78" name="BidOffer Prices_2_1"/>
    <protectedRange password="CADF" sqref="G44:G46 D44:D46" name="Yield_2_1_2"/>
    <protectedRange password="CADF" sqref="D18" name="Fund Name_1_1_1_1"/>
    <protectedRange password="CADF" sqref="F18" name="Fund Name_1_1_1_1_1"/>
    <protectedRange password="CADF" sqref="D43" name="Yield_2_1_2_1"/>
    <protectedRange password="CADF" sqref="D81" name="Yield_2_1_2_1_1"/>
    <protectedRange password="CADF" sqref="F81" name="Fund Name_2_1"/>
    <protectedRange password="CADF" sqref="G18" name="Fund Name_1_1_1_1_2"/>
    <protectedRange password="CADF" sqref="I18" name="Fund Name_1_1_1_1_3"/>
    <protectedRange password="CADF" sqref="G43" name="Yield_2_1_2_1_2"/>
    <protectedRange password="CADF" sqref="G81" name="Yield_2_1_2_1_3"/>
    <protectedRange password="CADF" sqref="I81" name="Fund Name_2_1_1"/>
  </protectedRanges>
  <mergeCells count="29">
    <mergeCell ref="O71:O86"/>
    <mergeCell ref="M119:M120"/>
    <mergeCell ref="P117:P118"/>
    <mergeCell ref="D145:E145"/>
    <mergeCell ref="J128:K128"/>
    <mergeCell ref="A127:K127"/>
    <mergeCell ref="J144:K144"/>
    <mergeCell ref="G145:H145"/>
    <mergeCell ref="A143:K143"/>
    <mergeCell ref="N97:N98"/>
    <mergeCell ref="A1:K1"/>
    <mergeCell ref="J2:K2"/>
    <mergeCell ref="G2:I2"/>
    <mergeCell ref="D2:F2"/>
    <mergeCell ref="N70:O70"/>
    <mergeCell ref="O27:P27"/>
    <mergeCell ref="O28:P28"/>
    <mergeCell ref="O26:P26"/>
    <mergeCell ref="O31:P31"/>
    <mergeCell ref="N36:N37"/>
    <mergeCell ref="D148:F148"/>
    <mergeCell ref="D128:F128"/>
    <mergeCell ref="G128:I128"/>
    <mergeCell ref="D144:F144"/>
    <mergeCell ref="G144:I144"/>
    <mergeCell ref="D147:E147"/>
    <mergeCell ref="G147:H147"/>
    <mergeCell ref="G146:H146"/>
    <mergeCell ref="D146:E146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110" zoomScaleNormal="110" workbookViewId="0">
      <selection activeCell="B26" sqref="B26:L26"/>
    </sheetView>
  </sheetViews>
  <sheetFormatPr defaultRowHeight="15"/>
  <cols>
    <col min="1" max="1" width="19.285156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91"/>
      <c r="F5" s="391"/>
      <c r="G5" s="391"/>
    </row>
    <row r="6" spans="1:7">
      <c r="E6" s="386" t="s">
        <v>88</v>
      </c>
      <c r="F6" s="387" t="s">
        <v>196</v>
      </c>
      <c r="G6" s="391"/>
    </row>
    <row r="7" spans="1:7">
      <c r="E7" s="388" t="s">
        <v>90</v>
      </c>
      <c r="F7" s="389">
        <f>'NAV Trend'!J2</f>
        <v>14973964028.359999</v>
      </c>
      <c r="G7" s="391"/>
    </row>
    <row r="8" spans="1:7">
      <c r="E8" s="388" t="s">
        <v>82</v>
      </c>
      <c r="F8" s="390">
        <f>'NAV Trend'!J3</f>
        <v>29803042355.010002</v>
      </c>
      <c r="G8" s="391"/>
    </row>
    <row r="9" spans="1:7">
      <c r="A9" s="391"/>
      <c r="B9" s="391"/>
      <c r="E9" s="388" t="s">
        <v>62</v>
      </c>
      <c r="F9" s="389">
        <f>'NAV Trend'!J4</f>
        <v>482304677429.96259</v>
      </c>
      <c r="G9" s="391"/>
    </row>
    <row r="10" spans="1:7">
      <c r="A10" s="454"/>
      <c r="B10" s="454"/>
      <c r="E10" s="388" t="s">
        <v>0</v>
      </c>
      <c r="F10" s="389">
        <f>'NAV Trend'!J5</f>
        <v>14839652118.940002</v>
      </c>
      <c r="G10" s="391"/>
    </row>
    <row r="11" spans="1:7">
      <c r="A11" s="382"/>
      <c r="B11" s="382"/>
      <c r="E11" s="388" t="s">
        <v>58</v>
      </c>
      <c r="F11" s="389">
        <f>'NAV Trend'!J6</f>
        <v>49921436086.431076</v>
      </c>
      <c r="G11" s="391"/>
    </row>
    <row r="12" spans="1:7">
      <c r="A12" s="383"/>
      <c r="B12" s="384"/>
      <c r="E12" s="388" t="s">
        <v>59</v>
      </c>
      <c r="F12" s="389">
        <f>'NAV Trend'!J7</f>
        <v>665301989611.16992</v>
      </c>
      <c r="G12" s="391"/>
    </row>
    <row r="13" spans="1:7">
      <c r="A13" s="383"/>
      <c r="B13" s="384"/>
      <c r="E13" s="388" t="s">
        <v>81</v>
      </c>
      <c r="F13" s="389">
        <f>'NAV Trend'!J8</f>
        <v>229472480056.97</v>
      </c>
      <c r="G13" s="391"/>
    </row>
    <row r="14" spans="1:7">
      <c r="A14" s="383"/>
      <c r="B14" s="384"/>
    </row>
    <row r="15" spans="1:7">
      <c r="A15" s="383"/>
      <c r="B15" s="384"/>
    </row>
    <row r="16" spans="1:7">
      <c r="A16" s="383"/>
      <c r="B16" s="384"/>
    </row>
    <row r="17" spans="1:13">
      <c r="A17" s="383"/>
      <c r="B17" s="384"/>
    </row>
    <row r="18" spans="1:13">
      <c r="A18" s="383"/>
      <c r="B18" s="384"/>
    </row>
    <row r="19" spans="1:13">
      <c r="A19" s="383"/>
      <c r="B19" s="384"/>
    </row>
    <row r="24" spans="1:13" s="378" customFormat="1"/>
    <row r="25" spans="1:13" ht="18">
      <c r="B25" s="402" t="s">
        <v>198</v>
      </c>
      <c r="M25" s="381"/>
    </row>
    <row r="26" spans="1:13" ht="39.75" customHeight="1">
      <c r="B26" s="455" t="s">
        <v>225</v>
      </c>
      <c r="C26" s="455"/>
      <c r="D26" s="455"/>
      <c r="E26" s="455"/>
      <c r="F26" s="455"/>
      <c r="G26" s="455"/>
      <c r="H26" s="455"/>
      <c r="I26" s="455"/>
      <c r="J26" s="455"/>
      <c r="K26" s="455"/>
      <c r="L26" s="455"/>
      <c r="M26" s="385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4" sqref="J4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5" t="s">
        <v>88</v>
      </c>
      <c r="C1" s="286">
        <v>44561</v>
      </c>
      <c r="D1" s="286">
        <v>44204</v>
      </c>
      <c r="E1" s="286">
        <v>44211</v>
      </c>
      <c r="F1" s="286">
        <v>44218</v>
      </c>
      <c r="G1" s="286">
        <v>44225</v>
      </c>
      <c r="H1" s="286">
        <v>44232</v>
      </c>
      <c r="I1" s="286">
        <v>44239</v>
      </c>
      <c r="J1" s="286">
        <v>44246</v>
      </c>
    </row>
    <row r="2" spans="2:11">
      <c r="B2" s="287" t="s">
        <v>90</v>
      </c>
      <c r="C2" s="288">
        <v>12484919084.960001</v>
      </c>
      <c r="D2" s="288">
        <v>13059553041.24</v>
      </c>
      <c r="E2" s="288">
        <v>14539154771.85</v>
      </c>
      <c r="F2" s="288">
        <v>14825747524.41</v>
      </c>
      <c r="G2" s="288">
        <v>15207882683.340002</v>
      </c>
      <c r="H2" s="288">
        <v>15311855906.650002</v>
      </c>
      <c r="I2" s="288">
        <v>15028506577.940001</v>
      </c>
      <c r="J2" s="288">
        <v>14973964028.359999</v>
      </c>
      <c r="K2" s="342"/>
    </row>
    <row r="3" spans="2:11">
      <c r="B3" s="287" t="s">
        <v>205</v>
      </c>
      <c r="C3" s="289">
        <v>29632958911.520641</v>
      </c>
      <c r="D3" s="289">
        <v>29799600911.113796</v>
      </c>
      <c r="E3" s="289">
        <v>30356746627.496941</v>
      </c>
      <c r="F3" s="289">
        <v>30186886129.4701</v>
      </c>
      <c r="G3" s="289">
        <v>30522533194.753242</v>
      </c>
      <c r="H3" s="289">
        <v>30287495985.1064</v>
      </c>
      <c r="I3" s="289">
        <v>29612293800.639996</v>
      </c>
      <c r="J3" s="289">
        <v>29803042355.010002</v>
      </c>
      <c r="K3" s="342"/>
    </row>
    <row r="4" spans="2:11">
      <c r="B4" s="287" t="s">
        <v>62</v>
      </c>
      <c r="C4" s="288">
        <v>434650230110.76752</v>
      </c>
      <c r="D4" s="288">
        <v>439122942767.8219</v>
      </c>
      <c r="E4" s="288">
        <v>446769776840.92291</v>
      </c>
      <c r="F4" s="288">
        <v>457132505206.80859</v>
      </c>
      <c r="G4" s="288">
        <v>462211719292.89813</v>
      </c>
      <c r="H4" s="288">
        <v>472489656332.72375</v>
      </c>
      <c r="I4" s="288">
        <v>486718344326.01611</v>
      </c>
      <c r="J4" s="288">
        <v>482304677429.96259</v>
      </c>
      <c r="K4" s="342"/>
    </row>
    <row r="5" spans="2:11">
      <c r="B5" s="287" t="s">
        <v>0</v>
      </c>
      <c r="C5" s="288">
        <v>14986399213.010002</v>
      </c>
      <c r="D5" s="288">
        <v>15105783947.01</v>
      </c>
      <c r="E5" s="288">
        <v>15501449617.91</v>
      </c>
      <c r="F5" s="288">
        <v>15466748557.959999</v>
      </c>
      <c r="G5" s="288">
        <v>15735857201.58</v>
      </c>
      <c r="H5" s="288">
        <v>15576716116.050001</v>
      </c>
      <c r="I5" s="288">
        <v>14859567653.780003</v>
      </c>
      <c r="J5" s="288">
        <v>14839652118.940002</v>
      </c>
      <c r="K5" s="342"/>
    </row>
    <row r="6" spans="2:11">
      <c r="B6" s="287" t="s">
        <v>58</v>
      </c>
      <c r="C6" s="288">
        <v>42306959892.688919</v>
      </c>
      <c r="D6" s="288">
        <v>42320731839.598915</v>
      </c>
      <c r="E6" s="288">
        <v>42475689079.191078</v>
      </c>
      <c r="F6" s="288">
        <v>42491705608.34108</v>
      </c>
      <c r="G6" s="288">
        <v>42503508866.801079</v>
      </c>
      <c r="H6" s="288">
        <v>49892017772.45108</v>
      </c>
      <c r="I6" s="288">
        <v>49918590305.391075</v>
      </c>
      <c r="J6" s="288">
        <v>49921436086.431076</v>
      </c>
      <c r="K6" s="342"/>
    </row>
    <row r="7" spans="2:11">
      <c r="B7" s="287" t="s">
        <v>59</v>
      </c>
      <c r="C7" s="290">
        <v>735762469741.90857</v>
      </c>
      <c r="D7" s="290">
        <v>731631861532.73389</v>
      </c>
      <c r="E7" s="290">
        <v>720747824285.94629</v>
      </c>
      <c r="F7" s="290">
        <v>710300285781.38733</v>
      </c>
      <c r="G7" s="290">
        <v>699358275142.32617</v>
      </c>
      <c r="H7" s="290">
        <v>691463024022.96985</v>
      </c>
      <c r="I7" s="290">
        <v>673064205898.18994</v>
      </c>
      <c r="J7" s="290">
        <v>665301989611.16992</v>
      </c>
      <c r="K7" s="342"/>
    </row>
    <row r="8" spans="2:11">
      <c r="B8" s="287" t="s">
        <v>81</v>
      </c>
      <c r="C8" s="290">
        <v>223937697842.49005</v>
      </c>
      <c r="D8" s="290">
        <v>222595590267.64999</v>
      </c>
      <c r="E8" s="290">
        <v>225813188236.56998</v>
      </c>
      <c r="F8" s="290">
        <v>227504038323.12997</v>
      </c>
      <c r="G8" s="290">
        <v>229373919557.78</v>
      </c>
      <c r="H8" s="290">
        <v>230443138238.89001</v>
      </c>
      <c r="I8" s="290">
        <v>230376946578.97</v>
      </c>
      <c r="J8" s="290">
        <v>229472480056.97</v>
      </c>
      <c r="K8" s="342"/>
    </row>
    <row r="9" spans="2:11" s="2" customFormat="1">
      <c r="B9" s="291" t="s">
        <v>1</v>
      </c>
      <c r="C9" s="292">
        <f t="shared" ref="C9:H9" si="0">SUM(C2:C8)</f>
        <v>1493761634797.3457</v>
      </c>
      <c r="D9" s="292">
        <f t="shared" si="0"/>
        <v>1493636064307.1685</v>
      </c>
      <c r="E9" s="292">
        <f t="shared" si="0"/>
        <v>1496203829459.8872</v>
      </c>
      <c r="F9" s="292">
        <f t="shared" si="0"/>
        <v>1497907917131.5071</v>
      </c>
      <c r="G9" s="292">
        <f t="shared" si="0"/>
        <v>1494913695939.4788</v>
      </c>
      <c r="H9" s="292">
        <f t="shared" si="0"/>
        <v>1505463904374.8413</v>
      </c>
      <c r="I9" s="292">
        <f t="shared" ref="I9:J9" si="1">SUM(I2:I8)</f>
        <v>1499578455140.927</v>
      </c>
      <c r="J9" s="292">
        <f t="shared" si="1"/>
        <v>1486617241686.8435</v>
      </c>
      <c r="K9" s="342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8" t="s">
        <v>146</v>
      </c>
      <c r="C11" s="259" t="s">
        <v>145</v>
      </c>
      <c r="D11" s="260">
        <f t="shared" ref="D11:J11" si="2">(C9+D9)/2</f>
        <v>1493698849552.2571</v>
      </c>
      <c r="E11" s="261">
        <f t="shared" si="2"/>
        <v>1494919946883.5278</v>
      </c>
      <c r="F11" s="261">
        <f t="shared" si="2"/>
        <v>1497055873295.6973</v>
      </c>
      <c r="G11" s="261">
        <f t="shared" si="2"/>
        <v>1496410806535.4929</v>
      </c>
      <c r="H11" s="261">
        <f>(G9+H9)/2</f>
        <v>1500188800157.1602</v>
      </c>
      <c r="I11" s="261">
        <f t="shared" si="2"/>
        <v>1502521179757.8843</v>
      </c>
      <c r="J11" s="261">
        <f t="shared" si="2"/>
        <v>1493097848413.8853</v>
      </c>
    </row>
    <row r="12" spans="2:11">
      <c r="B12" s="61"/>
      <c r="C12" s="64"/>
      <c r="D12" s="64"/>
      <c r="E12" s="64"/>
      <c r="F12" s="64"/>
      <c r="G12" s="64"/>
      <c r="H12" s="64"/>
      <c r="I12" s="64"/>
    </row>
    <row r="13" spans="2:11">
      <c r="B13" s="61"/>
      <c r="C13" s="64"/>
      <c r="D13" s="64"/>
      <c r="E13" s="64"/>
      <c r="F13" s="64"/>
      <c r="G13" s="64"/>
      <c r="H13" s="341"/>
      <c r="I13" s="342"/>
      <c r="J13" s="341"/>
    </row>
    <row r="14" spans="2:11">
      <c r="B14" s="61"/>
      <c r="C14" s="64"/>
      <c r="D14" s="64"/>
      <c r="E14" s="64"/>
      <c r="F14" s="64"/>
      <c r="G14" s="64"/>
      <c r="H14" s="64"/>
      <c r="I14" s="64"/>
    </row>
    <row r="15" spans="2:11">
      <c r="B15" s="61"/>
      <c r="C15" s="64"/>
      <c r="D15" s="64"/>
      <c r="E15" s="64"/>
      <c r="F15" s="64"/>
      <c r="G15" s="64"/>
      <c r="H15" s="64"/>
      <c r="I15" s="64"/>
      <c r="J15" s="342"/>
    </row>
    <row r="16" spans="2:11">
      <c r="B16" s="61"/>
      <c r="C16" s="64"/>
      <c r="D16" s="64"/>
      <c r="E16" s="64"/>
      <c r="F16" s="64"/>
      <c r="G16" s="64"/>
      <c r="H16" s="64"/>
      <c r="I16" s="64"/>
    </row>
    <row r="17" spans="2:10">
      <c r="B17" s="61"/>
      <c r="C17" s="62"/>
      <c r="D17" s="62"/>
      <c r="E17" s="62"/>
      <c r="F17" s="62"/>
      <c r="G17" s="62"/>
      <c r="H17" s="62"/>
      <c r="I17" s="62"/>
    </row>
    <row r="18" spans="2:10">
      <c r="B18" s="61"/>
      <c r="C18" s="63"/>
      <c r="D18" s="63"/>
      <c r="E18" s="61"/>
      <c r="F18" s="61"/>
      <c r="G18" s="61"/>
      <c r="H18" s="61"/>
      <c r="I18" s="61"/>
    </row>
    <row r="19" spans="2:10">
      <c r="B19" s="61"/>
      <c r="C19" s="63"/>
      <c r="D19" s="63"/>
      <c r="E19" s="61"/>
      <c r="F19" s="61"/>
      <c r="G19" s="61"/>
      <c r="H19" s="61"/>
      <c r="I19" s="61"/>
      <c r="J19" s="373"/>
    </row>
    <row r="20" spans="2:10">
      <c r="B20" s="61"/>
      <c r="C20" s="63"/>
      <c r="D20" s="63"/>
      <c r="E20" s="61"/>
      <c r="F20" s="61"/>
      <c r="G20" s="61"/>
      <c r="H20" s="61"/>
      <c r="I20" s="61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0"/>
  <sheetViews>
    <sheetView zoomScale="150" zoomScaleNormal="150" workbookViewId="0">
      <pane xSplit="1" topLeftCell="Z1" activePane="topRight" state="frozen"/>
      <selection pane="topRight" activeCell="AB5" sqref="AB5"/>
    </sheetView>
  </sheetViews>
  <sheetFormatPr defaultRowHeight="15"/>
  <cols>
    <col min="1" max="1" width="31.5703125" customWidth="1"/>
    <col min="2" max="2" width="15.85546875" style="378" customWidth="1"/>
    <col min="3" max="3" width="8.42578125" style="378" customWidth="1"/>
    <col min="4" max="4" width="14.5703125" style="378" customWidth="1"/>
    <col min="5" max="5" width="7.7109375" style="378" customWidth="1"/>
    <col min="6" max="7" width="7.140625" style="378" customWidth="1"/>
    <col min="8" max="8" width="16.140625" style="378" customWidth="1"/>
    <col min="9" max="9" width="8.140625" style="378" customWidth="1"/>
    <col min="10" max="11" width="7.140625" style="378" customWidth="1"/>
    <col min="12" max="12" width="15.85546875" style="378" customWidth="1"/>
    <col min="13" max="13" width="8.42578125" style="378" customWidth="1"/>
    <col min="14" max="15" width="7.140625" style="378" customWidth="1"/>
    <col min="16" max="16" width="15.7109375" style="378" customWidth="1"/>
    <col min="17" max="17" width="8.5703125" style="378" customWidth="1"/>
    <col min="18" max="19" width="7.140625" style="378" customWidth="1"/>
    <col min="20" max="20" width="16.42578125" style="378" customWidth="1"/>
    <col min="21" max="21" width="7.85546875" style="378" customWidth="1"/>
    <col min="22" max="23" width="7.140625" style="378" customWidth="1"/>
    <col min="24" max="24" width="17.5703125" style="378" customWidth="1"/>
    <col min="25" max="25" width="8.42578125" style="378" customWidth="1"/>
    <col min="26" max="27" width="7.140625" style="378" customWidth="1"/>
    <col min="28" max="28" width="17.28515625" style="378" customWidth="1"/>
    <col min="29" max="29" width="9" style="378" customWidth="1"/>
    <col min="30" max="31" width="7.140625" style="378" customWidth="1"/>
    <col min="32" max="32" width="17" style="378" customWidth="1"/>
    <col min="33" max="33" width="8.140625" style="378" customWidth="1"/>
    <col min="34" max="35" width="7.140625" style="378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63" t="s">
        <v>95</v>
      </c>
      <c r="B1" s="464"/>
      <c r="C1" s="464"/>
      <c r="D1" s="464"/>
      <c r="E1" s="464"/>
      <c r="F1" s="464"/>
      <c r="G1" s="464"/>
      <c r="H1" s="464"/>
      <c r="I1" s="464"/>
      <c r="J1" s="464"/>
      <c r="K1" s="464"/>
      <c r="L1" s="464"/>
      <c r="M1" s="464"/>
      <c r="N1" s="464"/>
      <c r="O1" s="464"/>
      <c r="P1" s="464"/>
      <c r="Q1" s="464"/>
      <c r="R1" s="464"/>
      <c r="S1" s="464"/>
      <c r="T1" s="464"/>
      <c r="U1" s="464"/>
      <c r="V1" s="464"/>
      <c r="W1" s="464"/>
      <c r="X1" s="464"/>
      <c r="Y1" s="464"/>
      <c r="Z1" s="464"/>
      <c r="AA1" s="464"/>
      <c r="AB1" s="464"/>
      <c r="AC1" s="464"/>
      <c r="AD1" s="464"/>
      <c r="AE1" s="464"/>
      <c r="AF1" s="464"/>
      <c r="AG1" s="464"/>
      <c r="AH1" s="464"/>
      <c r="AI1" s="464"/>
      <c r="AJ1" s="464"/>
      <c r="AK1" s="464"/>
      <c r="AL1" s="464"/>
      <c r="AM1" s="464"/>
      <c r="AN1" s="464"/>
      <c r="AO1" s="465"/>
    </row>
    <row r="2" spans="1:49" ht="30.75" customHeight="1" thickBot="1">
      <c r="A2" s="100"/>
      <c r="B2" s="456" t="s">
        <v>212</v>
      </c>
      <c r="C2" s="457"/>
      <c r="D2" s="456" t="s">
        <v>213</v>
      </c>
      <c r="E2" s="457"/>
      <c r="F2" s="456" t="s">
        <v>84</v>
      </c>
      <c r="G2" s="457"/>
      <c r="H2" s="456" t="s">
        <v>214</v>
      </c>
      <c r="I2" s="457"/>
      <c r="J2" s="456" t="s">
        <v>84</v>
      </c>
      <c r="K2" s="457"/>
      <c r="L2" s="456" t="s">
        <v>215</v>
      </c>
      <c r="M2" s="457"/>
      <c r="N2" s="456" t="s">
        <v>84</v>
      </c>
      <c r="O2" s="457"/>
      <c r="P2" s="456" t="s">
        <v>216</v>
      </c>
      <c r="Q2" s="457"/>
      <c r="R2" s="456" t="s">
        <v>84</v>
      </c>
      <c r="S2" s="457"/>
      <c r="T2" s="456" t="s">
        <v>219</v>
      </c>
      <c r="U2" s="457"/>
      <c r="V2" s="456" t="s">
        <v>84</v>
      </c>
      <c r="W2" s="457"/>
      <c r="X2" s="456" t="s">
        <v>220</v>
      </c>
      <c r="Y2" s="457"/>
      <c r="Z2" s="456" t="s">
        <v>84</v>
      </c>
      <c r="AA2" s="457"/>
      <c r="AB2" s="456" t="s">
        <v>221</v>
      </c>
      <c r="AC2" s="457"/>
      <c r="AD2" s="456" t="s">
        <v>84</v>
      </c>
      <c r="AE2" s="457"/>
      <c r="AF2" s="456" t="s">
        <v>223</v>
      </c>
      <c r="AG2" s="457"/>
      <c r="AH2" s="456" t="s">
        <v>84</v>
      </c>
      <c r="AI2" s="457"/>
      <c r="AJ2" s="456" t="s">
        <v>103</v>
      </c>
      <c r="AK2" s="457"/>
      <c r="AL2" s="456" t="s">
        <v>104</v>
      </c>
      <c r="AM2" s="457"/>
      <c r="AN2" s="456" t="s">
        <v>94</v>
      </c>
      <c r="AO2" s="457"/>
      <c r="AP2" s="101"/>
      <c r="AQ2" s="458" t="s">
        <v>108</v>
      </c>
      <c r="AR2" s="459"/>
      <c r="AS2" s="101"/>
      <c r="AT2" s="101"/>
    </row>
    <row r="3" spans="1:49" ht="14.25" customHeight="1">
      <c r="A3" s="196" t="s">
        <v>4</v>
      </c>
      <c r="B3" s="163" t="s">
        <v>79</v>
      </c>
      <c r="C3" s="250" t="s">
        <v>5</v>
      </c>
      <c r="D3" s="163" t="s">
        <v>79</v>
      </c>
      <c r="E3" s="250" t="s">
        <v>5</v>
      </c>
      <c r="F3" s="102" t="s">
        <v>79</v>
      </c>
      <c r="G3" s="103" t="s">
        <v>5</v>
      </c>
      <c r="H3" s="163" t="s">
        <v>79</v>
      </c>
      <c r="I3" s="250" t="s">
        <v>5</v>
      </c>
      <c r="J3" s="102" t="s">
        <v>79</v>
      </c>
      <c r="K3" s="103" t="s">
        <v>5</v>
      </c>
      <c r="L3" s="163" t="s">
        <v>79</v>
      </c>
      <c r="M3" s="250" t="s">
        <v>5</v>
      </c>
      <c r="N3" s="102" t="s">
        <v>79</v>
      </c>
      <c r="O3" s="103" t="s">
        <v>5</v>
      </c>
      <c r="P3" s="163" t="s">
        <v>79</v>
      </c>
      <c r="Q3" s="250" t="s">
        <v>5</v>
      </c>
      <c r="R3" s="102" t="s">
        <v>79</v>
      </c>
      <c r="S3" s="103" t="s">
        <v>5</v>
      </c>
      <c r="T3" s="163" t="s">
        <v>79</v>
      </c>
      <c r="U3" s="250" t="s">
        <v>5</v>
      </c>
      <c r="V3" s="102" t="s">
        <v>79</v>
      </c>
      <c r="W3" s="103" t="s">
        <v>5</v>
      </c>
      <c r="X3" s="163" t="s">
        <v>79</v>
      </c>
      <c r="Y3" s="250" t="s">
        <v>5</v>
      </c>
      <c r="Z3" s="102" t="s">
        <v>79</v>
      </c>
      <c r="AA3" s="103" t="s">
        <v>5</v>
      </c>
      <c r="AB3" s="163" t="s">
        <v>79</v>
      </c>
      <c r="AC3" s="250" t="s">
        <v>5</v>
      </c>
      <c r="AD3" s="102" t="s">
        <v>79</v>
      </c>
      <c r="AE3" s="103" t="s">
        <v>5</v>
      </c>
      <c r="AF3" s="163" t="s">
        <v>79</v>
      </c>
      <c r="AG3" s="250" t="s">
        <v>5</v>
      </c>
      <c r="AH3" s="102" t="s">
        <v>79</v>
      </c>
      <c r="AI3" s="103" t="s">
        <v>5</v>
      </c>
      <c r="AJ3" s="104" t="s">
        <v>79</v>
      </c>
      <c r="AK3" s="105" t="s">
        <v>5</v>
      </c>
      <c r="AL3" s="106" t="s">
        <v>79</v>
      </c>
      <c r="AM3" s="107" t="s">
        <v>5</v>
      </c>
      <c r="AN3" s="108" t="s">
        <v>79</v>
      </c>
      <c r="AO3" s="109" t="s">
        <v>5</v>
      </c>
      <c r="AP3" s="101"/>
      <c r="AQ3" s="110" t="s">
        <v>79</v>
      </c>
      <c r="AR3" s="111" t="s">
        <v>5</v>
      </c>
      <c r="AS3" s="101"/>
      <c r="AT3" s="101"/>
    </row>
    <row r="4" spans="1:49">
      <c r="A4" s="197" t="s">
        <v>0</v>
      </c>
      <c r="B4" s="164" t="s">
        <v>6</v>
      </c>
      <c r="C4" s="164" t="s">
        <v>6</v>
      </c>
      <c r="D4" s="164" t="s">
        <v>6</v>
      </c>
      <c r="E4" s="164" t="s">
        <v>6</v>
      </c>
      <c r="F4" s="112" t="s">
        <v>102</v>
      </c>
      <c r="G4" s="112" t="s">
        <v>102</v>
      </c>
      <c r="H4" s="164" t="s">
        <v>6</v>
      </c>
      <c r="I4" s="164" t="s">
        <v>6</v>
      </c>
      <c r="J4" s="112" t="s">
        <v>102</v>
      </c>
      <c r="K4" s="112" t="s">
        <v>102</v>
      </c>
      <c r="L4" s="164" t="s">
        <v>6</v>
      </c>
      <c r="M4" s="164" t="s">
        <v>6</v>
      </c>
      <c r="N4" s="112" t="s">
        <v>102</v>
      </c>
      <c r="O4" s="112" t="s">
        <v>102</v>
      </c>
      <c r="P4" s="164" t="s">
        <v>6</v>
      </c>
      <c r="Q4" s="164" t="s">
        <v>6</v>
      </c>
      <c r="R4" s="112" t="s">
        <v>102</v>
      </c>
      <c r="S4" s="112" t="s">
        <v>102</v>
      </c>
      <c r="T4" s="164" t="s">
        <v>6</v>
      </c>
      <c r="U4" s="164" t="s">
        <v>6</v>
      </c>
      <c r="V4" s="112" t="s">
        <v>102</v>
      </c>
      <c r="W4" s="112" t="s">
        <v>102</v>
      </c>
      <c r="X4" s="164" t="s">
        <v>6</v>
      </c>
      <c r="Y4" s="164" t="s">
        <v>6</v>
      </c>
      <c r="Z4" s="112" t="s">
        <v>102</v>
      </c>
      <c r="AA4" s="112" t="s">
        <v>102</v>
      </c>
      <c r="AB4" s="164" t="s">
        <v>6</v>
      </c>
      <c r="AC4" s="164" t="s">
        <v>6</v>
      </c>
      <c r="AD4" s="112" t="s">
        <v>102</v>
      </c>
      <c r="AE4" s="112" t="s">
        <v>102</v>
      </c>
      <c r="AF4" s="164" t="s">
        <v>6</v>
      </c>
      <c r="AG4" s="164" t="s">
        <v>6</v>
      </c>
      <c r="AH4" s="112" t="s">
        <v>102</v>
      </c>
      <c r="AI4" s="112" t="s">
        <v>102</v>
      </c>
      <c r="AJ4" s="113" t="s">
        <v>102</v>
      </c>
      <c r="AK4" s="113" t="s">
        <v>102</v>
      </c>
      <c r="AL4" s="114" t="s">
        <v>102</v>
      </c>
      <c r="AM4" s="114" t="s">
        <v>102</v>
      </c>
      <c r="AN4" s="108" t="s">
        <v>102</v>
      </c>
      <c r="AO4" s="109" t="s">
        <v>102</v>
      </c>
      <c r="AP4" s="101"/>
      <c r="AQ4" s="115" t="s">
        <v>6</v>
      </c>
      <c r="AR4" s="115" t="s">
        <v>6</v>
      </c>
      <c r="AS4" s="101"/>
      <c r="AT4" s="101"/>
    </row>
    <row r="5" spans="1:49">
      <c r="A5" s="198" t="s">
        <v>8</v>
      </c>
      <c r="B5" s="165">
        <v>6297404601.1599998</v>
      </c>
      <c r="C5" s="165">
        <v>10101.120000000001</v>
      </c>
      <c r="D5" s="165">
        <v>6593195455.9499998</v>
      </c>
      <c r="E5" s="165">
        <v>10568.78</v>
      </c>
      <c r="F5" s="116">
        <f t="shared" ref="F5:F18" si="0">((D5-B5)/B5)</f>
        <v>4.6970279587167457E-2</v>
      </c>
      <c r="G5" s="116">
        <f t="shared" ref="G5:G18" si="1">((E5-C5)/C5)</f>
        <v>4.629783627954126E-2</v>
      </c>
      <c r="H5" s="165">
        <v>6605804022.8199997</v>
      </c>
      <c r="I5" s="165">
        <v>10532.99</v>
      </c>
      <c r="J5" s="116">
        <f t="shared" ref="J5:J18" si="2">((H5-D5)/D5)</f>
        <v>1.9123605472095235E-3</v>
      </c>
      <c r="K5" s="116">
        <f t="shared" ref="K5:K18" si="3">((I5-E5)/E5)</f>
        <v>-3.386388968263212E-3</v>
      </c>
      <c r="L5" s="165">
        <v>6701294238.4799995</v>
      </c>
      <c r="M5" s="165">
        <v>10680.84</v>
      </c>
      <c r="N5" s="116">
        <f t="shared" ref="N5:N18" si="4">((L5-H5)/H5)</f>
        <v>1.4455502362789646E-2</v>
      </c>
      <c r="O5" s="116">
        <f t="shared" ref="O5:O18" si="5">((M5-I5)/I5)</f>
        <v>1.403684993529856E-2</v>
      </c>
      <c r="P5" s="165">
        <v>6641191574.1899996</v>
      </c>
      <c r="Q5" s="165">
        <v>10629.96</v>
      </c>
      <c r="R5" s="116">
        <f t="shared" ref="R5:R18" si="6">((P5-L5)/L5)</f>
        <v>-8.9688144037729286E-3</v>
      </c>
      <c r="S5" s="116">
        <f t="shared" ref="S5:S18" si="7">((Q5-M5)/M5)</f>
        <v>-4.7636702731246811E-3</v>
      </c>
      <c r="T5" s="165">
        <v>6747709453.6000004</v>
      </c>
      <c r="U5" s="165">
        <v>10795.77</v>
      </c>
      <c r="V5" s="116">
        <f t="shared" ref="V5:V18" si="8">((T5-P5)/P5)</f>
        <v>1.6038971052117611E-2</v>
      </c>
      <c r="W5" s="116">
        <f t="shared" ref="W5:W18" si="9">((U5-Q5)/Q5)</f>
        <v>1.5598365374846313E-2</v>
      </c>
      <c r="X5" s="165">
        <v>6616811765.3000002</v>
      </c>
      <c r="Y5" s="165">
        <v>10579.32</v>
      </c>
      <c r="Z5" s="116">
        <f t="shared" ref="Z5:Z18" si="10">((X5-T5)/T5)</f>
        <v>-1.9398832922505931E-2</v>
      </c>
      <c r="AA5" s="116">
        <f t="shared" ref="AA5:AA18" si="11">((Y5-U5)/U5)</f>
        <v>-2.0049519395096478E-2</v>
      </c>
      <c r="AB5" s="165">
        <v>6298173907.2399998</v>
      </c>
      <c r="AC5" s="165">
        <v>10198.57</v>
      </c>
      <c r="AD5" s="116">
        <f t="shared" ref="AD5:AD18" si="12">((AB5-X5)/X5)</f>
        <v>-4.8155799101163285E-2</v>
      </c>
      <c r="AE5" s="116">
        <f t="shared" ref="AE5:AE18" si="13">((AC5-Y5)/Y5)</f>
        <v>-3.5990025823966001E-2</v>
      </c>
      <c r="AF5" s="165">
        <v>6238987610.9200001</v>
      </c>
      <c r="AG5" s="165">
        <v>10152.709999999999</v>
      </c>
      <c r="AH5" s="116">
        <f t="shared" ref="AH5:AH18" si="14">((AF5-AB5)/AB5)</f>
        <v>-9.397374094729698E-3</v>
      </c>
      <c r="AI5" s="116">
        <f t="shared" ref="AI5:AI18" si="15">((AG5-AC5)/AC5)</f>
        <v>-4.4967088523195494E-3</v>
      </c>
      <c r="AJ5" s="117">
        <f>AVERAGE(F5,J5,N5,R5,V5,Z5,AD5,AH5)</f>
        <v>-8.1796337161095111E-4</v>
      </c>
      <c r="AK5" s="117">
        <f>AVERAGE(G5,K5,O5,S5,W5,AA5,AE5,AI5)</f>
        <v>9.0584228461452608E-4</v>
      </c>
      <c r="AL5" s="118">
        <f>((AF5-D5)/D5)</f>
        <v>-5.3723243516214346E-2</v>
      </c>
      <c r="AM5" s="118">
        <f>((AG5-E5)/E5)</f>
        <v>-3.9367836211937568E-2</v>
      </c>
      <c r="AN5" s="119">
        <f>STDEV(F5,J5,N5,R5,V5,Z5,AD5,AH5)</f>
        <v>2.8119052750822146E-2</v>
      </c>
      <c r="AO5" s="203">
        <f>STDEV(G5,K5,O5,S5,W5,AA5,AE5,AI5)</f>
        <v>2.4867974708406973E-2</v>
      </c>
      <c r="AP5" s="120"/>
      <c r="AQ5" s="121">
        <v>7877662528.1199999</v>
      </c>
      <c r="AR5" s="121">
        <v>7704.04</v>
      </c>
      <c r="AS5" s="122" t="e">
        <f>(#REF!/AQ5)-1</f>
        <v>#REF!</v>
      </c>
      <c r="AT5" s="122" t="e">
        <f>(#REF!/AR5)-1</f>
        <v>#REF!</v>
      </c>
    </row>
    <row r="6" spans="1:49">
      <c r="A6" s="198" t="s">
        <v>61</v>
      </c>
      <c r="B6" s="166">
        <v>760574446.07000005</v>
      </c>
      <c r="C6" s="165">
        <v>1.53</v>
      </c>
      <c r="D6" s="166">
        <v>763048053.77999997</v>
      </c>
      <c r="E6" s="165">
        <v>1.54</v>
      </c>
      <c r="F6" s="116">
        <f t="shared" si="0"/>
        <v>3.2522887440952211E-3</v>
      </c>
      <c r="G6" s="116">
        <f t="shared" si="1"/>
        <v>6.5359477124183061E-3</v>
      </c>
      <c r="H6" s="166">
        <v>773708558.14999998</v>
      </c>
      <c r="I6" s="165">
        <v>1.56</v>
      </c>
      <c r="J6" s="116">
        <f t="shared" si="2"/>
        <v>1.3970947592605502E-2</v>
      </c>
      <c r="K6" s="116">
        <f t="shared" si="3"/>
        <v>1.2987012987012998E-2</v>
      </c>
      <c r="L6" s="166">
        <v>796717512.48000002</v>
      </c>
      <c r="M6" s="165">
        <v>1.6</v>
      </c>
      <c r="N6" s="116">
        <f t="shared" si="4"/>
        <v>2.9738528917162714E-2</v>
      </c>
      <c r="O6" s="116">
        <f t="shared" si="5"/>
        <v>2.5641025641025664E-2</v>
      </c>
      <c r="P6" s="166">
        <v>788932693.08000004</v>
      </c>
      <c r="Q6" s="165">
        <v>1.59</v>
      </c>
      <c r="R6" s="116">
        <f t="shared" si="6"/>
        <v>-9.7711162087646443E-3</v>
      </c>
      <c r="S6" s="116">
        <f t="shared" si="7"/>
        <v>-6.2500000000000056E-3</v>
      </c>
      <c r="T6" s="166">
        <v>819800505.36000001</v>
      </c>
      <c r="U6" s="165">
        <v>1.65</v>
      </c>
      <c r="V6" s="116">
        <f t="shared" si="8"/>
        <v>3.9126040219593088E-2</v>
      </c>
      <c r="W6" s="116">
        <f t="shared" si="9"/>
        <v>3.7735849056603668E-2</v>
      </c>
      <c r="X6" s="166">
        <v>844950936.70000005</v>
      </c>
      <c r="Y6" s="165">
        <v>1.7</v>
      </c>
      <c r="Z6" s="116">
        <f t="shared" si="10"/>
        <v>3.0678721439621085E-2</v>
      </c>
      <c r="AA6" s="116">
        <f t="shared" si="11"/>
        <v>3.0303030303030332E-2</v>
      </c>
      <c r="AB6" s="166">
        <v>815653759.54999995</v>
      </c>
      <c r="AC6" s="165">
        <v>1.64</v>
      </c>
      <c r="AD6" s="116">
        <f t="shared" si="12"/>
        <v>-3.4673228796481069E-2</v>
      </c>
      <c r="AE6" s="116">
        <f t="shared" si="13"/>
        <v>-3.5294117647058858E-2</v>
      </c>
      <c r="AF6" s="166">
        <v>836892295.74000001</v>
      </c>
      <c r="AG6" s="165">
        <v>1.63</v>
      </c>
      <c r="AH6" s="116">
        <f t="shared" si="14"/>
        <v>2.603866645783311E-2</v>
      </c>
      <c r="AI6" s="116">
        <f t="shared" si="15"/>
        <v>-6.0975609756097615E-3</v>
      </c>
      <c r="AJ6" s="117">
        <f t="shared" ref="AJ6:AJ69" si="16">AVERAGE(F6,J6,N6,R6,V6,Z6,AD6,AH6)</f>
        <v>1.2295106045708123E-2</v>
      </c>
      <c r="AK6" s="117">
        <f t="shared" ref="AK6:AK69" si="17">AVERAGE(G6,K6,O6,S6,W6,AA6,AE6,AI6)</f>
        <v>8.1951483846777924E-3</v>
      </c>
      <c r="AL6" s="118">
        <f t="shared" ref="AL6:AL69" si="18">((AF6-D6)/D6)</f>
        <v>9.6775349329821653E-2</v>
      </c>
      <c r="AM6" s="118">
        <f t="shared" ref="AM6:AM69" si="19">((AG6-E6)/E6)</f>
        <v>5.844155844155835E-2</v>
      </c>
      <c r="AN6" s="119">
        <f t="shared" ref="AN6:AN69" si="20">STDEV(F6,J6,N6,R6,V6,Z6,AD6,AH6)</f>
        <v>2.4866898335915291E-2</v>
      </c>
      <c r="AO6" s="203">
        <f t="shared" ref="AO6:AO69" si="21">STDEV(G6,K6,O6,S6,W6,AA6,AE6,AI6)</f>
        <v>2.3891854853179597E-2</v>
      </c>
      <c r="AP6" s="123"/>
      <c r="AQ6" s="124">
        <v>486981928.81999999</v>
      </c>
      <c r="AR6" s="125">
        <v>0.95</v>
      </c>
      <c r="AS6" s="122" t="e">
        <f>(#REF!/AQ6)-1</f>
        <v>#REF!</v>
      </c>
      <c r="AT6" s="122" t="e">
        <f>(#REF!/AR6)-1</f>
        <v>#REF!</v>
      </c>
    </row>
    <row r="7" spans="1:49">
      <c r="A7" s="198" t="s">
        <v>13</v>
      </c>
      <c r="B7" s="166">
        <v>261014221.61000001</v>
      </c>
      <c r="C7" s="165">
        <v>133.54</v>
      </c>
      <c r="D7" s="166">
        <v>261044121.25</v>
      </c>
      <c r="E7" s="165">
        <v>133.55000000000001</v>
      </c>
      <c r="F7" s="116">
        <f t="shared" si="0"/>
        <v>1.1455176585994951E-4</v>
      </c>
      <c r="G7" s="116">
        <f t="shared" si="1"/>
        <v>7.4883929908786334E-5</v>
      </c>
      <c r="H7" s="166">
        <v>263208294.84</v>
      </c>
      <c r="I7" s="165">
        <v>134.6</v>
      </c>
      <c r="J7" s="116">
        <f t="shared" si="2"/>
        <v>8.2904513598580174E-3</v>
      </c>
      <c r="K7" s="116">
        <f t="shared" si="3"/>
        <v>7.8622238861848215E-3</v>
      </c>
      <c r="L7" s="166">
        <v>268141861.66</v>
      </c>
      <c r="M7" s="165">
        <v>137.52000000000001</v>
      </c>
      <c r="N7" s="116">
        <f t="shared" si="4"/>
        <v>1.8743964064654676E-2</v>
      </c>
      <c r="O7" s="116">
        <f t="shared" si="5"/>
        <v>2.1693907875185856E-2</v>
      </c>
      <c r="P7" s="166">
        <v>271648992.75</v>
      </c>
      <c r="Q7" s="165">
        <v>139.41999999999999</v>
      </c>
      <c r="R7" s="116">
        <f t="shared" si="6"/>
        <v>1.3079386666029025E-2</v>
      </c>
      <c r="S7" s="116">
        <f t="shared" si="7"/>
        <v>1.3816172193135377E-2</v>
      </c>
      <c r="T7" s="166">
        <v>270300267.06999999</v>
      </c>
      <c r="U7" s="165">
        <v>138.93</v>
      </c>
      <c r="V7" s="116">
        <f t="shared" si="8"/>
        <v>-4.9649574119394824E-3</v>
      </c>
      <c r="W7" s="116">
        <f t="shared" si="9"/>
        <v>-3.514560321331091E-3</v>
      </c>
      <c r="X7" s="166">
        <v>265684483.19999999</v>
      </c>
      <c r="Y7" s="165">
        <v>136.51</v>
      </c>
      <c r="Z7" s="116">
        <f t="shared" si="10"/>
        <v>-1.7076505029144678E-2</v>
      </c>
      <c r="AA7" s="116">
        <f t="shared" si="11"/>
        <v>-1.741884402216955E-2</v>
      </c>
      <c r="AB7" s="166">
        <v>256363861.41999999</v>
      </c>
      <c r="AC7" s="165">
        <v>131.63999999999999</v>
      </c>
      <c r="AD7" s="116">
        <f t="shared" si="12"/>
        <v>-3.5081543595392034E-2</v>
      </c>
      <c r="AE7" s="116">
        <f t="shared" si="13"/>
        <v>-3.5675042121456342E-2</v>
      </c>
      <c r="AF7" s="166">
        <v>254411499.78999999</v>
      </c>
      <c r="AG7" s="165">
        <v>130.61000000000001</v>
      </c>
      <c r="AH7" s="116">
        <f t="shared" si="14"/>
        <v>-7.6155883250699219E-3</v>
      </c>
      <c r="AI7" s="116">
        <f t="shared" si="15"/>
        <v>-7.8243694925552477E-3</v>
      </c>
      <c r="AJ7" s="117">
        <f t="shared" si="16"/>
        <v>-3.0637800631430562E-3</v>
      </c>
      <c r="AK7" s="117">
        <f t="shared" si="17"/>
        <v>-2.6232035091371736E-3</v>
      </c>
      <c r="AL7" s="118">
        <f t="shared" si="18"/>
        <v>-2.5408047606051993E-2</v>
      </c>
      <c r="AM7" s="118">
        <f t="shared" si="19"/>
        <v>-2.2014226881317839E-2</v>
      </c>
      <c r="AN7" s="119">
        <f t="shared" si="20"/>
        <v>1.7407005883331668E-2</v>
      </c>
      <c r="AO7" s="203">
        <f t="shared" si="21"/>
        <v>1.8197254508181548E-2</v>
      </c>
      <c r="AP7" s="123"/>
      <c r="AQ7" s="121">
        <v>204065067.03999999</v>
      </c>
      <c r="AR7" s="125">
        <v>105.02</v>
      </c>
      <c r="AS7" s="122" t="e">
        <f>(#REF!/AQ7)-1</f>
        <v>#REF!</v>
      </c>
      <c r="AT7" s="122" t="e">
        <f>(#REF!/AR7)-1</f>
        <v>#REF!</v>
      </c>
    </row>
    <row r="8" spans="1:49">
      <c r="A8" s="198" t="s">
        <v>15</v>
      </c>
      <c r="B8" s="166">
        <v>551435061</v>
      </c>
      <c r="C8" s="177">
        <v>16.21</v>
      </c>
      <c r="D8" s="166">
        <v>552755196</v>
      </c>
      <c r="E8" s="177">
        <v>16.27</v>
      </c>
      <c r="F8" s="116">
        <f t="shared" si="0"/>
        <v>2.3939990279290566E-3</v>
      </c>
      <c r="G8" s="116">
        <f t="shared" si="1"/>
        <v>3.7014188772361949E-3</v>
      </c>
      <c r="H8" s="166">
        <v>561200569</v>
      </c>
      <c r="I8" s="177">
        <v>16.53</v>
      </c>
      <c r="J8" s="116">
        <f t="shared" si="2"/>
        <v>1.5278685865125725E-2</v>
      </c>
      <c r="K8" s="116">
        <f t="shared" si="3"/>
        <v>1.5980331899201079E-2</v>
      </c>
      <c r="L8" s="166">
        <v>577926153</v>
      </c>
      <c r="M8" s="177">
        <v>17</v>
      </c>
      <c r="N8" s="116">
        <f t="shared" si="4"/>
        <v>2.9803219960740989E-2</v>
      </c>
      <c r="O8" s="116">
        <f t="shared" si="5"/>
        <v>2.8433151845129997E-2</v>
      </c>
      <c r="P8" s="166">
        <v>581728049</v>
      </c>
      <c r="Q8" s="177">
        <v>17.12</v>
      </c>
      <c r="R8" s="116">
        <f t="shared" si="6"/>
        <v>6.5785152311665677E-3</v>
      </c>
      <c r="S8" s="116">
        <f t="shared" si="7"/>
        <v>7.0588235294118231E-3</v>
      </c>
      <c r="T8" s="166">
        <v>598191184</v>
      </c>
      <c r="U8" s="177">
        <v>17.559999999999999</v>
      </c>
      <c r="V8" s="116">
        <f t="shared" si="8"/>
        <v>2.8300397459432112E-2</v>
      </c>
      <c r="W8" s="116">
        <f t="shared" si="9"/>
        <v>2.5700934579439116E-2</v>
      </c>
      <c r="X8" s="166">
        <v>582746676</v>
      </c>
      <c r="Y8" s="177">
        <v>17.079999999999998</v>
      </c>
      <c r="Z8" s="116">
        <f t="shared" si="10"/>
        <v>-2.5818682075394811E-2</v>
      </c>
      <c r="AA8" s="116">
        <f t="shared" si="11"/>
        <v>-2.7334851936218704E-2</v>
      </c>
      <c r="AB8" s="166">
        <v>558752376</v>
      </c>
      <c r="AC8" s="177">
        <v>16.38</v>
      </c>
      <c r="AD8" s="116">
        <f t="shared" si="12"/>
        <v>-4.1174494833154572E-2</v>
      </c>
      <c r="AE8" s="116">
        <f t="shared" si="13"/>
        <v>-4.0983606557377011E-2</v>
      </c>
      <c r="AF8" s="166">
        <v>571100908</v>
      </c>
      <c r="AG8" s="177">
        <v>16.350000000000001</v>
      </c>
      <c r="AH8" s="116">
        <f t="shared" si="14"/>
        <v>2.2100187006632077E-2</v>
      </c>
      <c r="AI8" s="116">
        <f t="shared" si="15"/>
        <v>-1.831501831501684E-3</v>
      </c>
      <c r="AJ8" s="117">
        <f t="shared" si="16"/>
        <v>4.6827284553096421E-3</v>
      </c>
      <c r="AK8" s="117">
        <f t="shared" si="17"/>
        <v>1.3405875506651013E-3</v>
      </c>
      <c r="AL8" s="118">
        <f t="shared" si="18"/>
        <v>3.3189578556218582E-2</v>
      </c>
      <c r="AM8" s="118">
        <f t="shared" si="19"/>
        <v>4.9170251997542628E-3</v>
      </c>
      <c r="AN8" s="119">
        <f t="shared" si="20"/>
        <v>2.5764119070804965E-2</v>
      </c>
      <c r="AO8" s="203">
        <f t="shared" si="21"/>
        <v>2.4505707198158887E-2</v>
      </c>
      <c r="AP8" s="123"/>
      <c r="AQ8" s="126">
        <v>166618649</v>
      </c>
      <c r="AR8" s="127">
        <v>9.4</v>
      </c>
      <c r="AS8" s="122" t="e">
        <f>(#REF!/AQ8)-1</f>
        <v>#REF!</v>
      </c>
      <c r="AT8" s="122" t="e">
        <f>(#REF!/AR8)-1</f>
        <v>#REF!</v>
      </c>
    </row>
    <row r="9" spans="1:49" s="279" customFormat="1">
      <c r="A9" s="198" t="s">
        <v>20</v>
      </c>
      <c r="B9" s="165">
        <v>351330325.66000003</v>
      </c>
      <c r="C9" s="165">
        <v>165.06960000000001</v>
      </c>
      <c r="D9" s="165">
        <v>353878946.66000003</v>
      </c>
      <c r="E9" s="165">
        <v>166.27780000000001</v>
      </c>
      <c r="F9" s="116">
        <f t="shared" si="0"/>
        <v>7.254201570024525E-3</v>
      </c>
      <c r="G9" s="116">
        <f t="shared" si="1"/>
        <v>7.3193368130776652E-3</v>
      </c>
      <c r="H9" s="165">
        <v>354638546.05000001</v>
      </c>
      <c r="I9" s="165">
        <v>166.70339999999999</v>
      </c>
      <c r="J9" s="116">
        <f t="shared" si="2"/>
        <v>2.1464950010993277E-3</v>
      </c>
      <c r="K9" s="116">
        <f t="shared" si="3"/>
        <v>2.5595719933747883E-3</v>
      </c>
      <c r="L9" s="165">
        <v>363968713.47000003</v>
      </c>
      <c r="M9" s="165">
        <v>171.1053</v>
      </c>
      <c r="N9" s="116">
        <f t="shared" si="4"/>
        <v>2.6308948995873022E-2</v>
      </c>
      <c r="O9" s="116">
        <f t="shared" si="5"/>
        <v>2.6405580210121762E-2</v>
      </c>
      <c r="P9" s="165">
        <v>358785251.88</v>
      </c>
      <c r="Q9" s="165">
        <v>168.7749</v>
      </c>
      <c r="R9" s="116">
        <f t="shared" si="6"/>
        <v>-1.424150317916619E-2</v>
      </c>
      <c r="S9" s="116">
        <f t="shared" si="7"/>
        <v>-1.3619683317816557E-2</v>
      </c>
      <c r="T9" s="165">
        <v>368568009.31999999</v>
      </c>
      <c r="U9" s="165">
        <v>171.55029999999999</v>
      </c>
      <c r="V9" s="116">
        <f t="shared" si="8"/>
        <v>2.7266331012044936E-2</v>
      </c>
      <c r="W9" s="116">
        <f t="shared" si="9"/>
        <v>1.6444388353955418E-2</v>
      </c>
      <c r="X9" s="165">
        <v>358407079.26999998</v>
      </c>
      <c r="Y9" s="165">
        <v>167.6953</v>
      </c>
      <c r="Z9" s="116">
        <f t="shared" si="10"/>
        <v>-2.7568670619967012E-2</v>
      </c>
      <c r="AA9" s="116">
        <f t="shared" si="11"/>
        <v>-2.2471543331605889E-2</v>
      </c>
      <c r="AB9" s="165">
        <v>343990744.41000003</v>
      </c>
      <c r="AC9" s="165">
        <v>160.20740000000001</v>
      </c>
      <c r="AD9" s="116">
        <f t="shared" si="12"/>
        <v>-4.02233540960268E-2</v>
      </c>
      <c r="AE9" s="116">
        <f t="shared" si="13"/>
        <v>-4.4651817910221672E-2</v>
      </c>
      <c r="AF9" s="165">
        <v>343288690.48000002</v>
      </c>
      <c r="AG9" s="165">
        <v>160.41569999999999</v>
      </c>
      <c r="AH9" s="116">
        <f t="shared" si="14"/>
        <v>-2.0409093599426452E-3</v>
      </c>
      <c r="AI9" s="116">
        <f t="shared" si="15"/>
        <v>1.3001896291930332E-3</v>
      </c>
      <c r="AJ9" s="117">
        <f t="shared" si="16"/>
        <v>-2.6373075845076048E-3</v>
      </c>
      <c r="AK9" s="117">
        <f t="shared" si="17"/>
        <v>-3.3392471949901812E-3</v>
      </c>
      <c r="AL9" s="118">
        <f t="shared" si="18"/>
        <v>-2.9926211434598053E-2</v>
      </c>
      <c r="AM9" s="118">
        <f t="shared" si="19"/>
        <v>-3.5254856631492755E-2</v>
      </c>
      <c r="AN9" s="119">
        <f t="shared" si="20"/>
        <v>2.3970627541925502E-2</v>
      </c>
      <c r="AO9" s="203">
        <f t="shared" si="21"/>
        <v>2.2755010340735099E-2</v>
      </c>
      <c r="AP9" s="123"/>
      <c r="AQ9" s="126"/>
      <c r="AR9" s="127"/>
      <c r="AS9" s="122"/>
      <c r="AT9" s="122"/>
    </row>
    <row r="10" spans="1:49">
      <c r="A10" s="198" t="s">
        <v>100</v>
      </c>
      <c r="B10" s="165">
        <v>1755217128.5</v>
      </c>
      <c r="C10" s="165">
        <v>0.89129999999999998</v>
      </c>
      <c r="D10" s="165">
        <v>1751139389.8199999</v>
      </c>
      <c r="E10" s="165">
        <v>0.89049999999999996</v>
      </c>
      <c r="F10" s="116">
        <f t="shared" si="0"/>
        <v>-2.323210395904057E-3</v>
      </c>
      <c r="G10" s="116">
        <f t="shared" si="1"/>
        <v>-8.975653539773622E-4</v>
      </c>
      <c r="H10" s="165">
        <v>1779786174.1199999</v>
      </c>
      <c r="I10" s="165">
        <v>0.90739999999999998</v>
      </c>
      <c r="J10" s="116">
        <f t="shared" si="2"/>
        <v>1.6358940051565261E-2</v>
      </c>
      <c r="K10" s="116">
        <f t="shared" si="3"/>
        <v>1.8978102189781052E-2</v>
      </c>
      <c r="L10" s="165">
        <v>1839374261.71</v>
      </c>
      <c r="M10" s="165">
        <v>0.93779999999999997</v>
      </c>
      <c r="N10" s="116">
        <f t="shared" si="4"/>
        <v>3.3480475607954967E-2</v>
      </c>
      <c r="O10" s="116">
        <f t="shared" si="5"/>
        <v>3.3502314304606547E-2</v>
      </c>
      <c r="P10" s="165">
        <v>1839221292.47</v>
      </c>
      <c r="Q10" s="165">
        <v>0.93759999999999999</v>
      </c>
      <c r="R10" s="116">
        <f t="shared" si="6"/>
        <v>-8.3163738443202707E-5</v>
      </c>
      <c r="S10" s="116">
        <f t="shared" si="7"/>
        <v>-2.1326508850498825E-4</v>
      </c>
      <c r="T10" s="165">
        <v>1881474937.95</v>
      </c>
      <c r="U10" s="165">
        <v>0.93130000000000002</v>
      </c>
      <c r="V10" s="116">
        <f t="shared" si="8"/>
        <v>2.2973660457820753E-2</v>
      </c>
      <c r="W10" s="116">
        <f t="shared" si="9"/>
        <v>-6.7192832764504827E-3</v>
      </c>
      <c r="X10" s="165">
        <v>1828742281.5699999</v>
      </c>
      <c r="Y10" s="165">
        <v>0.93259999999999998</v>
      </c>
      <c r="Z10" s="116">
        <f t="shared" si="10"/>
        <v>-2.8027296732135092E-2</v>
      </c>
      <c r="AA10" s="116">
        <f t="shared" si="11"/>
        <v>1.3958982068076537E-3</v>
      </c>
      <c r="AB10" s="165">
        <v>1745043824.6199999</v>
      </c>
      <c r="AC10" s="165">
        <v>0.89019999999999999</v>
      </c>
      <c r="AD10" s="116">
        <f t="shared" si="12"/>
        <v>-4.5768317271115855E-2</v>
      </c>
      <c r="AE10" s="116">
        <f t="shared" si="13"/>
        <v>-4.5464293373364779E-2</v>
      </c>
      <c r="AF10" s="165">
        <v>1727822638.97</v>
      </c>
      <c r="AG10" s="165">
        <v>0.88149999999999995</v>
      </c>
      <c r="AH10" s="116">
        <f t="shared" si="14"/>
        <v>-9.8686264534072303E-3</v>
      </c>
      <c r="AI10" s="116">
        <f t="shared" si="15"/>
        <v>-9.7730847000674463E-3</v>
      </c>
      <c r="AJ10" s="117">
        <f t="shared" si="16"/>
        <v>-1.6571923092080563E-3</v>
      </c>
      <c r="AK10" s="117">
        <f t="shared" si="17"/>
        <v>-1.1488971363962249E-3</v>
      </c>
      <c r="AL10" s="118">
        <f t="shared" si="18"/>
        <v>-1.331518837709238E-2</v>
      </c>
      <c r="AM10" s="118">
        <f t="shared" si="19"/>
        <v>-1.0106681639528364E-2</v>
      </c>
      <c r="AN10" s="119">
        <f t="shared" si="20"/>
        <v>2.6396531669758149E-2</v>
      </c>
      <c r="AO10" s="203">
        <f t="shared" si="21"/>
        <v>2.2936176263274342E-2</v>
      </c>
      <c r="AP10" s="123"/>
      <c r="AQ10" s="121">
        <v>1147996444.8800001</v>
      </c>
      <c r="AR10" s="125">
        <v>0.69840000000000002</v>
      </c>
      <c r="AS10" s="122" t="e">
        <f>(#REF!/AQ10)-1</f>
        <v>#REF!</v>
      </c>
      <c r="AT10" s="122" t="e">
        <f>(#REF!/AR10)-1</f>
        <v>#REF!</v>
      </c>
    </row>
    <row r="11" spans="1:49">
      <c r="A11" s="198" t="s">
        <v>16</v>
      </c>
      <c r="B11" s="165">
        <v>2580000850.5700002</v>
      </c>
      <c r="C11" s="165">
        <v>19.026900000000001</v>
      </c>
      <c r="D11" s="165">
        <v>2562856463.4400001</v>
      </c>
      <c r="E11" s="165">
        <v>19.048200000000001</v>
      </c>
      <c r="F11" s="116">
        <f t="shared" si="0"/>
        <v>-6.6451090999494833E-3</v>
      </c>
      <c r="G11" s="116">
        <f t="shared" si="1"/>
        <v>1.1194677009917589E-3</v>
      </c>
      <c r="H11" s="165">
        <v>2581549959.8000002</v>
      </c>
      <c r="I11" s="165">
        <v>19.014199999999999</v>
      </c>
      <c r="J11" s="116">
        <f t="shared" si="2"/>
        <v>7.2940083171527852E-3</v>
      </c>
      <c r="K11" s="116">
        <f t="shared" si="3"/>
        <v>-1.7849455591605753E-3</v>
      </c>
      <c r="L11" s="165">
        <v>2652599255.2800002</v>
      </c>
      <c r="M11" s="165">
        <v>19.578700000000001</v>
      </c>
      <c r="N11" s="116">
        <f t="shared" si="4"/>
        <v>2.7521952542612967E-2</v>
      </c>
      <c r="O11" s="116">
        <f t="shared" si="5"/>
        <v>2.9688338189353351E-2</v>
      </c>
      <c r="P11" s="165">
        <v>2662956331.1199999</v>
      </c>
      <c r="Q11" s="165">
        <v>19.649699999999999</v>
      </c>
      <c r="R11" s="116">
        <f t="shared" si="6"/>
        <v>3.9045007719820139E-3</v>
      </c>
      <c r="S11" s="116">
        <f t="shared" si="7"/>
        <v>3.6263899033131897E-3</v>
      </c>
      <c r="T11" s="165">
        <v>2682309985.1100001</v>
      </c>
      <c r="U11" s="165">
        <v>19.794499999999999</v>
      </c>
      <c r="V11" s="116">
        <f t="shared" si="8"/>
        <v>7.2677323934412352E-3</v>
      </c>
      <c r="W11" s="116">
        <f t="shared" si="9"/>
        <v>7.3690692478765602E-3</v>
      </c>
      <c r="X11" s="165">
        <v>2682309985.1100001</v>
      </c>
      <c r="Y11" s="165">
        <v>19.794499999999999</v>
      </c>
      <c r="Z11" s="116">
        <f t="shared" si="10"/>
        <v>0</v>
      </c>
      <c r="AA11" s="116">
        <f t="shared" si="11"/>
        <v>0</v>
      </c>
      <c r="AB11" s="165">
        <v>2551712967.9400001</v>
      </c>
      <c r="AC11" s="165">
        <v>19.016500000000001</v>
      </c>
      <c r="AD11" s="116">
        <f t="shared" si="12"/>
        <v>-4.868826418086214E-2</v>
      </c>
      <c r="AE11" s="116">
        <f t="shared" si="13"/>
        <v>-3.9303847028214843E-2</v>
      </c>
      <c r="AF11" s="165">
        <v>2573935982.7600002</v>
      </c>
      <c r="AG11" s="165">
        <v>19.2026</v>
      </c>
      <c r="AH11" s="116">
        <f t="shared" si="14"/>
        <v>8.7090574446313327E-3</v>
      </c>
      <c r="AI11" s="116">
        <f t="shared" si="15"/>
        <v>9.7862382667683167E-3</v>
      </c>
      <c r="AJ11" s="117">
        <f t="shared" si="16"/>
        <v>-7.9515226373911207E-5</v>
      </c>
      <c r="AK11" s="117">
        <f t="shared" si="17"/>
        <v>1.3125888401159696E-3</v>
      </c>
      <c r="AL11" s="118">
        <f t="shared" si="18"/>
        <v>4.3231134782822211E-3</v>
      </c>
      <c r="AM11" s="118">
        <f t="shared" si="19"/>
        <v>8.1057527745403233E-3</v>
      </c>
      <c r="AN11" s="119">
        <f t="shared" si="20"/>
        <v>2.1938964468365275E-2</v>
      </c>
      <c r="AO11" s="203">
        <f t="shared" si="21"/>
        <v>1.9198475695685162E-2</v>
      </c>
      <c r="AP11" s="123"/>
      <c r="AQ11" s="121">
        <v>2845469436.1399999</v>
      </c>
      <c r="AR11" s="125">
        <v>13.0688</v>
      </c>
      <c r="AS11" s="122" t="e">
        <f>(#REF!/AQ11)-1</f>
        <v>#REF!</v>
      </c>
      <c r="AT11" s="122" t="e">
        <f>(#REF!/AR11)-1</f>
        <v>#REF!</v>
      </c>
    </row>
    <row r="12" spans="1:49" ht="12.75" customHeight="1">
      <c r="A12" s="198" t="s">
        <v>72</v>
      </c>
      <c r="B12" s="165">
        <v>270325926.25999999</v>
      </c>
      <c r="C12" s="165">
        <v>152.94</v>
      </c>
      <c r="D12" s="165">
        <v>271769477.77999997</v>
      </c>
      <c r="E12" s="165">
        <v>153.47</v>
      </c>
      <c r="F12" s="116">
        <f t="shared" si="0"/>
        <v>5.3400409645191424E-3</v>
      </c>
      <c r="G12" s="116">
        <f t="shared" si="1"/>
        <v>3.4654112723944107E-3</v>
      </c>
      <c r="H12" s="165">
        <v>277045172.19999999</v>
      </c>
      <c r="I12" s="165">
        <v>156.13999999999999</v>
      </c>
      <c r="J12" s="116">
        <f t="shared" si="2"/>
        <v>1.9412387524513488E-2</v>
      </c>
      <c r="K12" s="116">
        <f t="shared" si="3"/>
        <v>1.739753697791091E-2</v>
      </c>
      <c r="L12" s="165">
        <v>285248057.89999998</v>
      </c>
      <c r="M12" s="165">
        <v>160.4</v>
      </c>
      <c r="N12" s="116">
        <f t="shared" si="4"/>
        <v>2.9608477328304759E-2</v>
      </c>
      <c r="O12" s="116">
        <f t="shared" si="5"/>
        <v>2.7283207377994233E-2</v>
      </c>
      <c r="P12" s="165">
        <v>297171393.06</v>
      </c>
      <c r="Q12" s="165">
        <v>159.51</v>
      </c>
      <c r="R12" s="116">
        <f t="shared" si="6"/>
        <v>4.1799881996672575E-2</v>
      </c>
      <c r="S12" s="116">
        <f t="shared" si="7"/>
        <v>-5.5486284289277725E-3</v>
      </c>
      <c r="T12" s="165">
        <v>299532739.55000001</v>
      </c>
      <c r="U12" s="165">
        <v>160.82</v>
      </c>
      <c r="V12" s="116">
        <f t="shared" si="8"/>
        <v>7.9460760528966695E-3</v>
      </c>
      <c r="W12" s="116">
        <f t="shared" si="9"/>
        <v>8.2126512444360995E-3</v>
      </c>
      <c r="X12" s="165">
        <v>315038426.26999998</v>
      </c>
      <c r="Y12" s="165">
        <v>157.71</v>
      </c>
      <c r="Z12" s="116">
        <f t="shared" si="10"/>
        <v>5.1766250137780537E-2</v>
      </c>
      <c r="AA12" s="116">
        <f t="shared" si="11"/>
        <v>-1.9338390747419384E-2</v>
      </c>
      <c r="AB12" s="165">
        <v>320374552.51999998</v>
      </c>
      <c r="AC12" s="165">
        <v>153.9</v>
      </c>
      <c r="AD12" s="116">
        <f t="shared" si="12"/>
        <v>1.6938017095815276E-2</v>
      </c>
      <c r="AE12" s="116">
        <f t="shared" si="13"/>
        <v>-2.4158265170249205E-2</v>
      </c>
      <c r="AF12" s="165">
        <v>320374552.51999998</v>
      </c>
      <c r="AG12" s="165">
        <v>153.9</v>
      </c>
      <c r="AH12" s="116">
        <f t="shared" si="14"/>
        <v>0</v>
      </c>
      <c r="AI12" s="116">
        <f t="shared" si="15"/>
        <v>0</v>
      </c>
      <c r="AJ12" s="117">
        <f t="shared" si="16"/>
        <v>2.1601391387562806E-2</v>
      </c>
      <c r="AK12" s="117">
        <f t="shared" si="17"/>
        <v>9.1419031576741054E-4</v>
      </c>
      <c r="AL12" s="118">
        <f t="shared" si="18"/>
        <v>0.17884670176003462</v>
      </c>
      <c r="AM12" s="118">
        <f t="shared" si="19"/>
        <v>2.8018505245325262E-3</v>
      </c>
      <c r="AN12" s="119">
        <f t="shared" si="20"/>
        <v>1.8228976985697209E-2</v>
      </c>
      <c r="AO12" s="203">
        <f t="shared" si="21"/>
        <v>1.7354294948796253E-2</v>
      </c>
      <c r="AP12" s="123"/>
      <c r="AQ12" s="126">
        <v>155057555.75</v>
      </c>
      <c r="AR12" s="126">
        <v>111.51</v>
      </c>
      <c r="AS12" s="122" t="e">
        <f>(#REF!/AQ12)-1</f>
        <v>#REF!</v>
      </c>
      <c r="AT12" s="122" t="e">
        <f>(#REF!/AR12)-1</f>
        <v>#REF!</v>
      </c>
      <c r="AU12" s="227"/>
      <c r="AV12" s="228"/>
      <c r="AW12" s="280"/>
    </row>
    <row r="13" spans="1:49" ht="12.75" customHeight="1">
      <c r="A13" s="198" t="s">
        <v>73</v>
      </c>
      <c r="B13" s="165">
        <v>289610145.94999999</v>
      </c>
      <c r="C13" s="165">
        <v>10.723632</v>
      </c>
      <c r="D13" s="165">
        <v>287058615.50999999</v>
      </c>
      <c r="E13" s="165">
        <v>10.551835000000001</v>
      </c>
      <c r="F13" s="116">
        <f t="shared" si="0"/>
        <v>-8.8102246267315124E-3</v>
      </c>
      <c r="G13" s="116">
        <f t="shared" si="1"/>
        <v>-1.6020411741096651E-2</v>
      </c>
      <c r="H13" s="165">
        <v>298973109.73000002</v>
      </c>
      <c r="I13" s="165">
        <v>10.98634</v>
      </c>
      <c r="J13" s="116">
        <f t="shared" si="2"/>
        <v>4.1505440269863539E-2</v>
      </c>
      <c r="K13" s="116">
        <f t="shared" si="3"/>
        <v>4.1178145791703501E-2</v>
      </c>
      <c r="L13" s="165">
        <v>308720145.19999999</v>
      </c>
      <c r="M13" s="165">
        <v>11.355399999999999</v>
      </c>
      <c r="N13" s="116">
        <f t="shared" si="4"/>
        <v>3.2601712838998903E-2</v>
      </c>
      <c r="O13" s="116">
        <f t="shared" si="5"/>
        <v>3.3592625023438127E-2</v>
      </c>
      <c r="P13" s="165">
        <v>312314186.44999999</v>
      </c>
      <c r="Q13" s="165">
        <v>11.5177</v>
      </c>
      <c r="R13" s="116">
        <f t="shared" si="6"/>
        <v>1.1641745139992892E-2</v>
      </c>
      <c r="S13" s="116">
        <f t="shared" si="7"/>
        <v>1.4292759392007337E-2</v>
      </c>
      <c r="T13" s="165">
        <v>305078682.75</v>
      </c>
      <c r="U13" s="165">
        <v>11.1046</v>
      </c>
      <c r="V13" s="116">
        <f t="shared" si="8"/>
        <v>-2.3167387246299034E-2</v>
      </c>
      <c r="W13" s="116">
        <f t="shared" si="9"/>
        <v>-3.5866535853512425E-2</v>
      </c>
      <c r="X13" s="165">
        <v>301413112.67000002</v>
      </c>
      <c r="Y13" s="165">
        <v>11.0631</v>
      </c>
      <c r="Z13" s="116">
        <f t="shared" si="10"/>
        <v>-1.2015162930947142E-2</v>
      </c>
      <c r="AA13" s="116">
        <f t="shared" si="11"/>
        <v>-3.7371899933360234E-3</v>
      </c>
      <c r="AB13" s="165">
        <v>284074394.26999998</v>
      </c>
      <c r="AC13" s="165">
        <v>10.6098</v>
      </c>
      <c r="AD13" s="116">
        <f t="shared" si="12"/>
        <v>-5.752476475362639E-2</v>
      </c>
      <c r="AE13" s="116">
        <f t="shared" si="13"/>
        <v>-4.0974048865146342E-2</v>
      </c>
      <c r="AF13" s="165">
        <v>289879823.64999998</v>
      </c>
      <c r="AG13" s="165">
        <v>10.6471</v>
      </c>
      <c r="AH13" s="116">
        <f t="shared" si="14"/>
        <v>2.0436299424024099E-2</v>
      </c>
      <c r="AI13" s="116">
        <f t="shared" si="15"/>
        <v>3.5156176365247331E-3</v>
      </c>
      <c r="AJ13" s="117">
        <f t="shared" si="16"/>
        <v>5.8345726440941787E-4</v>
      </c>
      <c r="AK13" s="117">
        <f t="shared" si="17"/>
        <v>-5.0237982617721872E-4</v>
      </c>
      <c r="AL13" s="118">
        <f t="shared" si="18"/>
        <v>9.8279862981562587E-3</v>
      </c>
      <c r="AM13" s="118">
        <f t="shared" si="19"/>
        <v>9.0282874969139955E-3</v>
      </c>
      <c r="AN13" s="119">
        <f t="shared" si="20"/>
        <v>3.2522152948985063E-2</v>
      </c>
      <c r="AO13" s="203">
        <f t="shared" si="21"/>
        <v>2.9939531576709314E-2</v>
      </c>
      <c r="AP13" s="123"/>
      <c r="AQ13" s="131">
        <v>212579164.06</v>
      </c>
      <c r="AR13" s="131">
        <v>9.9</v>
      </c>
      <c r="AS13" s="122" t="e">
        <f>(#REF!/AQ13)-1</f>
        <v>#REF!</v>
      </c>
      <c r="AT13" s="122" t="e">
        <f>(#REF!/AR13)-1</f>
        <v>#REF!</v>
      </c>
    </row>
    <row r="14" spans="1:49" ht="12.75" customHeight="1">
      <c r="A14" s="199" t="s">
        <v>91</v>
      </c>
      <c r="B14" s="165">
        <v>309302973.81999999</v>
      </c>
      <c r="C14" s="165">
        <v>2462.79</v>
      </c>
      <c r="D14" s="165">
        <v>317216183.98000002</v>
      </c>
      <c r="E14" s="165">
        <v>2525.5500000000002</v>
      </c>
      <c r="F14" s="116">
        <f t="shared" si="0"/>
        <v>2.5584009304110825E-2</v>
      </c>
      <c r="G14" s="116">
        <f t="shared" si="1"/>
        <v>2.5483293338043528E-2</v>
      </c>
      <c r="H14" s="165">
        <v>321804407.94</v>
      </c>
      <c r="I14" s="165">
        <v>2562.4899999999998</v>
      </c>
      <c r="J14" s="116">
        <f t="shared" si="2"/>
        <v>1.4464028607976883E-2</v>
      </c>
      <c r="K14" s="116">
        <f t="shared" si="3"/>
        <v>1.4626516996297677E-2</v>
      </c>
      <c r="L14" s="165">
        <v>337758155.66000003</v>
      </c>
      <c r="M14" s="165">
        <v>2689.77</v>
      </c>
      <c r="N14" s="116">
        <f t="shared" si="4"/>
        <v>4.9575914208653669E-2</v>
      </c>
      <c r="O14" s="116">
        <f t="shared" si="5"/>
        <v>4.9670437738293695E-2</v>
      </c>
      <c r="P14" s="165">
        <v>335615264.19</v>
      </c>
      <c r="Q14" s="165">
        <v>2672.72</v>
      </c>
      <c r="R14" s="116">
        <f t="shared" si="6"/>
        <v>-6.3444551496104895E-3</v>
      </c>
      <c r="S14" s="116">
        <f t="shared" si="7"/>
        <v>-6.3388319447388371E-3</v>
      </c>
      <c r="T14" s="165">
        <v>340784878.82999998</v>
      </c>
      <c r="U14" s="165">
        <v>2713.93</v>
      </c>
      <c r="V14" s="116">
        <f t="shared" si="8"/>
        <v>1.5403395469740436E-2</v>
      </c>
      <c r="W14" s="116">
        <f t="shared" si="9"/>
        <v>1.5418749438773997E-2</v>
      </c>
      <c r="X14" s="165">
        <v>329086245.60000002</v>
      </c>
      <c r="Y14" s="165">
        <v>2620.66</v>
      </c>
      <c r="Z14" s="116">
        <f t="shared" si="10"/>
        <v>-3.432849858293098E-2</v>
      </c>
      <c r="AA14" s="116">
        <f t="shared" si="11"/>
        <v>-3.4367135482492171E-2</v>
      </c>
      <c r="AB14" s="165">
        <v>317873369.94</v>
      </c>
      <c r="AC14" s="165">
        <v>2530.61</v>
      </c>
      <c r="AD14" s="116">
        <f t="shared" si="12"/>
        <v>-3.4072756944175442E-2</v>
      </c>
      <c r="AE14" s="116">
        <f t="shared" si="13"/>
        <v>-3.4361573038852705E-2</v>
      </c>
      <c r="AF14" s="165">
        <v>320674914.19</v>
      </c>
      <c r="AG14" s="165">
        <v>2552.88</v>
      </c>
      <c r="AH14" s="116">
        <f t="shared" si="14"/>
        <v>8.8133971415372218E-3</v>
      </c>
      <c r="AI14" s="116">
        <f t="shared" si="15"/>
        <v>8.8002497421570212E-3</v>
      </c>
      <c r="AJ14" s="117">
        <f t="shared" si="16"/>
        <v>4.8868792569127647E-3</v>
      </c>
      <c r="AK14" s="117">
        <f t="shared" si="17"/>
        <v>4.866463348435276E-3</v>
      </c>
      <c r="AL14" s="118">
        <f t="shared" si="18"/>
        <v>1.090338508774838E-2</v>
      </c>
      <c r="AM14" s="118">
        <f t="shared" si="19"/>
        <v>1.0821405238462879E-2</v>
      </c>
      <c r="AN14" s="119">
        <f t="shared" si="20"/>
        <v>2.8847033685949371E-2</v>
      </c>
      <c r="AO14" s="203">
        <f t="shared" si="21"/>
        <v>2.8928993422112033E-2</v>
      </c>
      <c r="AP14" s="123"/>
      <c r="AQ14" s="121">
        <v>305162610.31</v>
      </c>
      <c r="AR14" s="121">
        <v>1481.86</v>
      </c>
      <c r="AS14" s="122" t="e">
        <f>(#REF!/AQ14)-1</f>
        <v>#REF!</v>
      </c>
      <c r="AT14" s="122" t="e">
        <f>(#REF!/AR14)-1</f>
        <v>#REF!</v>
      </c>
    </row>
    <row r="15" spans="1:49" s="279" customFormat="1" ht="12.75" customHeight="1">
      <c r="A15" s="198" t="s">
        <v>106</v>
      </c>
      <c r="B15" s="165">
        <v>297499332.73000002</v>
      </c>
      <c r="C15" s="165">
        <v>126.02</v>
      </c>
      <c r="D15" s="165">
        <v>286277554.77999997</v>
      </c>
      <c r="E15" s="165">
        <v>127.07</v>
      </c>
      <c r="F15" s="116">
        <f t="shared" si="0"/>
        <v>-3.7720346620691549E-2</v>
      </c>
      <c r="G15" s="116">
        <f t="shared" si="1"/>
        <v>8.3320107919377662E-3</v>
      </c>
      <c r="H15" s="165">
        <v>306444392.24000001</v>
      </c>
      <c r="I15" s="165">
        <v>129.72</v>
      </c>
      <c r="J15" s="116">
        <f t="shared" si="2"/>
        <v>7.0445052793251473E-2</v>
      </c>
      <c r="K15" s="116">
        <f t="shared" si="3"/>
        <v>2.085464704493591E-2</v>
      </c>
      <c r="L15" s="165">
        <v>354180805.75</v>
      </c>
      <c r="M15" s="165">
        <v>133.11000000000001</v>
      </c>
      <c r="N15" s="116">
        <f t="shared" si="4"/>
        <v>0.15577512501065433</v>
      </c>
      <c r="O15" s="116">
        <f t="shared" si="5"/>
        <v>2.6133209990749421E-2</v>
      </c>
      <c r="P15" s="165">
        <v>362758717.48000002</v>
      </c>
      <c r="Q15" s="165">
        <v>132.68</v>
      </c>
      <c r="R15" s="116">
        <f t="shared" si="6"/>
        <v>2.4219019186643258E-2</v>
      </c>
      <c r="S15" s="116">
        <f t="shared" si="7"/>
        <v>-3.2304109383217397E-3</v>
      </c>
      <c r="T15" s="165">
        <v>379897526</v>
      </c>
      <c r="U15" s="165">
        <v>135.57</v>
      </c>
      <c r="V15" s="116">
        <f t="shared" si="8"/>
        <v>4.7245752325565805E-2</v>
      </c>
      <c r="W15" s="116">
        <f t="shared" si="9"/>
        <v>2.1781730479348706E-2</v>
      </c>
      <c r="X15" s="165">
        <v>428562865.11000001</v>
      </c>
      <c r="Y15" s="165">
        <v>133.25</v>
      </c>
      <c r="Z15" s="116">
        <f t="shared" si="10"/>
        <v>0.12810122672396665</v>
      </c>
      <c r="AA15" s="116">
        <f t="shared" si="11"/>
        <v>-1.7112930589363379E-2</v>
      </c>
      <c r="AB15" s="165">
        <v>381736402.10000002</v>
      </c>
      <c r="AC15" s="165">
        <v>129.16</v>
      </c>
      <c r="AD15" s="116">
        <f t="shared" si="12"/>
        <v>-0.10926393027072226</v>
      </c>
      <c r="AE15" s="116">
        <f t="shared" si="13"/>
        <v>-3.0694183864915597E-2</v>
      </c>
      <c r="AF15" s="165">
        <v>375924387.99000001</v>
      </c>
      <c r="AG15" s="165">
        <v>126.62</v>
      </c>
      <c r="AH15" s="116">
        <f t="shared" si="14"/>
        <v>-1.5225202726350142E-2</v>
      </c>
      <c r="AI15" s="116">
        <f t="shared" si="15"/>
        <v>-1.9665531124186994E-2</v>
      </c>
      <c r="AJ15" s="117">
        <f t="shared" si="16"/>
        <v>3.2947087052789696E-2</v>
      </c>
      <c r="AK15" s="117">
        <f t="shared" si="17"/>
        <v>7.9981772377301155E-4</v>
      </c>
      <c r="AL15" s="118">
        <f t="shared" si="18"/>
        <v>0.31314656602712809</v>
      </c>
      <c r="AM15" s="118">
        <f t="shared" si="19"/>
        <v>-3.5413551585739252E-3</v>
      </c>
      <c r="AN15" s="119">
        <f t="shared" si="20"/>
        <v>8.7314043028452998E-2</v>
      </c>
      <c r="AO15" s="203">
        <f t="shared" si="21"/>
        <v>2.1675408952766644E-2</v>
      </c>
      <c r="AP15" s="123"/>
      <c r="AQ15" s="121"/>
      <c r="AR15" s="121"/>
      <c r="AS15" s="122"/>
      <c r="AT15" s="122"/>
    </row>
    <row r="16" spans="1:49" s="279" customFormat="1" ht="12.75" customHeight="1">
      <c r="A16" s="198" t="s">
        <v>159</v>
      </c>
      <c r="B16" s="165">
        <v>305090418</v>
      </c>
      <c r="C16" s="165">
        <v>1.23</v>
      </c>
      <c r="D16" s="165">
        <v>305766762.27999997</v>
      </c>
      <c r="E16" s="165">
        <v>1.23</v>
      </c>
      <c r="F16" s="116">
        <f t="shared" si="0"/>
        <v>2.2168650344173424E-3</v>
      </c>
      <c r="G16" s="116">
        <f t="shared" si="1"/>
        <v>0</v>
      </c>
      <c r="H16" s="165">
        <v>304899686.94999999</v>
      </c>
      <c r="I16" s="165">
        <v>1.23</v>
      </c>
      <c r="J16" s="116">
        <f t="shared" si="2"/>
        <v>-2.835740953445999E-3</v>
      </c>
      <c r="K16" s="116">
        <f t="shared" si="3"/>
        <v>0</v>
      </c>
      <c r="L16" s="165">
        <v>311978504.35000002</v>
      </c>
      <c r="M16" s="165">
        <v>1.26</v>
      </c>
      <c r="N16" s="116">
        <f t="shared" si="4"/>
        <v>2.3216873296301153E-2</v>
      </c>
      <c r="O16" s="116">
        <f t="shared" si="5"/>
        <v>2.4390243902439046E-2</v>
      </c>
      <c r="P16" s="165">
        <v>308851483.10000002</v>
      </c>
      <c r="Q16" s="165">
        <v>1.25</v>
      </c>
      <c r="R16" s="116">
        <f t="shared" si="6"/>
        <v>-1.0023194567571494E-2</v>
      </c>
      <c r="S16" s="116">
        <f t="shared" si="7"/>
        <v>-7.936507936507943E-3</v>
      </c>
      <c r="T16" s="165">
        <v>308851483.10000002</v>
      </c>
      <c r="U16" s="165">
        <v>1.25</v>
      </c>
      <c r="V16" s="116">
        <f t="shared" si="8"/>
        <v>0</v>
      </c>
      <c r="W16" s="116">
        <f t="shared" si="9"/>
        <v>0</v>
      </c>
      <c r="X16" s="165">
        <v>312950779.44999999</v>
      </c>
      <c r="Y16" s="165">
        <v>1.25</v>
      </c>
      <c r="Z16" s="116">
        <f t="shared" si="10"/>
        <v>1.3272710588450349E-2</v>
      </c>
      <c r="AA16" s="116">
        <f t="shared" si="11"/>
        <v>0</v>
      </c>
      <c r="AB16" s="165">
        <v>300543602.93000001</v>
      </c>
      <c r="AC16" s="165">
        <v>1.2</v>
      </c>
      <c r="AD16" s="116">
        <f t="shared" si="12"/>
        <v>-3.9645776060392497E-2</v>
      </c>
      <c r="AE16" s="116">
        <f t="shared" si="13"/>
        <v>-4.0000000000000036E-2</v>
      </c>
      <c r="AF16" s="165">
        <v>299898009.61000001</v>
      </c>
      <c r="AG16" s="165">
        <v>1.2</v>
      </c>
      <c r="AH16" s="116">
        <f t="shared" si="14"/>
        <v>-2.1480853816421399E-3</v>
      </c>
      <c r="AI16" s="116">
        <f t="shared" si="15"/>
        <v>0</v>
      </c>
      <c r="AJ16" s="117">
        <f t="shared" si="16"/>
        <v>-1.9932935054854106E-3</v>
      </c>
      <c r="AK16" s="117">
        <f t="shared" si="17"/>
        <v>-2.9432830042586166E-3</v>
      </c>
      <c r="AL16" s="118">
        <f t="shared" si="18"/>
        <v>-1.9193559908992859E-2</v>
      </c>
      <c r="AM16" s="118">
        <f t="shared" si="19"/>
        <v>-2.4390243902439046E-2</v>
      </c>
      <c r="AN16" s="119">
        <f t="shared" si="20"/>
        <v>1.8412823469923904E-2</v>
      </c>
      <c r="AO16" s="203">
        <f t="shared" si="21"/>
        <v>1.768198775631559E-2</v>
      </c>
      <c r="AP16" s="123"/>
      <c r="AQ16" s="121"/>
      <c r="AR16" s="121"/>
      <c r="AS16" s="122"/>
      <c r="AT16" s="122"/>
    </row>
    <row r="17" spans="1:46" s="279" customFormat="1" ht="12.75" customHeight="1">
      <c r="A17" s="198" t="s">
        <v>162</v>
      </c>
      <c r="B17" s="165">
        <v>289361949.72000003</v>
      </c>
      <c r="C17" s="165">
        <v>1.588719</v>
      </c>
      <c r="D17" s="165">
        <v>289187234.52999997</v>
      </c>
      <c r="E17" s="165">
        <v>1.588217</v>
      </c>
      <c r="F17" s="116">
        <f t="shared" si="0"/>
        <v>-6.0379462527509131E-4</v>
      </c>
      <c r="G17" s="116">
        <f t="shared" si="1"/>
        <v>-3.1597784126708529E-4</v>
      </c>
      <c r="H17" s="165">
        <v>285313253.74000001</v>
      </c>
      <c r="I17" s="165">
        <v>1.567682</v>
      </c>
      <c r="J17" s="116">
        <f t="shared" si="2"/>
        <v>-1.3396098884849219E-2</v>
      </c>
      <c r="K17" s="116">
        <f t="shared" si="3"/>
        <v>-1.2929593374205144E-2</v>
      </c>
      <c r="L17" s="165">
        <v>302252187</v>
      </c>
      <c r="M17" s="165">
        <v>1.6602269999999999</v>
      </c>
      <c r="N17" s="116">
        <f t="shared" si="4"/>
        <v>5.9369598285245052E-2</v>
      </c>
      <c r="O17" s="116">
        <f t="shared" si="5"/>
        <v>5.9033018175879977E-2</v>
      </c>
      <c r="P17" s="165">
        <v>304209756.33999997</v>
      </c>
      <c r="Q17" s="165">
        <v>1.671349</v>
      </c>
      <c r="R17" s="116">
        <f t="shared" si="6"/>
        <v>6.4766093487355772E-3</v>
      </c>
      <c r="S17" s="116">
        <f t="shared" si="7"/>
        <v>6.6990839204518881E-3</v>
      </c>
      <c r="T17" s="165">
        <v>319868436.88</v>
      </c>
      <c r="U17" s="165">
        <v>1.697219</v>
      </c>
      <c r="V17" s="116">
        <f t="shared" si="8"/>
        <v>5.1473301607391907E-2</v>
      </c>
      <c r="W17" s="116">
        <f t="shared" si="9"/>
        <v>1.5478514660911671E-2</v>
      </c>
      <c r="X17" s="165">
        <v>308287405.31999999</v>
      </c>
      <c r="Y17" s="165">
        <v>1.6809590000000001</v>
      </c>
      <c r="Z17" s="116">
        <f t="shared" si="10"/>
        <v>-3.6205609009008523E-2</v>
      </c>
      <c r="AA17" s="116">
        <f t="shared" si="11"/>
        <v>-9.5803782540732456E-3</v>
      </c>
      <c r="AB17" s="165">
        <v>293914301.81999999</v>
      </c>
      <c r="AC17" s="165">
        <v>1.6024099999999999</v>
      </c>
      <c r="AD17" s="116">
        <f t="shared" si="12"/>
        <v>-4.6622415486227302E-2</v>
      </c>
      <c r="AE17" s="116">
        <f t="shared" si="13"/>
        <v>-4.6728682853061969E-2</v>
      </c>
      <c r="AF17" s="165">
        <v>294039834.37</v>
      </c>
      <c r="AG17" s="165">
        <v>1.603553</v>
      </c>
      <c r="AH17" s="116">
        <f t="shared" si="14"/>
        <v>4.2710595987564771E-4</v>
      </c>
      <c r="AI17" s="116">
        <f t="shared" si="15"/>
        <v>7.1330059098490158E-4</v>
      </c>
      <c r="AJ17" s="117">
        <f t="shared" si="16"/>
        <v>2.6148371494860078E-3</v>
      </c>
      <c r="AK17" s="117">
        <f t="shared" si="17"/>
        <v>1.5461606282026242E-3</v>
      </c>
      <c r="AL17" s="118">
        <f t="shared" si="18"/>
        <v>1.6780131556936445E-2</v>
      </c>
      <c r="AM17" s="118">
        <f t="shared" si="19"/>
        <v>9.6561112240959625E-3</v>
      </c>
      <c r="AN17" s="119">
        <f t="shared" si="20"/>
        <v>3.7466166953462575E-2</v>
      </c>
      <c r="AO17" s="203">
        <f t="shared" si="21"/>
        <v>2.9745037877060121E-2</v>
      </c>
      <c r="AP17" s="123"/>
      <c r="AQ17" s="121"/>
      <c r="AR17" s="121"/>
      <c r="AS17" s="122"/>
      <c r="AT17" s="122"/>
    </row>
    <row r="18" spans="1:46">
      <c r="A18" s="198" t="s">
        <v>175</v>
      </c>
      <c r="B18" s="165">
        <v>388207430.49000001</v>
      </c>
      <c r="C18" s="165">
        <v>133.19999999999999</v>
      </c>
      <c r="D18" s="165">
        <v>391205757.25</v>
      </c>
      <c r="E18" s="165">
        <v>134.24</v>
      </c>
      <c r="F18" s="116">
        <f t="shared" si="0"/>
        <v>7.7235171831086975E-3</v>
      </c>
      <c r="G18" s="116">
        <f t="shared" si="1"/>
        <v>7.807807807807962E-3</v>
      </c>
      <c r="H18" s="165">
        <v>391407799.43000001</v>
      </c>
      <c r="I18" s="165">
        <v>134.30000000000001</v>
      </c>
      <c r="J18" s="116">
        <f t="shared" si="2"/>
        <v>5.1646013959577824E-4</v>
      </c>
      <c r="K18" s="116">
        <f t="shared" si="3"/>
        <v>4.469606674612803E-4</v>
      </c>
      <c r="L18" s="165">
        <v>401289765.97000003</v>
      </c>
      <c r="M18" s="165">
        <v>137.65</v>
      </c>
      <c r="N18" s="116">
        <f t="shared" si="4"/>
        <v>2.5247239718756111E-2</v>
      </c>
      <c r="O18" s="116">
        <f t="shared" si="5"/>
        <v>2.4944154877140686E-2</v>
      </c>
      <c r="P18" s="165">
        <v>401363572.85000002</v>
      </c>
      <c r="Q18" s="165">
        <v>137.68</v>
      </c>
      <c r="R18" s="116">
        <f t="shared" si="6"/>
        <v>1.8392415221850673E-4</v>
      </c>
      <c r="S18" s="116">
        <f t="shared" si="7"/>
        <v>2.1794406102434533E-4</v>
      </c>
      <c r="T18" s="165">
        <v>413489112.06</v>
      </c>
      <c r="U18" s="165">
        <v>141.86000000000001</v>
      </c>
      <c r="V18" s="116">
        <f t="shared" si="8"/>
        <v>3.0210861249562394E-2</v>
      </c>
      <c r="W18" s="116">
        <f t="shared" si="9"/>
        <v>3.0360255665310913E-2</v>
      </c>
      <c r="X18" s="165">
        <v>401724074.48000002</v>
      </c>
      <c r="Y18" s="165">
        <v>137.72</v>
      </c>
      <c r="Z18" s="116">
        <f t="shared" si="10"/>
        <v>-2.8453077086810448E-2</v>
      </c>
      <c r="AA18" s="116">
        <f t="shared" si="11"/>
        <v>-2.9183702241646795E-2</v>
      </c>
      <c r="AB18" s="165">
        <v>391359589.01999998</v>
      </c>
      <c r="AC18" s="165">
        <v>134.16999999999999</v>
      </c>
      <c r="AD18" s="116">
        <f t="shared" si="12"/>
        <v>-2.5800010799492273E-2</v>
      </c>
      <c r="AE18" s="116">
        <f t="shared" si="13"/>
        <v>-2.5776938716235924E-2</v>
      </c>
      <c r="AF18" s="165">
        <v>392420969.94999999</v>
      </c>
      <c r="AG18" s="165">
        <v>134.54</v>
      </c>
      <c r="AH18" s="116">
        <f t="shared" si="14"/>
        <v>2.7120350689702061E-3</v>
      </c>
      <c r="AI18" s="116">
        <f t="shared" si="15"/>
        <v>2.75769546098237E-3</v>
      </c>
      <c r="AJ18" s="117">
        <f t="shared" si="16"/>
        <v>1.5426187032386205E-3</v>
      </c>
      <c r="AK18" s="117">
        <f t="shared" si="17"/>
        <v>1.4467721977306045E-3</v>
      </c>
      <c r="AL18" s="118">
        <f t="shared" si="18"/>
        <v>3.1063262170331674E-3</v>
      </c>
      <c r="AM18" s="118">
        <f t="shared" si="19"/>
        <v>2.23480333730619E-3</v>
      </c>
      <c r="AN18" s="119">
        <f t="shared" si="20"/>
        <v>2.0954400953269083E-2</v>
      </c>
      <c r="AO18" s="203">
        <f t="shared" si="21"/>
        <v>2.108541762465127E-2</v>
      </c>
      <c r="AP18" s="123"/>
      <c r="AQ18" s="132">
        <v>100020653.31</v>
      </c>
      <c r="AR18" s="121">
        <v>100</v>
      </c>
      <c r="AS18" s="122" t="e">
        <f>(#REF!/AQ18)-1</f>
        <v>#REF!</v>
      </c>
      <c r="AT18" s="122" t="e">
        <f>(#REF!/AR18)-1</f>
        <v>#REF!</v>
      </c>
    </row>
    <row r="19" spans="1:46">
      <c r="A19" s="200" t="s">
        <v>56</v>
      </c>
      <c r="B19" s="170">
        <f>SUM(B5:B18)</f>
        <v>14706374811.539999</v>
      </c>
      <c r="C19" s="171"/>
      <c r="D19" s="170">
        <f>SUM(D5:D18)</f>
        <v>14986399213.010002</v>
      </c>
      <c r="E19" s="171"/>
      <c r="F19" s="116">
        <f>((D19-B19)/B19)</f>
        <v>1.9041021669750302E-2</v>
      </c>
      <c r="G19" s="116"/>
      <c r="H19" s="170">
        <f>SUM(H5:H18)</f>
        <v>15105783947.01</v>
      </c>
      <c r="I19" s="171"/>
      <c r="J19" s="116">
        <f>((H19-D19)/D19)</f>
        <v>7.9662053774970671E-3</v>
      </c>
      <c r="K19" s="116"/>
      <c r="L19" s="170">
        <f>SUM(L5:L18)</f>
        <v>15501449617.91</v>
      </c>
      <c r="M19" s="171"/>
      <c r="N19" s="116">
        <f>((L19-H19)/H19)</f>
        <v>2.619299152483355E-2</v>
      </c>
      <c r="O19" s="116"/>
      <c r="P19" s="170">
        <f>SUM(P5:P18)</f>
        <v>15466748557.959999</v>
      </c>
      <c r="Q19" s="171"/>
      <c r="R19" s="116">
        <f>((P19-L19)/L19)</f>
        <v>-2.2385687019817811E-3</v>
      </c>
      <c r="S19" s="116"/>
      <c r="T19" s="170">
        <f>SUM(T5:T18)</f>
        <v>15735857201.58</v>
      </c>
      <c r="U19" s="171"/>
      <c r="V19" s="116">
        <f>((T19-P19)/P19)</f>
        <v>1.7399173627963546E-2</v>
      </c>
      <c r="W19" s="116"/>
      <c r="X19" s="170">
        <f>SUM(X5:X18)</f>
        <v>15576716116.050001</v>
      </c>
      <c r="Y19" s="171"/>
      <c r="Z19" s="116">
        <f>((X19-T19)/T19)</f>
        <v>-1.011327717907988E-2</v>
      </c>
      <c r="AA19" s="116"/>
      <c r="AB19" s="170">
        <f>SUM(AB5:AB18)</f>
        <v>14859567653.780003</v>
      </c>
      <c r="AC19" s="171"/>
      <c r="AD19" s="116">
        <f>((AB19-X19)/X19)</f>
        <v>-4.603977224256274E-2</v>
      </c>
      <c r="AE19" s="116"/>
      <c r="AF19" s="170">
        <f>SUM(AF5:AF18)</f>
        <v>14839652118.940002</v>
      </c>
      <c r="AG19" s="171"/>
      <c r="AH19" s="116">
        <f>((AF19-AB19)/AB19)</f>
        <v>-1.3402499523553772E-3</v>
      </c>
      <c r="AI19" s="116"/>
      <c r="AJ19" s="117">
        <f t="shared" si="16"/>
        <v>1.3584405155080866E-3</v>
      </c>
      <c r="AK19" s="117"/>
      <c r="AL19" s="118">
        <f t="shared" si="18"/>
        <v>-9.7920182149295425E-3</v>
      </c>
      <c r="AM19" s="118"/>
      <c r="AN19" s="119">
        <f t="shared" si="20"/>
        <v>2.2768426008849645E-2</v>
      </c>
      <c r="AO19" s="203"/>
      <c r="AP19" s="123"/>
      <c r="AQ19" s="133">
        <f>SUM(AQ5:AQ18)</f>
        <v>13501614037.429998</v>
      </c>
      <c r="AR19" s="134"/>
      <c r="AS19" s="122" t="e">
        <f>(#REF!/AQ19)-1</f>
        <v>#REF!</v>
      </c>
      <c r="AT19" s="122" t="e">
        <f>(#REF!/AR19)-1</f>
        <v>#REF!</v>
      </c>
    </row>
    <row r="20" spans="1:46">
      <c r="A20" s="201" t="s">
        <v>59</v>
      </c>
      <c r="B20" s="170"/>
      <c r="C20" s="172"/>
      <c r="D20" s="170"/>
      <c r="E20" s="172"/>
      <c r="F20" s="116"/>
      <c r="G20" s="116"/>
      <c r="H20" s="170"/>
      <c r="I20" s="172"/>
      <c r="J20" s="116"/>
      <c r="K20" s="116"/>
      <c r="L20" s="170"/>
      <c r="M20" s="172"/>
      <c r="N20" s="116"/>
      <c r="O20" s="116"/>
      <c r="P20" s="170"/>
      <c r="Q20" s="172"/>
      <c r="R20" s="116"/>
      <c r="S20" s="116"/>
      <c r="T20" s="170"/>
      <c r="U20" s="172"/>
      <c r="V20" s="116"/>
      <c r="W20" s="116"/>
      <c r="X20" s="170"/>
      <c r="Y20" s="172"/>
      <c r="Z20" s="116"/>
      <c r="AA20" s="116"/>
      <c r="AB20" s="170"/>
      <c r="AC20" s="172"/>
      <c r="AD20" s="116"/>
      <c r="AE20" s="116"/>
      <c r="AF20" s="170"/>
      <c r="AG20" s="172"/>
      <c r="AH20" s="116"/>
      <c r="AI20" s="116"/>
      <c r="AJ20" s="117"/>
      <c r="AK20" s="117"/>
      <c r="AL20" s="118"/>
      <c r="AM20" s="118"/>
      <c r="AN20" s="119"/>
      <c r="AO20" s="203"/>
      <c r="AP20" s="123"/>
      <c r="AQ20" s="133"/>
      <c r="AR20" s="99"/>
      <c r="AS20" s="122" t="e">
        <f>(#REF!/AQ20)-1</f>
        <v>#REF!</v>
      </c>
      <c r="AT20" s="122" t="e">
        <f>(#REF!/AR20)-1</f>
        <v>#REF!</v>
      </c>
    </row>
    <row r="21" spans="1:46">
      <c r="A21" s="198" t="s">
        <v>48</v>
      </c>
      <c r="B21" s="173">
        <v>303381453103.56</v>
      </c>
      <c r="C21" s="173">
        <v>100</v>
      </c>
      <c r="D21" s="173">
        <v>301402812413.28003</v>
      </c>
      <c r="E21" s="173">
        <v>100</v>
      </c>
      <c r="F21" s="116">
        <f t="shared" ref="F21:F46" si="22">((D21-B21)/B21)</f>
        <v>-6.5219566655729429E-3</v>
      </c>
      <c r="G21" s="116">
        <f t="shared" ref="G21:G46" si="23">((E21-C21)/C21)</f>
        <v>0</v>
      </c>
      <c r="H21" s="173">
        <v>297058650870.82001</v>
      </c>
      <c r="I21" s="173">
        <v>100</v>
      </c>
      <c r="J21" s="116">
        <f t="shared" ref="J21:J46" si="24">((H21-D21)/D21)</f>
        <v>-1.4413142026370207E-2</v>
      </c>
      <c r="K21" s="116">
        <f t="shared" ref="K21:K46" si="25">((I21-E21)/E21)</f>
        <v>0</v>
      </c>
      <c r="L21" s="173">
        <v>292145254621.41998</v>
      </c>
      <c r="M21" s="173">
        <v>100</v>
      </c>
      <c r="N21" s="116">
        <f t="shared" ref="N21:N46" si="26">((L21-H21)/H21)</f>
        <v>-1.6540155403643442E-2</v>
      </c>
      <c r="O21" s="116">
        <f t="shared" ref="O21:O46" si="27">((M21-I21)/I21)</f>
        <v>0</v>
      </c>
      <c r="P21" s="173">
        <v>289221600443.35999</v>
      </c>
      <c r="Q21" s="173">
        <v>100</v>
      </c>
      <c r="R21" s="116">
        <f t="shared" ref="R21:R46" si="28">((P21-L21)/L21)</f>
        <v>-1.0007536086282321E-2</v>
      </c>
      <c r="S21" s="116">
        <f t="shared" ref="S21:S46" si="29">((Q21-M21)/M21)</f>
        <v>0</v>
      </c>
      <c r="T21" s="173">
        <v>284572677141.70001</v>
      </c>
      <c r="U21" s="173">
        <v>100</v>
      </c>
      <c r="V21" s="116">
        <f t="shared" ref="V21:V46" si="30">((T21-P21)/P21)</f>
        <v>-1.6073914584987574E-2</v>
      </c>
      <c r="W21" s="116">
        <f t="shared" ref="W21:W46" si="31">((U21-Q21)/Q21)</f>
        <v>0</v>
      </c>
      <c r="X21" s="173">
        <v>279664526093.60999</v>
      </c>
      <c r="Y21" s="173">
        <v>100</v>
      </c>
      <c r="Z21" s="116">
        <f t="shared" ref="Z21:Z46" si="32">((X21-T21)/T21)</f>
        <v>-1.7247443069336076E-2</v>
      </c>
      <c r="AA21" s="116">
        <f t="shared" ref="AA21:AA46" si="33">((Y21-U21)/U21)</f>
        <v>0</v>
      </c>
      <c r="AB21" s="173">
        <v>271954684717.12</v>
      </c>
      <c r="AC21" s="173">
        <v>100</v>
      </c>
      <c r="AD21" s="116">
        <f t="shared" ref="AD21:AD46" si="34">((AB21-X21)/X21)</f>
        <v>-2.7568177788516994E-2</v>
      </c>
      <c r="AE21" s="116">
        <f t="shared" ref="AE21:AE46" si="35">((AC21-Y21)/Y21)</f>
        <v>0</v>
      </c>
      <c r="AF21" s="173">
        <v>272380628104.17001</v>
      </c>
      <c r="AG21" s="173">
        <v>100</v>
      </c>
      <c r="AH21" s="116">
        <f t="shared" ref="AH21:AH46" si="36">((AF21-AB21)/AB21)</f>
        <v>1.5662292690161717E-3</v>
      </c>
      <c r="AI21" s="116">
        <f t="shared" ref="AI21:AI46" si="37">((AG21-AC21)/AC21)</f>
        <v>0</v>
      </c>
      <c r="AJ21" s="117">
        <f t="shared" si="16"/>
        <v>-1.3350762044461673E-2</v>
      </c>
      <c r="AK21" s="117">
        <f t="shared" si="17"/>
        <v>0</v>
      </c>
      <c r="AL21" s="118">
        <f t="shared" si="18"/>
        <v>-9.6290356671639599E-2</v>
      </c>
      <c r="AM21" s="118">
        <f t="shared" si="19"/>
        <v>0</v>
      </c>
      <c r="AN21" s="119">
        <f t="shared" si="20"/>
        <v>8.5887122516376223E-3</v>
      </c>
      <c r="AO21" s="203">
        <f t="shared" si="21"/>
        <v>0</v>
      </c>
      <c r="AP21" s="123"/>
      <c r="AQ21" s="121">
        <v>58847545464.410004</v>
      </c>
      <c r="AR21" s="135">
        <v>100</v>
      </c>
      <c r="AS21" s="122" t="e">
        <f>(#REF!/AQ21)-1</f>
        <v>#REF!</v>
      </c>
      <c r="AT21" s="122" t="e">
        <f>(#REF!/AR21)-1</f>
        <v>#REF!</v>
      </c>
    </row>
    <row r="22" spans="1:46">
      <c r="A22" s="198" t="s">
        <v>22</v>
      </c>
      <c r="B22" s="173">
        <v>212706958140.94</v>
      </c>
      <c r="C22" s="173">
        <v>100</v>
      </c>
      <c r="D22" s="173">
        <v>215176722279.64001</v>
      </c>
      <c r="E22" s="173">
        <v>100</v>
      </c>
      <c r="F22" s="116">
        <f t="shared" si="22"/>
        <v>1.1611111175138624E-2</v>
      </c>
      <c r="G22" s="116">
        <f t="shared" si="23"/>
        <v>0</v>
      </c>
      <c r="H22" s="173">
        <v>216210988603.45001</v>
      </c>
      <c r="I22" s="173">
        <v>100</v>
      </c>
      <c r="J22" s="116">
        <f t="shared" si="24"/>
        <v>4.806590196433435E-3</v>
      </c>
      <c r="K22" s="116">
        <f t="shared" si="25"/>
        <v>0</v>
      </c>
      <c r="L22" s="173">
        <v>213821784867.85001</v>
      </c>
      <c r="M22" s="173">
        <v>100</v>
      </c>
      <c r="N22" s="116">
        <f t="shared" si="26"/>
        <v>-1.105033444892117E-2</v>
      </c>
      <c r="O22" s="116">
        <f t="shared" si="27"/>
        <v>0</v>
      </c>
      <c r="P22" s="173">
        <v>210623945862.60999</v>
      </c>
      <c r="Q22" s="173">
        <v>100</v>
      </c>
      <c r="R22" s="116">
        <f t="shared" si="28"/>
        <v>-1.4955627684131469E-2</v>
      </c>
      <c r="S22" s="116">
        <f t="shared" si="29"/>
        <v>0</v>
      </c>
      <c r="T22" s="173">
        <v>209871456405.14999</v>
      </c>
      <c r="U22" s="173">
        <v>100</v>
      </c>
      <c r="V22" s="116">
        <f t="shared" si="30"/>
        <v>-3.5726681236464934E-3</v>
      </c>
      <c r="W22" s="116">
        <f t="shared" si="31"/>
        <v>0</v>
      </c>
      <c r="X22" s="173">
        <v>206258366414.5</v>
      </c>
      <c r="Y22" s="173">
        <v>100</v>
      </c>
      <c r="Z22" s="116">
        <f t="shared" si="32"/>
        <v>-1.721572839174014E-2</v>
      </c>
      <c r="AA22" s="116">
        <f t="shared" si="33"/>
        <v>0</v>
      </c>
      <c r="AB22" s="173">
        <v>202939145189.41</v>
      </c>
      <c r="AC22" s="173">
        <v>100</v>
      </c>
      <c r="AD22" s="116">
        <f t="shared" si="34"/>
        <v>-1.6092541033800482E-2</v>
      </c>
      <c r="AE22" s="116">
        <f t="shared" si="35"/>
        <v>0</v>
      </c>
      <c r="AF22" s="173">
        <v>199031498310.82001</v>
      </c>
      <c r="AG22" s="173">
        <v>100</v>
      </c>
      <c r="AH22" s="116">
        <f t="shared" si="36"/>
        <v>-1.9255264305675757E-2</v>
      </c>
      <c r="AI22" s="116">
        <f t="shared" si="37"/>
        <v>0</v>
      </c>
      <c r="AJ22" s="117">
        <f t="shared" si="16"/>
        <v>-8.2155578270429325E-3</v>
      </c>
      <c r="AK22" s="117">
        <f t="shared" si="17"/>
        <v>0</v>
      </c>
      <c r="AL22" s="118">
        <f t="shared" si="18"/>
        <v>-7.5032391040132804E-2</v>
      </c>
      <c r="AM22" s="118">
        <f t="shared" si="19"/>
        <v>0</v>
      </c>
      <c r="AN22" s="119">
        <f t="shared" si="20"/>
        <v>1.1355421119493243E-2</v>
      </c>
      <c r="AO22" s="203">
        <f t="shared" si="21"/>
        <v>0</v>
      </c>
      <c r="AP22" s="123"/>
      <c r="AQ22" s="121">
        <v>56630718400</v>
      </c>
      <c r="AR22" s="135">
        <v>100</v>
      </c>
      <c r="AS22" s="122" t="e">
        <f>(#REF!/AQ22)-1</f>
        <v>#REF!</v>
      </c>
      <c r="AT22" s="122" t="e">
        <f>(#REF!/AR22)-1</f>
        <v>#REF!</v>
      </c>
    </row>
    <row r="23" spans="1:46">
      <c r="A23" s="198" t="s">
        <v>101</v>
      </c>
      <c r="B23" s="173">
        <v>11040542996.58</v>
      </c>
      <c r="C23" s="173">
        <v>1</v>
      </c>
      <c r="D23" s="173">
        <v>10742540720.68</v>
      </c>
      <c r="E23" s="173">
        <v>1</v>
      </c>
      <c r="F23" s="116">
        <f t="shared" si="22"/>
        <v>-2.6991632204350004E-2</v>
      </c>
      <c r="G23" s="116">
        <f t="shared" si="23"/>
        <v>0</v>
      </c>
      <c r="H23" s="173">
        <v>13183922864.459999</v>
      </c>
      <c r="I23" s="173">
        <v>1</v>
      </c>
      <c r="J23" s="116">
        <f t="shared" si="24"/>
        <v>0.22726301042361419</v>
      </c>
      <c r="K23" s="116">
        <f t="shared" si="25"/>
        <v>0</v>
      </c>
      <c r="L23" s="173">
        <v>12771708220.33</v>
      </c>
      <c r="M23" s="173">
        <v>1</v>
      </c>
      <c r="N23" s="116">
        <f t="shared" si="26"/>
        <v>-3.1266463583552152E-2</v>
      </c>
      <c r="O23" s="116">
        <f t="shared" si="27"/>
        <v>0</v>
      </c>
      <c r="P23" s="173">
        <v>12872260575.200001</v>
      </c>
      <c r="Q23" s="173">
        <v>1</v>
      </c>
      <c r="R23" s="116">
        <f t="shared" si="28"/>
        <v>7.8730544994710765E-3</v>
      </c>
      <c r="S23" s="116">
        <f t="shared" si="29"/>
        <v>0</v>
      </c>
      <c r="T23" s="173">
        <v>12684576749.200001</v>
      </c>
      <c r="U23" s="173">
        <v>1</v>
      </c>
      <c r="V23" s="116">
        <f t="shared" si="30"/>
        <v>-1.4580486846389363E-2</v>
      </c>
      <c r="W23" s="116">
        <f t="shared" si="31"/>
        <v>0</v>
      </c>
      <c r="X23" s="173">
        <v>12888162250.389999</v>
      </c>
      <c r="Y23" s="173">
        <v>1</v>
      </c>
      <c r="Z23" s="116">
        <f t="shared" si="32"/>
        <v>1.6049845825785121E-2</v>
      </c>
      <c r="AA23" s="116">
        <f t="shared" si="33"/>
        <v>0</v>
      </c>
      <c r="AB23" s="173">
        <v>12914201805.73</v>
      </c>
      <c r="AC23" s="173">
        <v>1</v>
      </c>
      <c r="AD23" s="116">
        <f t="shared" si="34"/>
        <v>2.0204242338128686E-3</v>
      </c>
      <c r="AE23" s="116">
        <f t="shared" si="35"/>
        <v>0</v>
      </c>
      <c r="AF23" s="173">
        <v>12072035927.389999</v>
      </c>
      <c r="AG23" s="173">
        <v>1</v>
      </c>
      <c r="AH23" s="116">
        <f t="shared" si="36"/>
        <v>-6.5212383313255434E-2</v>
      </c>
      <c r="AI23" s="116">
        <f t="shared" si="37"/>
        <v>0</v>
      </c>
      <c r="AJ23" s="117">
        <f t="shared" si="16"/>
        <v>1.439442112939204E-2</v>
      </c>
      <c r="AK23" s="117">
        <f t="shared" si="17"/>
        <v>0</v>
      </c>
      <c r="AL23" s="118">
        <f t="shared" si="18"/>
        <v>0.12375984799858802</v>
      </c>
      <c r="AM23" s="118">
        <f t="shared" si="19"/>
        <v>0</v>
      </c>
      <c r="AN23" s="119">
        <f t="shared" si="20"/>
        <v>8.982994344078174E-2</v>
      </c>
      <c r="AO23" s="203">
        <f t="shared" si="21"/>
        <v>0</v>
      </c>
      <c r="AP23" s="123"/>
      <c r="AQ23" s="121">
        <v>366113097.69999999</v>
      </c>
      <c r="AR23" s="125">
        <v>1.1357999999999999</v>
      </c>
      <c r="AS23" s="122" t="e">
        <f>(#REF!/AQ23)-1</f>
        <v>#REF!</v>
      </c>
      <c r="AT23" s="122" t="e">
        <f>(#REF!/AR23)-1</f>
        <v>#REF!</v>
      </c>
    </row>
    <row r="24" spans="1:46">
      <c r="A24" s="198" t="s">
        <v>51</v>
      </c>
      <c r="B24" s="173">
        <v>879726914.58000004</v>
      </c>
      <c r="C24" s="173">
        <v>100</v>
      </c>
      <c r="D24" s="173">
        <v>862387169.58000004</v>
      </c>
      <c r="E24" s="173">
        <v>100</v>
      </c>
      <c r="F24" s="116">
        <f t="shared" si="22"/>
        <v>-1.9710372290108181E-2</v>
      </c>
      <c r="G24" s="116">
        <f t="shared" si="23"/>
        <v>0</v>
      </c>
      <c r="H24" s="173">
        <v>859412169.53999996</v>
      </c>
      <c r="I24" s="173">
        <v>100</v>
      </c>
      <c r="J24" s="116">
        <f t="shared" si="24"/>
        <v>-3.4497266946225164E-3</v>
      </c>
      <c r="K24" s="116">
        <f t="shared" si="25"/>
        <v>0</v>
      </c>
      <c r="L24" s="173">
        <v>859412169.53999996</v>
      </c>
      <c r="M24" s="173">
        <v>100</v>
      </c>
      <c r="N24" s="116">
        <f t="shared" si="26"/>
        <v>0</v>
      </c>
      <c r="O24" s="116">
        <f t="shared" si="27"/>
        <v>0</v>
      </c>
      <c r="P24" s="173">
        <v>788893807.53999996</v>
      </c>
      <c r="Q24" s="173">
        <v>100</v>
      </c>
      <c r="R24" s="116">
        <f t="shared" si="28"/>
        <v>-8.2054181333905157E-2</v>
      </c>
      <c r="S24" s="116">
        <f t="shared" si="29"/>
        <v>0</v>
      </c>
      <c r="T24" s="173">
        <v>782091290.53999996</v>
      </c>
      <c r="U24" s="173">
        <v>100</v>
      </c>
      <c r="V24" s="116">
        <f t="shared" si="30"/>
        <v>-8.6228551105150941E-3</v>
      </c>
      <c r="W24" s="116">
        <f t="shared" si="31"/>
        <v>0</v>
      </c>
      <c r="X24" s="173">
        <v>758955562.53999996</v>
      </c>
      <c r="Y24" s="173">
        <v>100</v>
      </c>
      <c r="Z24" s="116">
        <f t="shared" si="32"/>
        <v>-2.9581876540302331E-2</v>
      </c>
      <c r="AA24" s="116">
        <f t="shared" si="33"/>
        <v>0</v>
      </c>
      <c r="AB24" s="173">
        <v>765597069.91999996</v>
      </c>
      <c r="AC24" s="173">
        <v>100</v>
      </c>
      <c r="AD24" s="116">
        <f t="shared" si="34"/>
        <v>8.7508514434927291E-3</v>
      </c>
      <c r="AE24" s="116">
        <f t="shared" si="35"/>
        <v>0</v>
      </c>
      <c r="AF24" s="173">
        <v>749967458.91999996</v>
      </c>
      <c r="AG24" s="173">
        <v>100</v>
      </c>
      <c r="AH24" s="116">
        <f t="shared" si="36"/>
        <v>-2.0414930534717428E-2</v>
      </c>
      <c r="AI24" s="116">
        <f t="shared" si="37"/>
        <v>0</v>
      </c>
      <c r="AJ24" s="117">
        <f t="shared" si="16"/>
        <v>-1.938538638258475E-2</v>
      </c>
      <c r="AK24" s="117">
        <f t="shared" si="17"/>
        <v>0</v>
      </c>
      <c r="AL24" s="118">
        <f t="shared" si="18"/>
        <v>-0.13035874677350634</v>
      </c>
      <c r="AM24" s="118">
        <f t="shared" si="19"/>
        <v>0</v>
      </c>
      <c r="AN24" s="119">
        <f t="shared" si="20"/>
        <v>2.8207725037323855E-2</v>
      </c>
      <c r="AO24" s="203">
        <f t="shared" si="21"/>
        <v>0</v>
      </c>
      <c r="AP24" s="123"/>
      <c r="AQ24" s="121">
        <v>691810420.35000002</v>
      </c>
      <c r="AR24" s="135">
        <v>100</v>
      </c>
      <c r="AS24" s="122" t="e">
        <f>(#REF!/AQ24)-1</f>
        <v>#REF!</v>
      </c>
      <c r="AT24" s="122" t="e">
        <f>(#REF!/AR24)-1</f>
        <v>#REF!</v>
      </c>
    </row>
    <row r="25" spans="1:46">
      <c r="A25" s="198" t="s">
        <v>23</v>
      </c>
      <c r="B25" s="173">
        <v>85192750587.25</v>
      </c>
      <c r="C25" s="169">
        <v>1</v>
      </c>
      <c r="D25" s="173">
        <v>84975318535.360001</v>
      </c>
      <c r="E25" s="169">
        <v>1</v>
      </c>
      <c r="F25" s="116">
        <f t="shared" si="22"/>
        <v>-2.5522365505421351E-3</v>
      </c>
      <c r="G25" s="116">
        <f t="shared" si="23"/>
        <v>0</v>
      </c>
      <c r="H25" s="173">
        <v>85048767431.259995</v>
      </c>
      <c r="I25" s="169">
        <v>1</v>
      </c>
      <c r="J25" s="116">
        <f t="shared" si="24"/>
        <v>8.6435564074326219E-4</v>
      </c>
      <c r="K25" s="116">
        <f t="shared" si="25"/>
        <v>0</v>
      </c>
      <c r="L25" s="173">
        <v>85048767431.259995</v>
      </c>
      <c r="M25" s="169">
        <v>1</v>
      </c>
      <c r="N25" s="116">
        <f t="shared" si="26"/>
        <v>0</v>
      </c>
      <c r="O25" s="116">
        <f t="shared" si="27"/>
        <v>0</v>
      </c>
      <c r="P25" s="173">
        <v>83723260734.520004</v>
      </c>
      <c r="Q25" s="169">
        <v>1</v>
      </c>
      <c r="R25" s="116">
        <f t="shared" si="28"/>
        <v>-1.5585254634187624E-2</v>
      </c>
      <c r="S25" s="116">
        <f t="shared" si="29"/>
        <v>0</v>
      </c>
      <c r="T25" s="173">
        <v>81545082146</v>
      </c>
      <c r="U25" s="169">
        <v>1</v>
      </c>
      <c r="V25" s="116">
        <f t="shared" si="30"/>
        <v>-2.6016408933555998E-2</v>
      </c>
      <c r="W25" s="116">
        <f t="shared" si="31"/>
        <v>0</v>
      </c>
      <c r="X25" s="173">
        <v>81545082146</v>
      </c>
      <c r="Y25" s="169">
        <v>1</v>
      </c>
      <c r="Z25" s="116">
        <f t="shared" si="32"/>
        <v>0</v>
      </c>
      <c r="AA25" s="116">
        <f t="shared" si="33"/>
        <v>0</v>
      </c>
      <c r="AB25" s="173">
        <v>76062202554.190002</v>
      </c>
      <c r="AC25" s="169">
        <v>1</v>
      </c>
      <c r="AD25" s="116">
        <f t="shared" si="34"/>
        <v>-6.7237403501456239E-2</v>
      </c>
      <c r="AE25" s="116">
        <f t="shared" si="35"/>
        <v>0</v>
      </c>
      <c r="AF25" s="173">
        <v>74466288861.110001</v>
      </c>
      <c r="AG25" s="169">
        <v>1</v>
      </c>
      <c r="AH25" s="116">
        <f t="shared" si="36"/>
        <v>-2.0981691819179228E-2</v>
      </c>
      <c r="AI25" s="116">
        <f t="shared" si="37"/>
        <v>0</v>
      </c>
      <c r="AJ25" s="117">
        <f t="shared" si="16"/>
        <v>-1.6438579974772244E-2</v>
      </c>
      <c r="AK25" s="117">
        <f t="shared" si="17"/>
        <v>0</v>
      </c>
      <c r="AL25" s="118">
        <f t="shared" si="18"/>
        <v>-0.12367155375683557</v>
      </c>
      <c r="AM25" s="118">
        <f t="shared" si="19"/>
        <v>0</v>
      </c>
      <c r="AN25" s="119">
        <f t="shared" si="20"/>
        <v>2.3072244445935083E-2</v>
      </c>
      <c r="AO25" s="203">
        <f t="shared" si="21"/>
        <v>0</v>
      </c>
      <c r="AP25" s="123"/>
      <c r="AQ25" s="121">
        <v>13880602273.7041</v>
      </c>
      <c r="AR25" s="128">
        <v>1</v>
      </c>
      <c r="AS25" s="122" t="e">
        <f>(#REF!/AQ25)-1</f>
        <v>#REF!</v>
      </c>
      <c r="AT25" s="122" t="e">
        <f>(#REF!/AR25)-1</f>
        <v>#REF!</v>
      </c>
    </row>
    <row r="26" spans="1:46">
      <c r="A26" s="198" t="s">
        <v>75</v>
      </c>
      <c r="B26" s="173">
        <v>1507656853.2056201</v>
      </c>
      <c r="C26" s="169">
        <v>10</v>
      </c>
      <c r="D26" s="173">
        <v>1511532347.3599999</v>
      </c>
      <c r="E26" s="169">
        <v>10</v>
      </c>
      <c r="F26" s="116">
        <f t="shared" si="22"/>
        <v>2.5705412648373309E-3</v>
      </c>
      <c r="G26" s="116">
        <f t="shared" si="23"/>
        <v>0</v>
      </c>
      <c r="H26" s="173">
        <v>1498779370.6500001</v>
      </c>
      <c r="I26" s="169">
        <v>10</v>
      </c>
      <c r="J26" s="116">
        <f t="shared" si="24"/>
        <v>-8.4371179566707869E-3</v>
      </c>
      <c r="K26" s="116">
        <f t="shared" si="25"/>
        <v>0</v>
      </c>
      <c r="L26" s="173">
        <v>1285712631.95</v>
      </c>
      <c r="M26" s="169">
        <v>10</v>
      </c>
      <c r="N26" s="116">
        <f t="shared" si="26"/>
        <v>-0.14216017572192491</v>
      </c>
      <c r="O26" s="116">
        <f t="shared" si="27"/>
        <v>0</v>
      </c>
      <c r="P26" s="173">
        <v>1277866942.4300001</v>
      </c>
      <c r="Q26" s="169">
        <v>10</v>
      </c>
      <c r="R26" s="116">
        <f t="shared" si="28"/>
        <v>-6.1022108090364405E-3</v>
      </c>
      <c r="S26" s="116">
        <f t="shared" si="29"/>
        <v>0</v>
      </c>
      <c r="T26" s="173">
        <v>1268142165.0999999</v>
      </c>
      <c r="U26" s="169">
        <v>10</v>
      </c>
      <c r="V26" s="116">
        <f t="shared" si="30"/>
        <v>-7.6101642566224169E-3</v>
      </c>
      <c r="W26" s="116">
        <f t="shared" si="31"/>
        <v>0</v>
      </c>
      <c r="X26" s="173">
        <v>1259318014.8699999</v>
      </c>
      <c r="Y26" s="169">
        <v>10</v>
      </c>
      <c r="Z26" s="116">
        <f t="shared" si="32"/>
        <v>-6.9583288631556439E-3</v>
      </c>
      <c r="AA26" s="116">
        <f t="shared" si="33"/>
        <v>0</v>
      </c>
      <c r="AB26" s="173">
        <v>1204295676.0599999</v>
      </c>
      <c r="AC26" s="169">
        <v>10</v>
      </c>
      <c r="AD26" s="116">
        <f t="shared" si="34"/>
        <v>-4.3692171604231306E-2</v>
      </c>
      <c r="AE26" s="116">
        <f t="shared" si="35"/>
        <v>0</v>
      </c>
      <c r="AF26" s="173">
        <v>1202189931.52</v>
      </c>
      <c r="AG26" s="169">
        <v>10</v>
      </c>
      <c r="AH26" s="116">
        <f t="shared" si="36"/>
        <v>-1.7485278589467012E-3</v>
      </c>
      <c r="AI26" s="116">
        <f t="shared" si="37"/>
        <v>0</v>
      </c>
      <c r="AJ26" s="117">
        <f t="shared" si="16"/>
        <v>-2.676726947571886E-2</v>
      </c>
      <c r="AK26" s="117">
        <f t="shared" si="17"/>
        <v>0</v>
      </c>
      <c r="AL26" s="118">
        <f t="shared" si="18"/>
        <v>-0.2046548433980184</v>
      </c>
      <c r="AM26" s="118">
        <f t="shared" si="19"/>
        <v>0</v>
      </c>
      <c r="AN26" s="119">
        <f t="shared" si="20"/>
        <v>4.8713517643048529E-2</v>
      </c>
      <c r="AO26" s="203">
        <f t="shared" si="21"/>
        <v>0</v>
      </c>
      <c r="AP26" s="123"/>
      <c r="AQ26" s="131">
        <v>246915130.99000001</v>
      </c>
      <c r="AR26" s="128">
        <v>10</v>
      </c>
      <c r="AS26" s="122" t="e">
        <f>(#REF!/AQ26)-1</f>
        <v>#REF!</v>
      </c>
      <c r="AT26" s="122" t="e">
        <f>(#REF!/AR26)-1</f>
        <v>#REF!</v>
      </c>
    </row>
    <row r="27" spans="1:46">
      <c r="A27" s="198" t="s">
        <v>107</v>
      </c>
      <c r="B27" s="173">
        <v>29968183813.689999</v>
      </c>
      <c r="C27" s="169">
        <v>1</v>
      </c>
      <c r="D27" s="173">
        <v>29498741174.360001</v>
      </c>
      <c r="E27" s="169">
        <v>1</v>
      </c>
      <c r="F27" s="116">
        <f t="shared" si="22"/>
        <v>-1.5664701012530105E-2</v>
      </c>
      <c r="G27" s="116">
        <f t="shared" si="23"/>
        <v>0</v>
      </c>
      <c r="H27" s="173">
        <v>29644704048.18</v>
      </c>
      <c r="I27" s="169">
        <v>1</v>
      </c>
      <c r="J27" s="116">
        <f t="shared" si="24"/>
        <v>4.9481051736156492E-3</v>
      </c>
      <c r="K27" s="116">
        <f t="shared" si="25"/>
        <v>0</v>
      </c>
      <c r="L27" s="173">
        <v>29081721971.43</v>
      </c>
      <c r="M27" s="169">
        <v>1</v>
      </c>
      <c r="N27" s="116">
        <f t="shared" si="26"/>
        <v>-1.8990983206815436E-2</v>
      </c>
      <c r="O27" s="116">
        <f t="shared" si="27"/>
        <v>0</v>
      </c>
      <c r="P27" s="173">
        <v>28906652026.029999</v>
      </c>
      <c r="Q27" s="169">
        <v>1</v>
      </c>
      <c r="R27" s="116">
        <f t="shared" si="28"/>
        <v>-6.0199305107170387E-3</v>
      </c>
      <c r="S27" s="116">
        <f t="shared" si="29"/>
        <v>0</v>
      </c>
      <c r="T27" s="173">
        <v>26957185909.91</v>
      </c>
      <c r="U27" s="169">
        <v>1</v>
      </c>
      <c r="V27" s="116">
        <f t="shared" si="30"/>
        <v>-6.7440052011714616E-2</v>
      </c>
      <c r="W27" s="116">
        <f t="shared" si="31"/>
        <v>0</v>
      </c>
      <c r="X27" s="173">
        <v>28339049233.91</v>
      </c>
      <c r="Y27" s="169">
        <v>1</v>
      </c>
      <c r="Z27" s="116">
        <f t="shared" si="32"/>
        <v>5.1261408687766609E-2</v>
      </c>
      <c r="AA27" s="116">
        <f t="shared" si="33"/>
        <v>0</v>
      </c>
      <c r="AB27" s="173">
        <v>28336304745.990002</v>
      </c>
      <c r="AC27" s="169">
        <v>1</v>
      </c>
      <c r="AD27" s="116">
        <f t="shared" si="34"/>
        <v>-9.6844742296935056E-5</v>
      </c>
      <c r="AE27" s="116">
        <f t="shared" si="35"/>
        <v>0</v>
      </c>
      <c r="AF27" s="173">
        <v>27767436962.950001</v>
      </c>
      <c r="AG27" s="169">
        <v>1</v>
      </c>
      <c r="AH27" s="116">
        <f t="shared" si="36"/>
        <v>-2.0075581066035224E-2</v>
      </c>
      <c r="AI27" s="116">
        <f t="shared" si="37"/>
        <v>0</v>
      </c>
      <c r="AJ27" s="117">
        <f t="shared" si="16"/>
        <v>-9.0098223360908867E-3</v>
      </c>
      <c r="AK27" s="117">
        <f t="shared" si="17"/>
        <v>0</v>
      </c>
      <c r="AL27" s="118">
        <f t="shared" si="18"/>
        <v>-5.8690782809228195E-2</v>
      </c>
      <c r="AM27" s="118">
        <f t="shared" si="19"/>
        <v>0</v>
      </c>
      <c r="AN27" s="119">
        <f t="shared" si="20"/>
        <v>3.294211241156484E-2</v>
      </c>
      <c r="AO27" s="203">
        <f t="shared" si="21"/>
        <v>0</v>
      </c>
      <c r="AP27" s="123"/>
      <c r="AQ27" s="131"/>
      <c r="AR27" s="128"/>
      <c r="AS27" s="122"/>
      <c r="AT27" s="122"/>
    </row>
    <row r="28" spans="1:46">
      <c r="A28" s="198" t="s">
        <v>111</v>
      </c>
      <c r="B28" s="173">
        <v>6414180513.3763847</v>
      </c>
      <c r="C28" s="169">
        <v>100</v>
      </c>
      <c r="D28" s="173">
        <v>6406826656.6785574</v>
      </c>
      <c r="E28" s="169">
        <v>100</v>
      </c>
      <c r="F28" s="116">
        <f t="shared" si="22"/>
        <v>-1.1464998034419699E-3</v>
      </c>
      <c r="G28" s="116">
        <f t="shared" si="23"/>
        <v>0</v>
      </c>
      <c r="H28" s="173">
        <v>5629280108.4935875</v>
      </c>
      <c r="I28" s="169">
        <v>100</v>
      </c>
      <c r="J28" s="116">
        <f t="shared" si="24"/>
        <v>-0.12136219533494721</v>
      </c>
      <c r="K28" s="116">
        <f t="shared" si="25"/>
        <v>0</v>
      </c>
      <c r="L28" s="173">
        <v>5397878597.5764532</v>
      </c>
      <c r="M28" s="169">
        <v>100</v>
      </c>
      <c r="N28" s="116">
        <f t="shared" si="26"/>
        <v>-4.1106767909450864E-2</v>
      </c>
      <c r="O28" s="116">
        <f t="shared" si="27"/>
        <v>0</v>
      </c>
      <c r="P28" s="173">
        <v>5355481265.6800003</v>
      </c>
      <c r="Q28" s="169">
        <v>100</v>
      </c>
      <c r="R28" s="116">
        <f t="shared" si="28"/>
        <v>-7.8544433947604006E-3</v>
      </c>
      <c r="S28" s="116">
        <f t="shared" si="29"/>
        <v>0</v>
      </c>
      <c r="T28" s="173">
        <v>5351873801.5977163</v>
      </c>
      <c r="U28" s="169">
        <v>100</v>
      </c>
      <c r="V28" s="116">
        <f t="shared" si="30"/>
        <v>-6.7360222234405E-4</v>
      </c>
      <c r="W28" s="116">
        <f t="shared" si="31"/>
        <v>0</v>
      </c>
      <c r="X28" s="173">
        <v>5368336628.3005619</v>
      </c>
      <c r="Y28" s="169">
        <v>100</v>
      </c>
      <c r="Z28" s="116">
        <f t="shared" si="32"/>
        <v>3.0760864910399904E-3</v>
      </c>
      <c r="AA28" s="116">
        <f t="shared" si="33"/>
        <v>0</v>
      </c>
      <c r="AB28" s="173">
        <v>5153376377.96</v>
      </c>
      <c r="AC28" s="169">
        <v>100</v>
      </c>
      <c r="AD28" s="116">
        <f t="shared" si="34"/>
        <v>-4.0042244967900084E-2</v>
      </c>
      <c r="AE28" s="116">
        <f t="shared" si="35"/>
        <v>0</v>
      </c>
      <c r="AF28" s="173">
        <v>5134731218.25</v>
      </c>
      <c r="AG28" s="169">
        <v>100</v>
      </c>
      <c r="AH28" s="116">
        <f t="shared" si="36"/>
        <v>-3.6180473426590384E-3</v>
      </c>
      <c r="AI28" s="116">
        <f t="shared" si="37"/>
        <v>0</v>
      </c>
      <c r="AJ28" s="117">
        <f t="shared" si="16"/>
        <v>-2.6590964310557956E-2</v>
      </c>
      <c r="AK28" s="117">
        <f t="shared" si="17"/>
        <v>0</v>
      </c>
      <c r="AL28" s="118">
        <f t="shared" si="18"/>
        <v>-0.19855312256692773</v>
      </c>
      <c r="AM28" s="118">
        <f t="shared" si="19"/>
        <v>0</v>
      </c>
      <c r="AN28" s="119">
        <f t="shared" si="20"/>
        <v>4.217532826579766E-2</v>
      </c>
      <c r="AO28" s="203">
        <f t="shared" si="21"/>
        <v>0</v>
      </c>
      <c r="AP28" s="123"/>
      <c r="AQ28" s="131"/>
      <c r="AR28" s="128"/>
      <c r="AS28" s="122"/>
      <c r="AT28" s="122"/>
    </row>
    <row r="29" spans="1:46">
      <c r="A29" s="198" t="s">
        <v>114</v>
      </c>
      <c r="B29" s="173">
        <v>8050514944.1899996</v>
      </c>
      <c r="C29" s="169">
        <v>100</v>
      </c>
      <c r="D29" s="173">
        <v>8555263758.0699997</v>
      </c>
      <c r="E29" s="169">
        <v>100</v>
      </c>
      <c r="F29" s="116">
        <f t="shared" si="22"/>
        <v>6.2697705349180649E-2</v>
      </c>
      <c r="G29" s="116">
        <f t="shared" si="23"/>
        <v>0</v>
      </c>
      <c r="H29" s="173">
        <v>8353554494.0699997</v>
      </c>
      <c r="I29" s="169">
        <v>100</v>
      </c>
      <c r="J29" s="116">
        <f t="shared" si="24"/>
        <v>-2.3577211609604895E-2</v>
      </c>
      <c r="K29" s="116">
        <f t="shared" si="25"/>
        <v>0</v>
      </c>
      <c r="L29" s="173">
        <v>7948623302.4899998</v>
      </c>
      <c r="M29" s="169">
        <v>100</v>
      </c>
      <c r="N29" s="116">
        <f t="shared" si="26"/>
        <v>-4.8474118636258549E-2</v>
      </c>
      <c r="O29" s="116">
        <f t="shared" si="27"/>
        <v>0</v>
      </c>
      <c r="P29" s="173">
        <v>7783818661.6400003</v>
      </c>
      <c r="Q29" s="169">
        <v>100</v>
      </c>
      <c r="R29" s="116">
        <f t="shared" si="28"/>
        <v>-2.0733733953447315E-2</v>
      </c>
      <c r="S29" s="116">
        <f t="shared" si="29"/>
        <v>0</v>
      </c>
      <c r="T29" s="173">
        <v>7631122958.7700005</v>
      </c>
      <c r="U29" s="169">
        <v>100</v>
      </c>
      <c r="V29" s="116">
        <f t="shared" si="30"/>
        <v>-1.9617068370632866E-2</v>
      </c>
      <c r="W29" s="116">
        <f t="shared" si="31"/>
        <v>0</v>
      </c>
      <c r="X29" s="173">
        <v>7465292176.5900002</v>
      </c>
      <c r="Y29" s="169">
        <v>100</v>
      </c>
      <c r="Z29" s="116">
        <f t="shared" si="32"/>
        <v>-2.1730849191654127E-2</v>
      </c>
      <c r="AA29" s="116">
        <f t="shared" si="33"/>
        <v>0</v>
      </c>
      <c r="AB29" s="173">
        <v>7108484193.0100002</v>
      </c>
      <c r="AC29" s="169">
        <v>100</v>
      </c>
      <c r="AD29" s="116">
        <f t="shared" si="34"/>
        <v>-4.7795581892815193E-2</v>
      </c>
      <c r="AE29" s="116">
        <f t="shared" si="35"/>
        <v>0</v>
      </c>
      <c r="AF29" s="173">
        <v>7008303810.9399996</v>
      </c>
      <c r="AG29" s="169">
        <v>100</v>
      </c>
      <c r="AH29" s="116">
        <f t="shared" si="36"/>
        <v>-1.4093072355497565E-2</v>
      </c>
      <c r="AI29" s="116">
        <f t="shared" si="37"/>
        <v>0</v>
      </c>
      <c r="AJ29" s="117">
        <f t="shared" si="16"/>
        <v>-1.666549133259123E-2</v>
      </c>
      <c r="AK29" s="117">
        <f t="shared" si="17"/>
        <v>0</v>
      </c>
      <c r="AL29" s="118">
        <f t="shared" si="18"/>
        <v>-0.18081966738556546</v>
      </c>
      <c r="AM29" s="118">
        <f t="shared" si="19"/>
        <v>0</v>
      </c>
      <c r="AN29" s="119">
        <f t="shared" si="20"/>
        <v>3.46094490991702E-2</v>
      </c>
      <c r="AO29" s="203">
        <f t="shared" si="21"/>
        <v>0</v>
      </c>
      <c r="AP29" s="123"/>
      <c r="AQ29" s="131"/>
      <c r="AR29" s="128"/>
      <c r="AS29" s="122"/>
      <c r="AT29" s="122"/>
    </row>
    <row r="30" spans="1:46">
      <c r="A30" s="198" t="s">
        <v>120</v>
      </c>
      <c r="B30" s="173">
        <v>1022167168.6799999</v>
      </c>
      <c r="C30" s="169">
        <v>10</v>
      </c>
      <c r="D30" s="173">
        <v>1117238030.79</v>
      </c>
      <c r="E30" s="169">
        <v>10</v>
      </c>
      <c r="F30" s="116">
        <f t="shared" si="22"/>
        <v>9.3009113404387708E-2</v>
      </c>
      <c r="G30" s="116">
        <f t="shared" si="23"/>
        <v>0</v>
      </c>
      <c r="H30" s="173">
        <v>1119873219.01</v>
      </c>
      <c r="I30" s="169">
        <v>10</v>
      </c>
      <c r="J30" s="116">
        <f t="shared" si="24"/>
        <v>2.358663192065423E-3</v>
      </c>
      <c r="K30" s="116">
        <f t="shared" si="25"/>
        <v>0</v>
      </c>
      <c r="L30" s="173">
        <v>1124245076.1300001</v>
      </c>
      <c r="M30" s="169">
        <v>10</v>
      </c>
      <c r="N30" s="116">
        <f t="shared" si="26"/>
        <v>3.9038857665200451E-3</v>
      </c>
      <c r="O30" s="116">
        <f t="shared" si="27"/>
        <v>0</v>
      </c>
      <c r="P30" s="173">
        <v>1125494987.9300001</v>
      </c>
      <c r="Q30" s="169">
        <v>10</v>
      </c>
      <c r="R30" s="116">
        <f t="shared" si="28"/>
        <v>1.1117787629566821E-3</v>
      </c>
      <c r="S30" s="116">
        <f t="shared" si="29"/>
        <v>0</v>
      </c>
      <c r="T30" s="173">
        <v>1137284987.9300001</v>
      </c>
      <c r="U30" s="169">
        <v>10</v>
      </c>
      <c r="V30" s="116">
        <f t="shared" si="30"/>
        <v>1.0475390940375539E-2</v>
      </c>
      <c r="W30" s="116">
        <f t="shared" si="31"/>
        <v>0</v>
      </c>
      <c r="X30" s="173">
        <v>1153611991.0899999</v>
      </c>
      <c r="Y30" s="169">
        <v>10</v>
      </c>
      <c r="Z30" s="116">
        <f t="shared" si="32"/>
        <v>1.435612298876557E-2</v>
      </c>
      <c r="AA30" s="116">
        <f t="shared" si="33"/>
        <v>0</v>
      </c>
      <c r="AB30" s="173">
        <v>1107721521</v>
      </c>
      <c r="AC30" s="169">
        <v>10</v>
      </c>
      <c r="AD30" s="116">
        <f t="shared" si="34"/>
        <v>-3.977981370204025E-2</v>
      </c>
      <c r="AE30" s="116">
        <f t="shared" si="35"/>
        <v>0</v>
      </c>
      <c r="AF30" s="173">
        <v>1102530376.9000001</v>
      </c>
      <c r="AG30" s="169">
        <v>10</v>
      </c>
      <c r="AH30" s="116">
        <f t="shared" si="36"/>
        <v>-4.6863259416622862E-3</v>
      </c>
      <c r="AI30" s="116">
        <f t="shared" si="37"/>
        <v>0</v>
      </c>
      <c r="AJ30" s="117">
        <f t="shared" si="16"/>
        <v>1.0093601926421053E-2</v>
      </c>
      <c r="AK30" s="117">
        <f t="shared" si="17"/>
        <v>0</v>
      </c>
      <c r="AL30" s="118">
        <f t="shared" si="18"/>
        <v>-1.3164297566562492E-2</v>
      </c>
      <c r="AM30" s="118">
        <f t="shared" si="19"/>
        <v>0</v>
      </c>
      <c r="AN30" s="119">
        <f t="shared" si="20"/>
        <v>3.7374391074351664E-2</v>
      </c>
      <c r="AO30" s="203">
        <f t="shared" si="21"/>
        <v>0</v>
      </c>
      <c r="AP30" s="123"/>
      <c r="AQ30" s="131"/>
      <c r="AR30" s="128"/>
      <c r="AS30" s="122"/>
      <c r="AT30" s="122"/>
    </row>
    <row r="31" spans="1:46">
      <c r="A31" s="198" t="s">
        <v>122</v>
      </c>
      <c r="B31" s="168">
        <v>2548299818</v>
      </c>
      <c r="C31" s="169">
        <v>100</v>
      </c>
      <c r="D31" s="168">
        <v>2549594818</v>
      </c>
      <c r="E31" s="169">
        <v>100</v>
      </c>
      <c r="F31" s="116">
        <f t="shared" si="22"/>
        <v>5.0818196149947695E-4</v>
      </c>
      <c r="G31" s="116">
        <f t="shared" si="23"/>
        <v>0</v>
      </c>
      <c r="H31" s="168">
        <v>2521521661</v>
      </c>
      <c r="I31" s="169">
        <v>100</v>
      </c>
      <c r="J31" s="116">
        <f t="shared" si="24"/>
        <v>-1.1010830741341741E-2</v>
      </c>
      <c r="K31" s="116">
        <f t="shared" si="25"/>
        <v>0</v>
      </c>
      <c r="L31" s="168">
        <v>2527081987</v>
      </c>
      <c r="M31" s="169">
        <v>100</v>
      </c>
      <c r="N31" s="116">
        <f t="shared" si="26"/>
        <v>2.2051470292723373E-3</v>
      </c>
      <c r="O31" s="116">
        <f t="shared" si="27"/>
        <v>0</v>
      </c>
      <c r="P31" s="168">
        <v>2524853225</v>
      </c>
      <c r="Q31" s="169">
        <v>100</v>
      </c>
      <c r="R31" s="116">
        <f t="shared" si="28"/>
        <v>-8.8195080787460028E-4</v>
      </c>
      <c r="S31" s="116">
        <f t="shared" si="29"/>
        <v>0</v>
      </c>
      <c r="T31" s="168">
        <v>2508299546</v>
      </c>
      <c r="U31" s="169">
        <v>100</v>
      </c>
      <c r="V31" s="116">
        <f t="shared" si="30"/>
        <v>-6.5562935841547779E-3</v>
      </c>
      <c r="W31" s="116">
        <f t="shared" si="31"/>
        <v>0</v>
      </c>
      <c r="X31" s="168">
        <v>2479574170</v>
      </c>
      <c r="Y31" s="169">
        <v>100</v>
      </c>
      <c r="Z31" s="116">
        <f t="shared" si="32"/>
        <v>-1.1452131403447616E-2</v>
      </c>
      <c r="AA31" s="116">
        <f t="shared" si="33"/>
        <v>0</v>
      </c>
      <c r="AB31" s="168">
        <v>2413049519</v>
      </c>
      <c r="AC31" s="169">
        <v>100</v>
      </c>
      <c r="AD31" s="116">
        <f t="shared" si="34"/>
        <v>-2.6829062749915644E-2</v>
      </c>
      <c r="AE31" s="116">
        <f t="shared" si="35"/>
        <v>0</v>
      </c>
      <c r="AF31" s="168">
        <v>2392538689</v>
      </c>
      <c r="AG31" s="169">
        <v>100</v>
      </c>
      <c r="AH31" s="116">
        <f t="shared" si="36"/>
        <v>-8.4999623250582787E-3</v>
      </c>
      <c r="AI31" s="116">
        <f t="shared" si="37"/>
        <v>0</v>
      </c>
      <c r="AJ31" s="117">
        <f t="shared" si="16"/>
        <v>-7.8146128276276039E-3</v>
      </c>
      <c r="AK31" s="117">
        <f t="shared" si="17"/>
        <v>0</v>
      </c>
      <c r="AL31" s="118">
        <f t="shared" si="18"/>
        <v>-6.1600426817309289E-2</v>
      </c>
      <c r="AM31" s="118">
        <f t="shared" si="19"/>
        <v>0</v>
      </c>
      <c r="AN31" s="119">
        <f t="shared" si="20"/>
        <v>9.2949758380743014E-3</v>
      </c>
      <c r="AO31" s="203">
        <f t="shared" si="21"/>
        <v>0</v>
      </c>
      <c r="AP31" s="123"/>
      <c r="AQ31" s="131"/>
      <c r="AR31" s="128"/>
      <c r="AS31" s="122"/>
      <c r="AT31" s="122"/>
    </row>
    <row r="32" spans="1:46">
      <c r="A32" s="198" t="s">
        <v>123</v>
      </c>
      <c r="B32" s="168">
        <v>10198823526.33</v>
      </c>
      <c r="C32" s="169">
        <v>100</v>
      </c>
      <c r="D32" s="168">
        <v>9761435875.7900009</v>
      </c>
      <c r="E32" s="169">
        <v>100</v>
      </c>
      <c r="F32" s="116">
        <f t="shared" si="22"/>
        <v>-4.2886088715115844E-2</v>
      </c>
      <c r="G32" s="116">
        <f t="shared" si="23"/>
        <v>0</v>
      </c>
      <c r="H32" s="168">
        <v>9675445348.5799999</v>
      </c>
      <c r="I32" s="169">
        <v>100</v>
      </c>
      <c r="J32" s="116">
        <f t="shared" si="24"/>
        <v>-8.809208840194498E-3</v>
      </c>
      <c r="K32" s="116">
        <f t="shared" si="25"/>
        <v>0</v>
      </c>
      <c r="L32" s="168">
        <v>10134094447.74</v>
      </c>
      <c r="M32" s="169">
        <v>100</v>
      </c>
      <c r="N32" s="116">
        <f t="shared" si="26"/>
        <v>4.7403409624685929E-2</v>
      </c>
      <c r="O32" s="116">
        <f t="shared" si="27"/>
        <v>0</v>
      </c>
      <c r="P32" s="168">
        <v>9277884616.1200008</v>
      </c>
      <c r="Q32" s="169">
        <v>100</v>
      </c>
      <c r="R32" s="116">
        <f t="shared" si="28"/>
        <v>-8.4488045383368404E-2</v>
      </c>
      <c r="S32" s="116">
        <f t="shared" si="29"/>
        <v>0</v>
      </c>
      <c r="T32" s="168">
        <v>8977863409.3700008</v>
      </c>
      <c r="U32" s="169">
        <v>100</v>
      </c>
      <c r="V32" s="116">
        <f t="shared" si="30"/>
        <v>-3.2337242718962426E-2</v>
      </c>
      <c r="W32" s="116">
        <f t="shared" si="31"/>
        <v>0</v>
      </c>
      <c r="X32" s="168">
        <v>8234006398.0600004</v>
      </c>
      <c r="Y32" s="169">
        <v>100</v>
      </c>
      <c r="Z32" s="116">
        <f t="shared" si="32"/>
        <v>-8.2854569889496535E-2</v>
      </c>
      <c r="AA32" s="116">
        <f t="shared" si="33"/>
        <v>0</v>
      </c>
      <c r="AB32" s="168">
        <v>9257819004.0100002</v>
      </c>
      <c r="AC32" s="169">
        <v>100</v>
      </c>
      <c r="AD32" s="116">
        <f t="shared" si="34"/>
        <v>0.12433954462207103</v>
      </c>
      <c r="AE32" s="116">
        <f t="shared" si="35"/>
        <v>0</v>
      </c>
      <c r="AF32" s="168">
        <v>8846377288.3600006</v>
      </c>
      <c r="AG32" s="169">
        <v>100</v>
      </c>
      <c r="AH32" s="116">
        <f t="shared" si="36"/>
        <v>-4.4442618231333393E-2</v>
      </c>
      <c r="AI32" s="116">
        <f t="shared" si="37"/>
        <v>0</v>
      </c>
      <c r="AJ32" s="117">
        <f t="shared" si="16"/>
        <v>-1.5509352441464265E-2</v>
      </c>
      <c r="AK32" s="117">
        <f t="shared" si="17"/>
        <v>0</v>
      </c>
      <c r="AL32" s="118">
        <f t="shared" si="18"/>
        <v>-9.3742211604288583E-2</v>
      </c>
      <c r="AM32" s="118">
        <f t="shared" si="19"/>
        <v>0</v>
      </c>
      <c r="AN32" s="119">
        <f t="shared" si="20"/>
        <v>7.0431179588415035E-2</v>
      </c>
      <c r="AO32" s="203">
        <f t="shared" si="21"/>
        <v>0</v>
      </c>
      <c r="AP32" s="123"/>
      <c r="AQ32" s="131"/>
      <c r="AR32" s="128"/>
      <c r="AS32" s="122"/>
      <c r="AT32" s="122"/>
    </row>
    <row r="33" spans="1:47">
      <c r="A33" s="198" t="s">
        <v>128</v>
      </c>
      <c r="B33" s="168">
        <v>13588844839.6</v>
      </c>
      <c r="C33" s="169">
        <v>100</v>
      </c>
      <c r="D33" s="168">
        <v>13324856919.76</v>
      </c>
      <c r="E33" s="169">
        <v>100</v>
      </c>
      <c r="F33" s="116">
        <f t="shared" si="22"/>
        <v>-1.9426810958257351E-2</v>
      </c>
      <c r="G33" s="116">
        <f t="shared" si="23"/>
        <v>0</v>
      </c>
      <c r="H33" s="168">
        <v>13475168627.459999</v>
      </c>
      <c r="I33" s="169">
        <v>100</v>
      </c>
      <c r="J33" s="116">
        <f t="shared" si="24"/>
        <v>1.1280549472699793E-2</v>
      </c>
      <c r="K33" s="116">
        <f t="shared" si="25"/>
        <v>0</v>
      </c>
      <c r="L33" s="168">
        <v>13343925753.969999</v>
      </c>
      <c r="M33" s="169">
        <v>100</v>
      </c>
      <c r="N33" s="116">
        <f t="shared" si="26"/>
        <v>-9.7396089888292844E-3</v>
      </c>
      <c r="O33" s="116">
        <f t="shared" si="27"/>
        <v>0</v>
      </c>
      <c r="P33" s="168">
        <v>12343925060.040001</v>
      </c>
      <c r="Q33" s="169">
        <v>100</v>
      </c>
      <c r="R33" s="116">
        <f t="shared" si="28"/>
        <v>-7.4940516933892906E-2</v>
      </c>
      <c r="S33" s="116">
        <f t="shared" si="29"/>
        <v>0</v>
      </c>
      <c r="T33" s="168">
        <v>12330425174.52</v>
      </c>
      <c r="U33" s="169">
        <v>100</v>
      </c>
      <c r="V33" s="116">
        <f t="shared" si="30"/>
        <v>-1.0936461015712542E-3</v>
      </c>
      <c r="W33" s="116">
        <f t="shared" si="31"/>
        <v>0</v>
      </c>
      <c r="X33" s="168">
        <v>12127700179.870001</v>
      </c>
      <c r="Y33" s="169">
        <v>100</v>
      </c>
      <c r="Z33" s="116">
        <f t="shared" si="32"/>
        <v>-1.6441038470345472E-2</v>
      </c>
      <c r="AA33" s="116">
        <f t="shared" si="33"/>
        <v>0</v>
      </c>
      <c r="AB33" s="168">
        <v>11444206516.110001</v>
      </c>
      <c r="AC33" s="169">
        <v>100</v>
      </c>
      <c r="AD33" s="116">
        <f t="shared" si="34"/>
        <v>-5.6358060771859113E-2</v>
      </c>
      <c r="AE33" s="116">
        <f t="shared" si="35"/>
        <v>0</v>
      </c>
      <c r="AF33" s="168">
        <v>11316891848.91</v>
      </c>
      <c r="AG33" s="169">
        <v>100</v>
      </c>
      <c r="AH33" s="116">
        <f t="shared" si="36"/>
        <v>-1.1124813854134842E-2</v>
      </c>
      <c r="AI33" s="116">
        <f t="shared" si="37"/>
        <v>0</v>
      </c>
      <c r="AJ33" s="117">
        <f t="shared" si="16"/>
        <v>-2.2230493325773804E-2</v>
      </c>
      <c r="AK33" s="117">
        <f t="shared" si="17"/>
        <v>0</v>
      </c>
      <c r="AL33" s="118">
        <f t="shared" si="18"/>
        <v>-0.15069318064288578</v>
      </c>
      <c r="AM33" s="118">
        <f t="shared" si="19"/>
        <v>0</v>
      </c>
      <c r="AN33" s="119">
        <f t="shared" si="20"/>
        <v>2.8868001264283353E-2</v>
      </c>
      <c r="AO33" s="203">
        <f t="shared" si="21"/>
        <v>0</v>
      </c>
      <c r="AP33" s="123"/>
      <c r="AQ33" s="131"/>
      <c r="AR33" s="128"/>
      <c r="AS33" s="122"/>
      <c r="AT33" s="122"/>
    </row>
    <row r="34" spans="1:47">
      <c r="A34" s="198" t="s">
        <v>127</v>
      </c>
      <c r="B34" s="168">
        <v>483862778.57999998</v>
      </c>
      <c r="C34" s="169">
        <v>1000000</v>
      </c>
      <c r="D34" s="168">
        <v>483814292.95999998</v>
      </c>
      <c r="E34" s="169">
        <v>1000000</v>
      </c>
      <c r="F34" s="116">
        <f t="shared" si="22"/>
        <v>-1.0020531056820761E-4</v>
      </c>
      <c r="G34" s="116">
        <f t="shared" si="23"/>
        <v>0</v>
      </c>
      <c r="H34" s="168">
        <v>487535655.88999999</v>
      </c>
      <c r="I34" s="169">
        <v>1000000</v>
      </c>
      <c r="J34" s="116">
        <f t="shared" si="24"/>
        <v>7.6917176366008604E-3</v>
      </c>
      <c r="K34" s="116">
        <f t="shared" si="25"/>
        <v>0</v>
      </c>
      <c r="L34" s="168">
        <v>397558429.45999998</v>
      </c>
      <c r="M34" s="169">
        <v>1000000</v>
      </c>
      <c r="N34" s="116">
        <f t="shared" si="26"/>
        <v>-0.18455517118177933</v>
      </c>
      <c r="O34" s="116">
        <f t="shared" si="27"/>
        <v>0</v>
      </c>
      <c r="P34" s="168">
        <v>347562275.58999997</v>
      </c>
      <c r="Q34" s="169">
        <v>1000000</v>
      </c>
      <c r="R34" s="116">
        <f t="shared" si="28"/>
        <v>-0.12575800225871031</v>
      </c>
      <c r="S34" s="116">
        <f t="shared" si="29"/>
        <v>0</v>
      </c>
      <c r="T34" s="168">
        <v>297612529.56999999</v>
      </c>
      <c r="U34" s="169">
        <v>1000000</v>
      </c>
      <c r="V34" s="116">
        <f t="shared" si="30"/>
        <v>-0.14371452118964412</v>
      </c>
      <c r="W34" s="116">
        <f t="shared" si="31"/>
        <v>0</v>
      </c>
      <c r="X34" s="168">
        <v>297669101.29000002</v>
      </c>
      <c r="Y34" s="169">
        <v>1000000</v>
      </c>
      <c r="Z34" s="116">
        <f t="shared" si="32"/>
        <v>1.9008514218727695E-4</v>
      </c>
      <c r="AA34" s="116">
        <f t="shared" si="33"/>
        <v>0</v>
      </c>
      <c r="AB34" s="168">
        <v>297730028.72000003</v>
      </c>
      <c r="AC34" s="169">
        <v>1000000</v>
      </c>
      <c r="AD34" s="116">
        <f t="shared" si="34"/>
        <v>2.0468174135631714E-4</v>
      </c>
      <c r="AE34" s="116">
        <f t="shared" si="35"/>
        <v>0</v>
      </c>
      <c r="AF34" s="168">
        <v>296764508.35000002</v>
      </c>
      <c r="AG34" s="169">
        <v>1000000</v>
      </c>
      <c r="AH34" s="116">
        <f t="shared" si="36"/>
        <v>-3.2429391625391863E-3</v>
      </c>
      <c r="AI34" s="116">
        <f t="shared" si="37"/>
        <v>0</v>
      </c>
      <c r="AJ34" s="117">
        <f t="shared" si="16"/>
        <v>-5.6160544322887092E-2</v>
      </c>
      <c r="AK34" s="117">
        <f t="shared" si="17"/>
        <v>0</v>
      </c>
      <c r="AL34" s="118">
        <f t="shared" si="18"/>
        <v>-0.38661483823807691</v>
      </c>
      <c r="AM34" s="118">
        <f t="shared" si="19"/>
        <v>0</v>
      </c>
      <c r="AN34" s="119">
        <f t="shared" si="20"/>
        <v>8.0504891844583426E-2</v>
      </c>
      <c r="AO34" s="203">
        <f t="shared" si="21"/>
        <v>0</v>
      </c>
      <c r="AP34" s="123"/>
      <c r="AQ34" s="131"/>
      <c r="AR34" s="128"/>
      <c r="AS34" s="122"/>
      <c r="AT34" s="122"/>
      <c r="AU34" s="309"/>
    </row>
    <row r="35" spans="1:47">
      <c r="A35" s="198" t="s">
        <v>139</v>
      </c>
      <c r="B35" s="168">
        <v>9220692589.2299995</v>
      </c>
      <c r="C35" s="169">
        <v>1</v>
      </c>
      <c r="D35" s="168">
        <v>8492041573.9499998</v>
      </c>
      <c r="E35" s="169">
        <v>1</v>
      </c>
      <c r="F35" s="116">
        <f t="shared" si="22"/>
        <v>-7.9023458186978535E-2</v>
      </c>
      <c r="G35" s="116">
        <f t="shared" si="23"/>
        <v>0</v>
      </c>
      <c r="H35" s="168">
        <v>7522839240.7200003</v>
      </c>
      <c r="I35" s="169">
        <v>1</v>
      </c>
      <c r="J35" s="116">
        <f t="shared" si="24"/>
        <v>-0.11413066278468341</v>
      </c>
      <c r="K35" s="116">
        <f t="shared" si="25"/>
        <v>0</v>
      </c>
      <c r="L35" s="168">
        <v>6942903576.6700001</v>
      </c>
      <c r="M35" s="169">
        <v>1</v>
      </c>
      <c r="N35" s="116">
        <f t="shared" si="26"/>
        <v>-7.7089998269655347E-2</v>
      </c>
      <c r="O35" s="116">
        <f t="shared" si="27"/>
        <v>0</v>
      </c>
      <c r="P35" s="168">
        <v>6924130834.4200001</v>
      </c>
      <c r="Q35" s="169">
        <v>1</v>
      </c>
      <c r="R35" s="116">
        <f t="shared" si="28"/>
        <v>-2.7038748331579023E-3</v>
      </c>
      <c r="S35" s="116">
        <f t="shared" si="29"/>
        <v>0</v>
      </c>
      <c r="T35" s="168">
        <v>7162595855.1099997</v>
      </c>
      <c r="U35" s="169">
        <v>1</v>
      </c>
      <c r="V35" s="116">
        <f t="shared" si="30"/>
        <v>3.4439704620338039E-2</v>
      </c>
      <c r="W35" s="116">
        <f t="shared" si="31"/>
        <v>0</v>
      </c>
      <c r="X35" s="168">
        <v>8136872400.2399998</v>
      </c>
      <c r="Y35" s="169">
        <v>1</v>
      </c>
      <c r="Z35" s="116">
        <f t="shared" si="32"/>
        <v>0.13602282815313718</v>
      </c>
      <c r="AA35" s="116">
        <f t="shared" si="33"/>
        <v>0</v>
      </c>
      <c r="AB35" s="168">
        <v>6825858227.3299999</v>
      </c>
      <c r="AC35" s="169">
        <v>1</v>
      </c>
      <c r="AD35" s="116">
        <f t="shared" si="34"/>
        <v>-0.16112015875673938</v>
      </c>
      <c r="AE35" s="116">
        <f t="shared" si="35"/>
        <v>0</v>
      </c>
      <c r="AF35" s="168">
        <v>6921599870.5200005</v>
      </c>
      <c r="AG35" s="169">
        <v>1</v>
      </c>
      <c r="AH35" s="116">
        <f t="shared" si="36"/>
        <v>1.4026315812810369E-2</v>
      </c>
      <c r="AI35" s="116">
        <f t="shared" si="37"/>
        <v>0</v>
      </c>
      <c r="AJ35" s="117">
        <f t="shared" si="16"/>
        <v>-3.1197413030616124E-2</v>
      </c>
      <c r="AK35" s="117">
        <f t="shared" si="17"/>
        <v>0</v>
      </c>
      <c r="AL35" s="118">
        <f t="shared" si="18"/>
        <v>-0.18493099565685733</v>
      </c>
      <c r="AM35" s="118">
        <f t="shared" si="19"/>
        <v>0</v>
      </c>
      <c r="AN35" s="119">
        <f t="shared" si="20"/>
        <v>9.5078322143677119E-2</v>
      </c>
      <c r="AO35" s="203">
        <f t="shared" si="21"/>
        <v>0</v>
      </c>
      <c r="AP35" s="123"/>
      <c r="AQ35" s="131"/>
      <c r="AR35" s="128"/>
      <c r="AS35" s="122"/>
      <c r="AT35" s="122"/>
    </row>
    <row r="36" spans="1:47" s="262" customFormat="1">
      <c r="A36" s="198" t="s">
        <v>144</v>
      </c>
      <c r="B36" s="168">
        <v>13800628692.049999</v>
      </c>
      <c r="C36" s="169">
        <v>1</v>
      </c>
      <c r="D36" s="168">
        <v>13790690988.99</v>
      </c>
      <c r="E36" s="169">
        <v>1</v>
      </c>
      <c r="F36" s="116">
        <f t="shared" si="22"/>
        <v>-7.2009060469282733E-4</v>
      </c>
      <c r="G36" s="116">
        <f t="shared" si="23"/>
        <v>0</v>
      </c>
      <c r="H36" s="168">
        <v>13345509942.219999</v>
      </c>
      <c r="I36" s="169">
        <v>1</v>
      </c>
      <c r="J36" s="116">
        <f t="shared" si="24"/>
        <v>-3.2281271991767294E-2</v>
      </c>
      <c r="K36" s="116">
        <f t="shared" si="25"/>
        <v>0</v>
      </c>
      <c r="L36" s="168">
        <v>13229519873</v>
      </c>
      <c r="M36" s="169">
        <v>1</v>
      </c>
      <c r="N36" s="116">
        <f t="shared" si="26"/>
        <v>-8.6913178831070272E-3</v>
      </c>
      <c r="O36" s="116">
        <f t="shared" si="27"/>
        <v>0</v>
      </c>
      <c r="P36" s="168">
        <v>13033449042.790001</v>
      </c>
      <c r="Q36" s="169">
        <v>1</v>
      </c>
      <c r="R36" s="116">
        <f t="shared" si="28"/>
        <v>-1.4820706427159019E-2</v>
      </c>
      <c r="S36" s="116">
        <f t="shared" si="29"/>
        <v>0</v>
      </c>
      <c r="T36" s="168">
        <v>13027505535.09</v>
      </c>
      <c r="U36" s="169">
        <v>1</v>
      </c>
      <c r="V36" s="116">
        <f t="shared" si="30"/>
        <v>-4.5601956017073342E-4</v>
      </c>
      <c r="W36" s="116">
        <f t="shared" si="31"/>
        <v>0</v>
      </c>
      <c r="X36" s="168">
        <v>12755758940.709999</v>
      </c>
      <c r="Y36" s="169">
        <v>1</v>
      </c>
      <c r="Z36" s="116">
        <f t="shared" si="32"/>
        <v>-2.0859449542972211E-2</v>
      </c>
      <c r="AA36" s="116">
        <f t="shared" si="33"/>
        <v>0</v>
      </c>
      <c r="AB36" s="168">
        <v>12696693024.540001</v>
      </c>
      <c r="AC36" s="169">
        <v>1</v>
      </c>
      <c r="AD36" s="116">
        <f t="shared" si="34"/>
        <v>-4.630529351059569E-3</v>
      </c>
      <c r="AE36" s="116">
        <f t="shared" si="35"/>
        <v>0</v>
      </c>
      <c r="AF36" s="168">
        <v>12607317768.07</v>
      </c>
      <c r="AG36" s="169">
        <v>1</v>
      </c>
      <c r="AH36" s="116">
        <f t="shared" si="36"/>
        <v>-7.0392547332803826E-3</v>
      </c>
      <c r="AI36" s="116">
        <f t="shared" si="37"/>
        <v>0</v>
      </c>
      <c r="AJ36" s="117">
        <f t="shared" si="16"/>
        <v>-1.1187330011776131E-2</v>
      </c>
      <c r="AK36" s="117">
        <f t="shared" si="17"/>
        <v>0</v>
      </c>
      <c r="AL36" s="118">
        <f t="shared" si="18"/>
        <v>-8.5809566892968842E-2</v>
      </c>
      <c r="AM36" s="118">
        <f t="shared" si="19"/>
        <v>0</v>
      </c>
      <c r="AN36" s="119">
        <f t="shared" si="20"/>
        <v>1.097307141165965E-2</v>
      </c>
      <c r="AO36" s="203">
        <f t="shared" si="21"/>
        <v>0</v>
      </c>
      <c r="AP36" s="123"/>
      <c r="AQ36" s="131"/>
      <c r="AR36" s="128"/>
      <c r="AS36" s="122"/>
      <c r="AT36" s="122"/>
    </row>
    <row r="37" spans="1:47" s="279" customFormat="1">
      <c r="A37" s="198" t="s">
        <v>147</v>
      </c>
      <c r="B37" s="168">
        <v>560722998.37</v>
      </c>
      <c r="C37" s="169">
        <v>100</v>
      </c>
      <c r="D37" s="168">
        <v>557495225.91999996</v>
      </c>
      <c r="E37" s="169">
        <v>100</v>
      </c>
      <c r="F37" s="116">
        <f t="shared" si="22"/>
        <v>-5.7564474069782354E-3</v>
      </c>
      <c r="G37" s="116">
        <f t="shared" si="23"/>
        <v>0</v>
      </c>
      <c r="H37" s="168">
        <v>572015900.09000003</v>
      </c>
      <c r="I37" s="169">
        <v>100</v>
      </c>
      <c r="J37" s="116">
        <f t="shared" si="24"/>
        <v>2.6046275366820415E-2</v>
      </c>
      <c r="K37" s="116">
        <f t="shared" si="25"/>
        <v>0</v>
      </c>
      <c r="L37" s="168">
        <v>543834346.87</v>
      </c>
      <c r="M37" s="169">
        <v>100</v>
      </c>
      <c r="N37" s="116">
        <f t="shared" si="26"/>
        <v>-4.9267080190543634E-2</v>
      </c>
      <c r="O37" s="116">
        <f t="shared" si="27"/>
        <v>0</v>
      </c>
      <c r="P37" s="168">
        <v>548792050.96000004</v>
      </c>
      <c r="Q37" s="169">
        <v>100</v>
      </c>
      <c r="R37" s="116">
        <f t="shared" si="28"/>
        <v>9.1162026056900367E-3</v>
      </c>
      <c r="S37" s="116">
        <f t="shared" si="29"/>
        <v>0</v>
      </c>
      <c r="T37" s="168">
        <v>546780475.58000004</v>
      </c>
      <c r="U37" s="169">
        <v>100</v>
      </c>
      <c r="V37" s="116">
        <f t="shared" si="30"/>
        <v>-3.6654601255268794E-3</v>
      </c>
      <c r="W37" s="116">
        <f t="shared" si="31"/>
        <v>0</v>
      </c>
      <c r="X37" s="168">
        <v>546916876.29999995</v>
      </c>
      <c r="Y37" s="169">
        <v>100</v>
      </c>
      <c r="Z37" s="116">
        <f t="shared" si="32"/>
        <v>2.4946157752838864E-4</v>
      </c>
      <c r="AA37" s="116">
        <f t="shared" si="33"/>
        <v>0</v>
      </c>
      <c r="AB37" s="168">
        <v>547601058.95000005</v>
      </c>
      <c r="AC37" s="169">
        <v>100</v>
      </c>
      <c r="AD37" s="116">
        <f t="shared" si="34"/>
        <v>1.25098105333433E-3</v>
      </c>
      <c r="AE37" s="116">
        <f t="shared" si="35"/>
        <v>0</v>
      </c>
      <c r="AF37" s="168">
        <v>548063440.74000001</v>
      </c>
      <c r="AG37" s="169">
        <v>100</v>
      </c>
      <c r="AH37" s="116">
        <f t="shared" si="36"/>
        <v>8.4437709248875038E-4</v>
      </c>
      <c r="AI37" s="116">
        <f t="shared" si="37"/>
        <v>0</v>
      </c>
      <c r="AJ37" s="117">
        <f t="shared" si="16"/>
        <v>-2.6477112533983536E-3</v>
      </c>
      <c r="AK37" s="117">
        <f t="shared" si="17"/>
        <v>0</v>
      </c>
      <c r="AL37" s="118">
        <f t="shared" si="18"/>
        <v>-1.6918145199244092E-2</v>
      </c>
      <c r="AM37" s="118">
        <f t="shared" si="19"/>
        <v>0</v>
      </c>
      <c r="AN37" s="119">
        <f t="shared" si="20"/>
        <v>2.1319301261374206E-2</v>
      </c>
      <c r="AO37" s="203">
        <f t="shared" si="21"/>
        <v>0</v>
      </c>
      <c r="AP37" s="123"/>
      <c r="AQ37" s="131"/>
      <c r="AR37" s="128"/>
      <c r="AS37" s="122"/>
      <c r="AT37" s="122"/>
    </row>
    <row r="38" spans="1:47" s="279" customFormat="1">
      <c r="A38" s="198" t="s">
        <v>157</v>
      </c>
      <c r="B38" s="166">
        <v>12801020125.540001</v>
      </c>
      <c r="C38" s="169">
        <v>1</v>
      </c>
      <c r="D38" s="166">
        <v>12732737091.18</v>
      </c>
      <c r="E38" s="169">
        <v>1</v>
      </c>
      <c r="F38" s="116">
        <f t="shared" si="22"/>
        <v>-5.3341869390366378E-3</v>
      </c>
      <c r="G38" s="116">
        <f t="shared" si="23"/>
        <v>0</v>
      </c>
      <c r="H38" s="166">
        <v>12044848678.77</v>
      </c>
      <c r="I38" s="169">
        <v>1</v>
      </c>
      <c r="J38" s="116">
        <f t="shared" si="24"/>
        <v>-5.4025179934524992E-2</v>
      </c>
      <c r="K38" s="116">
        <f t="shared" si="25"/>
        <v>0</v>
      </c>
      <c r="L38" s="166">
        <v>11677013016.469999</v>
      </c>
      <c r="M38" s="169">
        <v>1</v>
      </c>
      <c r="N38" s="116">
        <f t="shared" si="26"/>
        <v>-3.0538836319989691E-2</v>
      </c>
      <c r="O38" s="116">
        <f t="shared" si="27"/>
        <v>0</v>
      </c>
      <c r="P38" s="166">
        <v>11448504434.790001</v>
      </c>
      <c r="Q38" s="169">
        <v>1</v>
      </c>
      <c r="R38" s="116">
        <f t="shared" si="28"/>
        <v>-1.9569095397743878E-2</v>
      </c>
      <c r="S38" s="116">
        <f t="shared" si="29"/>
        <v>0</v>
      </c>
      <c r="T38" s="166">
        <v>10952741496.5</v>
      </c>
      <c r="U38" s="169">
        <v>1</v>
      </c>
      <c r="V38" s="116">
        <f t="shared" si="30"/>
        <v>-4.3303729418443876E-2</v>
      </c>
      <c r="W38" s="116">
        <f t="shared" si="31"/>
        <v>0</v>
      </c>
      <c r="X38" s="166">
        <v>10852124953.549999</v>
      </c>
      <c r="Y38" s="169">
        <v>1</v>
      </c>
      <c r="Z38" s="116">
        <f t="shared" si="32"/>
        <v>-9.1864254243700771E-3</v>
      </c>
      <c r="AA38" s="116">
        <f t="shared" si="33"/>
        <v>0</v>
      </c>
      <c r="AB38" s="166">
        <v>10783634891.66</v>
      </c>
      <c r="AC38" s="169">
        <v>1</v>
      </c>
      <c r="AD38" s="116">
        <f t="shared" si="34"/>
        <v>-6.3112120606015135E-3</v>
      </c>
      <c r="AE38" s="116">
        <f t="shared" si="35"/>
        <v>0</v>
      </c>
      <c r="AF38" s="166">
        <v>10315590267.639999</v>
      </c>
      <c r="AG38" s="169">
        <v>1</v>
      </c>
      <c r="AH38" s="116">
        <f t="shared" si="36"/>
        <v>-4.3403233577759895E-2</v>
      </c>
      <c r="AI38" s="116">
        <f t="shared" si="37"/>
        <v>0</v>
      </c>
      <c r="AJ38" s="117">
        <f t="shared" si="16"/>
        <v>-2.6458987384058816E-2</v>
      </c>
      <c r="AK38" s="117">
        <f t="shared" si="17"/>
        <v>0</v>
      </c>
      <c r="AL38" s="118">
        <f t="shared" si="18"/>
        <v>-0.18983717375381642</v>
      </c>
      <c r="AM38" s="118">
        <f t="shared" si="19"/>
        <v>0</v>
      </c>
      <c r="AN38" s="119">
        <f t="shared" si="20"/>
        <v>1.9069028759850452E-2</v>
      </c>
      <c r="AO38" s="203">
        <f t="shared" si="21"/>
        <v>0</v>
      </c>
      <c r="AP38" s="123"/>
      <c r="AQ38" s="131"/>
      <c r="AR38" s="128"/>
      <c r="AS38" s="122"/>
      <c r="AT38" s="122"/>
    </row>
    <row r="39" spans="1:47" s="279" customFormat="1">
      <c r="A39" s="198" t="s">
        <v>158</v>
      </c>
      <c r="B39" s="166">
        <v>794686623.62</v>
      </c>
      <c r="C39" s="169">
        <v>10</v>
      </c>
      <c r="D39" s="166">
        <v>794686623.62</v>
      </c>
      <c r="E39" s="169">
        <v>10</v>
      </c>
      <c r="F39" s="116">
        <f t="shared" si="22"/>
        <v>0</v>
      </c>
      <c r="G39" s="116">
        <f t="shared" si="23"/>
        <v>0</v>
      </c>
      <c r="H39" s="166">
        <v>794686623.62</v>
      </c>
      <c r="I39" s="169">
        <v>10</v>
      </c>
      <c r="J39" s="116">
        <f t="shared" si="24"/>
        <v>0</v>
      </c>
      <c r="K39" s="116">
        <f t="shared" si="25"/>
        <v>0</v>
      </c>
      <c r="L39" s="166">
        <v>791666037.18000007</v>
      </c>
      <c r="M39" s="169">
        <v>10</v>
      </c>
      <c r="N39" s="116">
        <f t="shared" si="26"/>
        <v>-3.8009780839652206E-3</v>
      </c>
      <c r="O39" s="116">
        <f t="shared" si="27"/>
        <v>0</v>
      </c>
      <c r="P39" s="166">
        <v>791171880.25999999</v>
      </c>
      <c r="Q39" s="169">
        <v>10</v>
      </c>
      <c r="R39" s="116">
        <f t="shared" si="28"/>
        <v>-6.2419871106295858E-4</v>
      </c>
      <c r="S39" s="116">
        <f t="shared" si="29"/>
        <v>0</v>
      </c>
      <c r="T39" s="166">
        <v>791171880.25999999</v>
      </c>
      <c r="U39" s="169">
        <v>10</v>
      </c>
      <c r="V39" s="116">
        <f t="shared" si="30"/>
        <v>0</v>
      </c>
      <c r="W39" s="116">
        <f t="shared" si="31"/>
        <v>0</v>
      </c>
      <c r="X39" s="166">
        <v>754701197.19000006</v>
      </c>
      <c r="Y39" s="169">
        <v>10</v>
      </c>
      <c r="Z39" s="116">
        <f t="shared" si="32"/>
        <v>-4.6097041591031652E-2</v>
      </c>
      <c r="AA39" s="116">
        <f t="shared" si="33"/>
        <v>0</v>
      </c>
      <c r="AB39" s="166">
        <v>757307533.23000002</v>
      </c>
      <c r="AC39" s="169">
        <v>10</v>
      </c>
      <c r="AD39" s="116">
        <f t="shared" si="34"/>
        <v>3.4534674778630343E-3</v>
      </c>
      <c r="AE39" s="116">
        <f t="shared" si="35"/>
        <v>0</v>
      </c>
      <c r="AF39" s="166">
        <v>759121237.49000001</v>
      </c>
      <c r="AG39" s="169">
        <v>10</v>
      </c>
      <c r="AH39" s="116">
        <f t="shared" si="36"/>
        <v>2.3949375655413622E-3</v>
      </c>
      <c r="AI39" s="116">
        <f t="shared" si="37"/>
        <v>0</v>
      </c>
      <c r="AJ39" s="117">
        <f t="shared" si="16"/>
        <v>-5.5842266678319289E-3</v>
      </c>
      <c r="AK39" s="117">
        <f t="shared" si="17"/>
        <v>0</v>
      </c>
      <c r="AL39" s="118">
        <f t="shared" si="18"/>
        <v>-4.4753976061646293E-2</v>
      </c>
      <c r="AM39" s="118">
        <f t="shared" si="19"/>
        <v>0</v>
      </c>
      <c r="AN39" s="119">
        <f t="shared" si="20"/>
        <v>1.6509597925417615E-2</v>
      </c>
      <c r="AO39" s="203">
        <f t="shared" si="21"/>
        <v>0</v>
      </c>
      <c r="AP39" s="123"/>
      <c r="AQ39" s="131"/>
      <c r="AR39" s="128"/>
      <c r="AS39" s="122"/>
      <c r="AT39" s="122"/>
    </row>
    <row r="40" spans="1:47" s="279" customFormat="1">
      <c r="A40" s="198" t="s">
        <v>169</v>
      </c>
      <c r="B40" s="166">
        <v>1201364295.02</v>
      </c>
      <c r="C40" s="169">
        <v>1</v>
      </c>
      <c r="D40" s="166">
        <v>1179129123.75</v>
      </c>
      <c r="E40" s="169">
        <v>1</v>
      </c>
      <c r="F40" s="116">
        <f t="shared" si="22"/>
        <v>-1.85082671111262E-2</v>
      </c>
      <c r="G40" s="116">
        <f t="shared" si="23"/>
        <v>0</v>
      </c>
      <c r="H40" s="166">
        <v>1177437270.0799999</v>
      </c>
      <c r="I40" s="169">
        <v>1</v>
      </c>
      <c r="J40" s="116">
        <f t="shared" si="24"/>
        <v>-1.4348332476255454E-3</v>
      </c>
      <c r="K40" s="116">
        <f t="shared" si="25"/>
        <v>0</v>
      </c>
      <c r="L40" s="166">
        <v>1179195377.27</v>
      </c>
      <c r="M40" s="169">
        <v>1</v>
      </c>
      <c r="N40" s="116">
        <f t="shared" si="26"/>
        <v>1.4931642089778627E-3</v>
      </c>
      <c r="O40" s="116">
        <f t="shared" si="27"/>
        <v>0</v>
      </c>
      <c r="P40" s="166">
        <v>1176876671.01</v>
      </c>
      <c r="Q40" s="169">
        <v>1</v>
      </c>
      <c r="R40" s="116">
        <f t="shared" si="28"/>
        <v>-1.9663461243955311E-3</v>
      </c>
      <c r="S40" s="116">
        <f t="shared" si="29"/>
        <v>0</v>
      </c>
      <c r="T40" s="166">
        <v>1069959445.1</v>
      </c>
      <c r="U40" s="169">
        <v>1</v>
      </c>
      <c r="V40" s="116">
        <f t="shared" si="30"/>
        <v>-9.0848283888780967E-2</v>
      </c>
      <c r="W40" s="116">
        <f t="shared" si="31"/>
        <v>0</v>
      </c>
      <c r="X40" s="166">
        <v>1040092611.4</v>
      </c>
      <c r="Y40" s="169">
        <v>1</v>
      </c>
      <c r="Z40" s="116">
        <f t="shared" si="32"/>
        <v>-2.7913986681250939E-2</v>
      </c>
      <c r="AA40" s="116">
        <f t="shared" si="33"/>
        <v>0</v>
      </c>
      <c r="AB40" s="166">
        <v>1035734433.34</v>
      </c>
      <c r="AC40" s="169">
        <v>1</v>
      </c>
      <c r="AD40" s="116">
        <f t="shared" si="34"/>
        <v>-4.1901826935715723E-3</v>
      </c>
      <c r="AE40" s="116">
        <f t="shared" si="35"/>
        <v>0</v>
      </c>
      <c r="AF40" s="166">
        <v>1035914818.74</v>
      </c>
      <c r="AG40" s="169">
        <v>1</v>
      </c>
      <c r="AH40" s="116">
        <f t="shared" si="36"/>
        <v>1.741618258439817E-4</v>
      </c>
      <c r="AI40" s="116">
        <f t="shared" si="37"/>
        <v>0</v>
      </c>
      <c r="AJ40" s="117">
        <f t="shared" si="16"/>
        <v>-1.7899321713991116E-2</v>
      </c>
      <c r="AK40" s="117">
        <f t="shared" si="17"/>
        <v>0</v>
      </c>
      <c r="AL40" s="118">
        <f t="shared" si="18"/>
        <v>-0.12145769460305894</v>
      </c>
      <c r="AM40" s="118">
        <f t="shared" si="19"/>
        <v>0</v>
      </c>
      <c r="AN40" s="119">
        <f t="shared" si="20"/>
        <v>3.1254289564104497E-2</v>
      </c>
      <c r="AO40" s="203">
        <f t="shared" si="21"/>
        <v>0</v>
      </c>
      <c r="AP40" s="123"/>
      <c r="AQ40" s="131"/>
      <c r="AR40" s="128"/>
      <c r="AS40" s="122"/>
      <c r="AT40" s="122"/>
    </row>
    <row r="41" spans="1:47" s="279" customFormat="1">
      <c r="A41" s="198" t="s">
        <v>171</v>
      </c>
      <c r="B41" s="166">
        <v>8715100359.2900009</v>
      </c>
      <c r="C41" s="169">
        <v>100</v>
      </c>
      <c r="D41" s="166">
        <v>8680370536.2800007</v>
      </c>
      <c r="E41" s="169">
        <v>100</v>
      </c>
      <c r="F41" s="116">
        <f t="shared" si="22"/>
        <v>-3.985016990995338E-3</v>
      </c>
      <c r="G41" s="116">
        <f t="shared" si="23"/>
        <v>0</v>
      </c>
      <c r="H41" s="166">
        <v>8242855859.1300001</v>
      </c>
      <c r="I41" s="169">
        <v>100</v>
      </c>
      <c r="J41" s="116">
        <f t="shared" si="24"/>
        <v>-5.0402765103331505E-2</v>
      </c>
      <c r="K41" s="116">
        <f t="shared" si="25"/>
        <v>0</v>
      </c>
      <c r="L41" s="166">
        <v>7374806200.1000004</v>
      </c>
      <c r="M41" s="169">
        <v>100</v>
      </c>
      <c r="N41" s="116">
        <f t="shared" si="26"/>
        <v>-0.10530933378733361</v>
      </c>
      <c r="O41" s="116">
        <f t="shared" si="27"/>
        <v>0</v>
      </c>
      <c r="P41" s="166">
        <v>7159944914.0799999</v>
      </c>
      <c r="Q41" s="169">
        <v>100</v>
      </c>
      <c r="R41" s="116">
        <f t="shared" si="28"/>
        <v>-2.9134499292616935E-2</v>
      </c>
      <c r="S41" s="116">
        <f t="shared" si="29"/>
        <v>0</v>
      </c>
      <c r="T41" s="166">
        <v>6870538365.7700005</v>
      </c>
      <c r="U41" s="169">
        <v>100</v>
      </c>
      <c r="V41" s="116">
        <f t="shared" si="30"/>
        <v>-4.0420219957402574E-2</v>
      </c>
      <c r="W41" s="116">
        <f t="shared" si="31"/>
        <v>0</v>
      </c>
      <c r="X41" s="166">
        <v>6586852323</v>
      </c>
      <c r="Y41" s="169">
        <v>100</v>
      </c>
      <c r="Z41" s="116">
        <f t="shared" si="32"/>
        <v>-4.1290220309861694E-2</v>
      </c>
      <c r="AA41" s="116">
        <f t="shared" si="33"/>
        <v>0</v>
      </c>
      <c r="AB41" s="166">
        <v>6508500425.1000004</v>
      </c>
      <c r="AC41" s="169">
        <v>100</v>
      </c>
      <c r="AD41" s="116">
        <f t="shared" si="34"/>
        <v>-1.1895195771493179E-2</v>
      </c>
      <c r="AE41" s="116">
        <f t="shared" si="35"/>
        <v>0</v>
      </c>
      <c r="AF41" s="166">
        <v>6405645912.0500002</v>
      </c>
      <c r="AG41" s="169">
        <v>100</v>
      </c>
      <c r="AH41" s="116">
        <f t="shared" si="36"/>
        <v>-1.5803104606606808E-2</v>
      </c>
      <c r="AI41" s="116">
        <f t="shared" si="37"/>
        <v>0</v>
      </c>
      <c r="AJ41" s="117">
        <f t="shared" si="16"/>
        <v>-3.7280044477455206E-2</v>
      </c>
      <c r="AK41" s="117">
        <f t="shared" si="17"/>
        <v>0</v>
      </c>
      <c r="AL41" s="118">
        <f t="shared" si="18"/>
        <v>-0.26205386218510907</v>
      </c>
      <c r="AM41" s="118">
        <f t="shared" si="19"/>
        <v>0</v>
      </c>
      <c r="AN41" s="119">
        <f t="shared" si="20"/>
        <v>3.1862854469488437E-2</v>
      </c>
      <c r="AO41" s="203">
        <f t="shared" si="21"/>
        <v>0</v>
      </c>
      <c r="AP41" s="123"/>
      <c r="AQ41" s="131"/>
      <c r="AR41" s="128"/>
      <c r="AS41" s="122"/>
      <c r="AT41" s="122"/>
    </row>
    <row r="42" spans="1:47" s="279" customFormat="1">
      <c r="A42" s="198" t="s">
        <v>173</v>
      </c>
      <c r="B42" s="166">
        <v>689627194.36000001</v>
      </c>
      <c r="C42" s="169">
        <v>1</v>
      </c>
      <c r="D42" s="166">
        <v>679324361.70000005</v>
      </c>
      <c r="E42" s="169">
        <v>1</v>
      </c>
      <c r="F42" s="116">
        <f t="shared" si="22"/>
        <v>-1.4939713433953809E-2</v>
      </c>
      <c r="G42" s="116">
        <f t="shared" si="23"/>
        <v>0</v>
      </c>
      <c r="H42" s="166">
        <v>678148107.14999998</v>
      </c>
      <c r="I42" s="169">
        <v>1</v>
      </c>
      <c r="J42" s="116">
        <f t="shared" si="24"/>
        <v>-1.731506503103334E-3</v>
      </c>
      <c r="K42" s="116">
        <f t="shared" si="25"/>
        <v>0</v>
      </c>
      <c r="L42" s="166">
        <v>678052064.95000005</v>
      </c>
      <c r="M42" s="169">
        <v>1</v>
      </c>
      <c r="N42" s="116">
        <f t="shared" si="26"/>
        <v>-1.4162422483719305E-4</v>
      </c>
      <c r="O42" s="116">
        <f t="shared" si="27"/>
        <v>0</v>
      </c>
      <c r="P42" s="166">
        <v>675114049.67999995</v>
      </c>
      <c r="Q42" s="169">
        <v>1</v>
      </c>
      <c r="R42" s="116">
        <f t="shared" si="28"/>
        <v>-4.3330231141125589E-3</v>
      </c>
      <c r="S42" s="116">
        <f t="shared" si="29"/>
        <v>0</v>
      </c>
      <c r="T42" s="166">
        <v>671014110.00999999</v>
      </c>
      <c r="U42" s="169">
        <v>1</v>
      </c>
      <c r="V42" s="116">
        <f t="shared" si="30"/>
        <v>-6.0729585940972556E-3</v>
      </c>
      <c r="W42" s="116">
        <f t="shared" si="31"/>
        <v>0</v>
      </c>
      <c r="X42" s="166">
        <v>674953318.63999999</v>
      </c>
      <c r="Y42" s="169">
        <v>1</v>
      </c>
      <c r="Z42" s="116">
        <f t="shared" si="32"/>
        <v>5.8705302485238201E-3</v>
      </c>
      <c r="AA42" s="116">
        <f t="shared" si="33"/>
        <v>0</v>
      </c>
      <c r="AB42" s="166">
        <v>670093285.61000001</v>
      </c>
      <c r="AC42" s="169">
        <v>1</v>
      </c>
      <c r="AD42" s="116">
        <f t="shared" si="34"/>
        <v>-7.2005469056626243E-3</v>
      </c>
      <c r="AE42" s="116">
        <f t="shared" si="35"/>
        <v>0</v>
      </c>
      <c r="AF42" s="166">
        <v>661045494.85000002</v>
      </c>
      <c r="AG42" s="169">
        <v>1</v>
      </c>
      <c r="AH42" s="116">
        <f t="shared" si="36"/>
        <v>-1.350228535981165E-2</v>
      </c>
      <c r="AI42" s="116">
        <f t="shared" si="37"/>
        <v>0</v>
      </c>
      <c r="AJ42" s="117">
        <f t="shared" si="16"/>
        <v>-5.2563909858818255E-3</v>
      </c>
      <c r="AK42" s="117">
        <f t="shared" si="17"/>
        <v>0</v>
      </c>
      <c r="AL42" s="118">
        <f t="shared" si="18"/>
        <v>-2.6907421374168603E-2</v>
      </c>
      <c r="AM42" s="118">
        <f t="shared" si="19"/>
        <v>0</v>
      </c>
      <c r="AN42" s="119">
        <f t="shared" si="20"/>
        <v>6.8603901032214358E-3</v>
      </c>
      <c r="AO42" s="203">
        <f t="shared" si="21"/>
        <v>0</v>
      </c>
      <c r="AP42" s="123"/>
      <c r="AQ42" s="131"/>
      <c r="AR42" s="128"/>
      <c r="AS42" s="122"/>
      <c r="AT42" s="122"/>
    </row>
    <row r="43" spans="1:47" s="279" customFormat="1">
      <c r="A43" s="198" t="s">
        <v>178</v>
      </c>
      <c r="B43" s="166">
        <v>279720640.00999999</v>
      </c>
      <c r="C43" s="169">
        <v>100</v>
      </c>
      <c r="D43" s="166">
        <v>279381741.61000001</v>
      </c>
      <c r="E43" s="169">
        <v>100</v>
      </c>
      <c r="F43" s="116">
        <f t="shared" si="22"/>
        <v>-1.2115602194670389E-3</v>
      </c>
      <c r="G43" s="116">
        <f t="shared" si="23"/>
        <v>0</v>
      </c>
      <c r="H43" s="166">
        <v>277772179.58999997</v>
      </c>
      <c r="I43" s="169">
        <v>100</v>
      </c>
      <c r="J43" s="116">
        <f t="shared" si="24"/>
        <v>-5.7611567983096457E-3</v>
      </c>
      <c r="K43" s="116">
        <f t="shared" si="25"/>
        <v>0</v>
      </c>
      <c r="L43" s="166">
        <v>277000991.44999999</v>
      </c>
      <c r="M43" s="169">
        <v>100</v>
      </c>
      <c r="N43" s="116">
        <f t="shared" si="26"/>
        <v>-2.7763332567656068E-3</v>
      </c>
      <c r="O43" s="116">
        <f t="shared" si="27"/>
        <v>0</v>
      </c>
      <c r="P43" s="166">
        <v>276928870.56</v>
      </c>
      <c r="Q43" s="169">
        <v>100</v>
      </c>
      <c r="R43" s="116">
        <f t="shared" si="28"/>
        <v>-2.6036329192346544E-4</v>
      </c>
      <c r="S43" s="116">
        <f t="shared" si="29"/>
        <v>0</v>
      </c>
      <c r="T43" s="166">
        <v>285172530.20999998</v>
      </c>
      <c r="U43" s="169">
        <v>100</v>
      </c>
      <c r="V43" s="116">
        <f t="shared" si="30"/>
        <v>2.9768148165013684E-2</v>
      </c>
      <c r="W43" s="116">
        <f t="shared" si="31"/>
        <v>0</v>
      </c>
      <c r="X43" s="166">
        <v>260186028.87</v>
      </c>
      <c r="Y43" s="169">
        <v>100</v>
      </c>
      <c r="Z43" s="116">
        <f t="shared" si="32"/>
        <v>-8.7618892750995367E-2</v>
      </c>
      <c r="AA43" s="116">
        <f t="shared" si="33"/>
        <v>0</v>
      </c>
      <c r="AB43" s="166">
        <v>260818425.80000001</v>
      </c>
      <c r="AC43" s="169">
        <v>100</v>
      </c>
      <c r="AD43" s="116">
        <f t="shared" si="34"/>
        <v>2.4305568317658575E-3</v>
      </c>
      <c r="AE43" s="116">
        <f t="shared" si="35"/>
        <v>0</v>
      </c>
      <c r="AF43" s="166">
        <v>260113991.09</v>
      </c>
      <c r="AG43" s="169">
        <v>100</v>
      </c>
      <c r="AH43" s="116">
        <f t="shared" si="36"/>
        <v>-2.7008625170530736E-3</v>
      </c>
      <c r="AI43" s="116">
        <f t="shared" si="37"/>
        <v>0</v>
      </c>
      <c r="AJ43" s="117">
        <f t="shared" si="16"/>
        <v>-8.5163079797168344E-3</v>
      </c>
      <c r="AK43" s="117">
        <f t="shared" si="17"/>
        <v>0</v>
      </c>
      <c r="AL43" s="118">
        <f t="shared" si="18"/>
        <v>-6.8965675455258002E-2</v>
      </c>
      <c r="AM43" s="118">
        <f t="shared" si="19"/>
        <v>0</v>
      </c>
      <c r="AN43" s="119">
        <f t="shared" si="20"/>
        <v>3.3887692425140559E-2</v>
      </c>
      <c r="AO43" s="203">
        <f t="shared" si="21"/>
        <v>0</v>
      </c>
      <c r="AP43" s="123"/>
      <c r="AQ43" s="131"/>
      <c r="AR43" s="128"/>
      <c r="AS43" s="122"/>
      <c r="AT43" s="122"/>
    </row>
    <row r="44" spans="1:47" s="378" customFormat="1">
      <c r="A44" s="198" t="s">
        <v>195</v>
      </c>
      <c r="B44" s="166">
        <v>139603945.78999999</v>
      </c>
      <c r="C44" s="169">
        <v>1</v>
      </c>
      <c r="D44" s="166">
        <v>140696474.75999999</v>
      </c>
      <c r="E44" s="169">
        <v>1</v>
      </c>
      <c r="F44" s="116">
        <f t="shared" si="22"/>
        <v>7.8259175542462218E-3</v>
      </c>
      <c r="G44" s="116">
        <f t="shared" si="23"/>
        <v>0</v>
      </c>
      <c r="H44" s="166">
        <v>139105046.62045577</v>
      </c>
      <c r="I44" s="169">
        <v>1</v>
      </c>
      <c r="J44" s="116">
        <f t="shared" si="24"/>
        <v>-1.1311073303427656E-2</v>
      </c>
      <c r="K44" s="116">
        <f t="shared" si="25"/>
        <v>0</v>
      </c>
      <c r="L44" s="166">
        <v>99089455.730000004</v>
      </c>
      <c r="M44" s="169">
        <v>1</v>
      </c>
      <c r="N44" s="116">
        <f t="shared" si="26"/>
        <v>-0.28766455180908845</v>
      </c>
      <c r="O44" s="116">
        <f t="shared" si="27"/>
        <v>0</v>
      </c>
      <c r="P44" s="166">
        <v>106106260.76698072</v>
      </c>
      <c r="Q44" s="169">
        <v>1</v>
      </c>
      <c r="R44" s="116">
        <f t="shared" si="28"/>
        <v>7.0812832559098746E-2</v>
      </c>
      <c r="S44" s="116">
        <f t="shared" si="29"/>
        <v>0</v>
      </c>
      <c r="T44" s="166">
        <v>106206649.26863004</v>
      </c>
      <c r="U44" s="169">
        <v>1</v>
      </c>
      <c r="V44" s="116">
        <f t="shared" si="30"/>
        <v>9.4611289591839138E-4</v>
      </c>
      <c r="W44" s="116">
        <f t="shared" si="31"/>
        <v>0</v>
      </c>
      <c r="X44" s="166">
        <v>55649056.009106889</v>
      </c>
      <c r="Y44" s="169">
        <v>1</v>
      </c>
      <c r="Z44" s="116">
        <f t="shared" si="32"/>
        <v>-0.47603039553245946</v>
      </c>
      <c r="AA44" s="116">
        <f t="shared" si="33"/>
        <v>0</v>
      </c>
      <c r="AB44" s="166">
        <v>55694497.350000001</v>
      </c>
      <c r="AC44" s="169">
        <v>1</v>
      </c>
      <c r="AD44" s="116">
        <f t="shared" si="34"/>
        <v>8.1656984236490391E-4</v>
      </c>
      <c r="AE44" s="116">
        <f t="shared" si="35"/>
        <v>0</v>
      </c>
      <c r="AF44" s="166">
        <v>55739932.670000002</v>
      </c>
      <c r="AG44" s="169">
        <v>1</v>
      </c>
      <c r="AH44" s="116">
        <f t="shared" si="36"/>
        <v>8.1579549438200107E-4</v>
      </c>
      <c r="AI44" s="116">
        <f t="shared" si="37"/>
        <v>0</v>
      </c>
      <c r="AJ44" s="117">
        <f t="shared" si="16"/>
        <v>-8.6723599037370661E-2</v>
      </c>
      <c r="AK44" s="117">
        <f t="shared" si="17"/>
        <v>0</v>
      </c>
      <c r="AL44" s="118">
        <f t="shared" si="18"/>
        <v>-0.6038285055465592</v>
      </c>
      <c r="AM44" s="118">
        <f t="shared" si="19"/>
        <v>0</v>
      </c>
      <c r="AN44" s="119">
        <f t="shared" si="20"/>
        <v>0.19063571875492524</v>
      </c>
      <c r="AO44" s="203">
        <f t="shared" si="21"/>
        <v>0</v>
      </c>
      <c r="AP44" s="123"/>
      <c r="AQ44" s="131"/>
      <c r="AR44" s="128"/>
      <c r="AS44" s="122"/>
      <c r="AT44" s="122"/>
    </row>
    <row r="45" spans="1:47" s="378" customFormat="1">
      <c r="A45" s="198" t="s">
        <v>203</v>
      </c>
      <c r="B45" s="166">
        <v>1934798910.45</v>
      </c>
      <c r="C45" s="169">
        <v>1</v>
      </c>
      <c r="D45" s="166">
        <v>1933474493.99</v>
      </c>
      <c r="E45" s="169">
        <v>1</v>
      </c>
      <c r="F45" s="116">
        <f t="shared" si="22"/>
        <v>-6.8452408818650936E-4</v>
      </c>
      <c r="G45" s="116">
        <f t="shared" si="23"/>
        <v>0</v>
      </c>
      <c r="H45" s="166">
        <v>1935548849.78</v>
      </c>
      <c r="I45" s="169">
        <v>1</v>
      </c>
      <c r="J45" s="116">
        <f t="shared" si="24"/>
        <v>1.0728643157423986E-3</v>
      </c>
      <c r="K45" s="116">
        <f t="shared" si="25"/>
        <v>0</v>
      </c>
      <c r="L45" s="166">
        <v>1933489072.8199999</v>
      </c>
      <c r="M45" s="169">
        <v>1</v>
      </c>
      <c r="N45" s="116">
        <f t="shared" si="26"/>
        <v>-1.0641823688584033E-3</v>
      </c>
      <c r="O45" s="116">
        <f t="shared" si="27"/>
        <v>0</v>
      </c>
      <c r="P45" s="166">
        <v>1851679689.29</v>
      </c>
      <c r="Q45" s="169">
        <v>1</v>
      </c>
      <c r="R45" s="116">
        <f t="shared" si="28"/>
        <v>-4.2311789955285721E-2</v>
      </c>
      <c r="S45" s="116">
        <f t="shared" si="29"/>
        <v>0</v>
      </c>
      <c r="T45" s="166">
        <v>1824808038.7</v>
      </c>
      <c r="U45" s="169">
        <v>1</v>
      </c>
      <c r="V45" s="116">
        <f t="shared" si="30"/>
        <v>-1.4512040470835139E-2</v>
      </c>
      <c r="W45" s="116">
        <f t="shared" si="31"/>
        <v>0</v>
      </c>
      <c r="X45" s="166">
        <v>1824679410.6400001</v>
      </c>
      <c r="Y45" s="169">
        <v>1</v>
      </c>
      <c r="Z45" s="116">
        <f t="shared" si="32"/>
        <v>-7.0488543053316379E-5</v>
      </c>
      <c r="AA45" s="116">
        <f t="shared" si="33"/>
        <v>0</v>
      </c>
      <c r="AB45" s="166">
        <v>1825131196.1800001</v>
      </c>
      <c r="AC45" s="169">
        <v>1</v>
      </c>
      <c r="AD45" s="116">
        <f t="shared" si="34"/>
        <v>2.4759721481238154E-4</v>
      </c>
      <c r="AE45" s="116">
        <f t="shared" si="35"/>
        <v>0</v>
      </c>
      <c r="AF45" s="166">
        <v>1825331625.24</v>
      </c>
      <c r="AG45" s="169">
        <v>1</v>
      </c>
      <c r="AH45" s="116">
        <f t="shared" si="36"/>
        <v>1.0981624796038819E-4</v>
      </c>
      <c r="AI45" s="116">
        <f t="shared" si="37"/>
        <v>0</v>
      </c>
      <c r="AJ45" s="117">
        <f t="shared" si="16"/>
        <v>-7.1515934559629908E-3</v>
      </c>
      <c r="AK45" s="117">
        <f t="shared" si="17"/>
        <v>0</v>
      </c>
      <c r="AL45" s="118">
        <f t="shared" si="18"/>
        <v>-5.5931882776913071E-2</v>
      </c>
      <c r="AM45" s="118">
        <f t="shared" si="19"/>
        <v>0</v>
      </c>
      <c r="AN45" s="119">
        <f t="shared" si="20"/>
        <v>1.5092831808405338E-2</v>
      </c>
      <c r="AO45" s="203">
        <f t="shared" si="21"/>
        <v>0</v>
      </c>
      <c r="AP45" s="123"/>
      <c r="AQ45" s="131"/>
      <c r="AR45" s="128"/>
      <c r="AS45" s="122"/>
      <c r="AT45" s="122"/>
    </row>
    <row r="46" spans="1:47">
      <c r="A46" s="198" t="s">
        <v>209</v>
      </c>
      <c r="B46" s="166">
        <v>133393668.56</v>
      </c>
      <c r="C46" s="169">
        <v>1</v>
      </c>
      <c r="D46" s="166">
        <v>133356513.84999999</v>
      </c>
      <c r="E46" s="169">
        <v>1</v>
      </c>
      <c r="F46" s="116">
        <f t="shared" si="22"/>
        <v>-2.7853428428123846E-4</v>
      </c>
      <c r="G46" s="116">
        <f t="shared" si="23"/>
        <v>0</v>
      </c>
      <c r="H46" s="166">
        <v>133489362.09999999</v>
      </c>
      <c r="I46" s="169">
        <v>1</v>
      </c>
      <c r="J46" s="116">
        <f t="shared" si="24"/>
        <v>9.9618868373710129E-4</v>
      </c>
      <c r="K46" s="116">
        <f t="shared" si="25"/>
        <v>0</v>
      </c>
      <c r="L46" s="166">
        <v>133484765.29000001</v>
      </c>
      <c r="M46" s="169">
        <v>1</v>
      </c>
      <c r="N46" s="116">
        <f t="shared" si="26"/>
        <v>-3.4435777710465836E-5</v>
      </c>
      <c r="O46" s="116">
        <f t="shared" si="27"/>
        <v>0</v>
      </c>
      <c r="P46" s="166">
        <v>134086599.09</v>
      </c>
      <c r="Q46" s="169">
        <v>1</v>
      </c>
      <c r="R46" s="116">
        <f t="shared" si="28"/>
        <v>4.5086328667731743E-3</v>
      </c>
      <c r="S46" s="116">
        <f t="shared" si="29"/>
        <v>0</v>
      </c>
      <c r="T46" s="166">
        <v>134086545.37</v>
      </c>
      <c r="U46" s="169">
        <v>1</v>
      </c>
      <c r="V46" s="116">
        <f t="shared" si="30"/>
        <v>-4.0063660621857229E-7</v>
      </c>
      <c r="W46" s="116">
        <f t="shared" si="31"/>
        <v>0</v>
      </c>
      <c r="X46" s="166">
        <v>134586545.40000001</v>
      </c>
      <c r="Y46" s="169">
        <v>1</v>
      </c>
      <c r="Z46" s="116">
        <f t="shared" si="32"/>
        <v>3.7289351337995557E-3</v>
      </c>
      <c r="AA46" s="116">
        <f t="shared" si="33"/>
        <v>0</v>
      </c>
      <c r="AB46" s="166">
        <v>138319980.87</v>
      </c>
      <c r="AC46" s="169">
        <v>1</v>
      </c>
      <c r="AD46" s="116">
        <f t="shared" si="34"/>
        <v>2.7740034926254958E-2</v>
      </c>
      <c r="AE46" s="116">
        <f t="shared" si="35"/>
        <v>0</v>
      </c>
      <c r="AF46" s="166">
        <v>138321954.47999999</v>
      </c>
      <c r="AG46" s="169">
        <v>1</v>
      </c>
      <c r="AH46" s="116">
        <f t="shared" si="36"/>
        <v>1.4268437485104915E-5</v>
      </c>
      <c r="AI46" s="116">
        <f t="shared" si="37"/>
        <v>0</v>
      </c>
      <c r="AJ46" s="117">
        <f t="shared" si="16"/>
        <v>4.5843361686814955E-3</v>
      </c>
      <c r="AK46" s="117">
        <f t="shared" si="17"/>
        <v>0</v>
      </c>
      <c r="AL46" s="118">
        <f t="shared" si="18"/>
        <v>3.7234331392204396E-2</v>
      </c>
      <c r="AM46" s="118">
        <f t="shared" si="19"/>
        <v>0</v>
      </c>
      <c r="AN46" s="119">
        <f t="shared" si="20"/>
        <v>9.5370295107480661E-3</v>
      </c>
      <c r="AO46" s="203">
        <f t="shared" si="21"/>
        <v>0</v>
      </c>
      <c r="AP46" s="123"/>
      <c r="AQ46" s="132">
        <v>2266908745.4000001</v>
      </c>
      <c r="AR46" s="128">
        <v>1</v>
      </c>
      <c r="AS46" s="122" t="e">
        <f>(#REF!/AQ46)-1</f>
        <v>#REF!</v>
      </c>
      <c r="AT46" s="122" t="e">
        <f>(#REF!/AR46)-1</f>
        <v>#REF!</v>
      </c>
    </row>
    <row r="47" spans="1:47">
      <c r="A47" s="200" t="s">
        <v>56</v>
      </c>
      <c r="B47" s="174">
        <f>SUM(B21:B46)</f>
        <v>737255326040.85193</v>
      </c>
      <c r="C47" s="175"/>
      <c r="D47" s="174">
        <f>SUM(D21:D46)</f>
        <v>735762469741.90857</v>
      </c>
      <c r="E47" s="175"/>
      <c r="F47" s="116">
        <f>((D47-B47)/B47)</f>
        <v>-2.0248837088233376E-3</v>
      </c>
      <c r="G47" s="116"/>
      <c r="H47" s="174">
        <f>SUM(H21:H46)</f>
        <v>731631861532.73389</v>
      </c>
      <c r="I47" s="175"/>
      <c r="J47" s="116">
        <f>((H47-D47)/D47)</f>
        <v>-5.6140512448584409E-3</v>
      </c>
      <c r="K47" s="116"/>
      <c r="L47" s="174">
        <f>SUM(L21:L46)</f>
        <v>720747824285.94629</v>
      </c>
      <c r="M47" s="175"/>
      <c r="N47" s="116">
        <f>((L47-H47)/H47)</f>
        <v>-1.4876384995024763E-2</v>
      </c>
      <c r="O47" s="116"/>
      <c r="P47" s="174">
        <f>SUM(P21:P46)</f>
        <v>710300285781.38733</v>
      </c>
      <c r="Q47" s="175"/>
      <c r="R47" s="116">
        <f>((P47-L47)/L47)</f>
        <v>-1.4495414557663722E-2</v>
      </c>
      <c r="S47" s="116"/>
      <c r="T47" s="174">
        <f>SUM(T21:T46)</f>
        <v>699358275142.32617</v>
      </c>
      <c r="U47" s="175"/>
      <c r="V47" s="116">
        <f>((T47-P47)/P47)</f>
        <v>-1.5404767333049947E-2</v>
      </c>
      <c r="W47" s="116"/>
      <c r="X47" s="174">
        <f>SUM(X21:X46)</f>
        <v>691463024022.96985</v>
      </c>
      <c r="Y47" s="175"/>
      <c r="Z47" s="116">
        <f>((X47-T47)/T47)</f>
        <v>-1.1289279615300988E-2</v>
      </c>
      <c r="AA47" s="116"/>
      <c r="AB47" s="174">
        <f>SUM(AB21:AB46)</f>
        <v>673064205898.18994</v>
      </c>
      <c r="AC47" s="175"/>
      <c r="AD47" s="116">
        <f>((AB47-X47)/X47)</f>
        <v>-2.660853507066014E-2</v>
      </c>
      <c r="AE47" s="116"/>
      <c r="AF47" s="174">
        <f>SUM(AF21:AF46)</f>
        <v>665301989611.16992</v>
      </c>
      <c r="AG47" s="175"/>
      <c r="AH47" s="116">
        <f>((AF47-AB47)/AB47)</f>
        <v>-1.1532653525470881E-2</v>
      </c>
      <c r="AI47" s="116"/>
      <c r="AJ47" s="117">
        <f t="shared" si="16"/>
        <v>-1.2730746256356529E-2</v>
      </c>
      <c r="AK47" s="117"/>
      <c r="AL47" s="118">
        <f t="shared" si="18"/>
        <v>-9.5765254451555315E-2</v>
      </c>
      <c r="AM47" s="118"/>
      <c r="AN47" s="119">
        <f t="shared" si="20"/>
        <v>7.3313156483087337E-3</v>
      </c>
      <c r="AO47" s="203"/>
      <c r="AP47" s="123"/>
      <c r="AQ47" s="136">
        <f>SUM(AQ21:AQ46)</f>
        <v>132930613532.55411</v>
      </c>
      <c r="AR47" s="137"/>
      <c r="AS47" s="122" t="e">
        <f>(#REF!/AQ47)-1</f>
        <v>#REF!</v>
      </c>
      <c r="AT47" s="122" t="e">
        <f>(#REF!/AR47)-1</f>
        <v>#REF!</v>
      </c>
    </row>
    <row r="48" spans="1:47">
      <c r="A48" s="201" t="s">
        <v>81</v>
      </c>
      <c r="B48" s="170"/>
      <c r="C48" s="172"/>
      <c r="D48" s="170"/>
      <c r="E48" s="172"/>
      <c r="F48" s="116"/>
      <c r="G48" s="116"/>
      <c r="H48" s="170"/>
      <c r="I48" s="172"/>
      <c r="J48" s="116"/>
      <c r="K48" s="116"/>
      <c r="L48" s="170"/>
      <c r="M48" s="172"/>
      <c r="N48" s="116"/>
      <c r="O48" s="116"/>
      <c r="P48" s="170"/>
      <c r="Q48" s="172"/>
      <c r="R48" s="116"/>
      <c r="S48" s="116"/>
      <c r="T48" s="170"/>
      <c r="U48" s="172"/>
      <c r="V48" s="116"/>
      <c r="W48" s="116"/>
      <c r="X48" s="170"/>
      <c r="Y48" s="172"/>
      <c r="Z48" s="116"/>
      <c r="AA48" s="116"/>
      <c r="AB48" s="170"/>
      <c r="AC48" s="172"/>
      <c r="AD48" s="116"/>
      <c r="AE48" s="116"/>
      <c r="AF48" s="170"/>
      <c r="AG48" s="172"/>
      <c r="AH48" s="116"/>
      <c r="AI48" s="116"/>
      <c r="AJ48" s="117"/>
      <c r="AK48" s="117"/>
      <c r="AL48" s="118"/>
      <c r="AM48" s="118"/>
      <c r="AN48" s="119"/>
      <c r="AO48" s="203"/>
      <c r="AP48" s="123"/>
      <c r="AQ48" s="133"/>
      <c r="AR48" s="99"/>
      <c r="AS48" s="122" t="e">
        <f>(#REF!/AQ48)-1</f>
        <v>#REF!</v>
      </c>
      <c r="AT48" s="122" t="e">
        <f>(#REF!/AR48)-1</f>
        <v>#REF!</v>
      </c>
    </row>
    <row r="49" spans="1:49">
      <c r="A49" s="198" t="s">
        <v>24</v>
      </c>
      <c r="B49" s="165">
        <v>155457656923.91</v>
      </c>
      <c r="C49" s="177">
        <v>224.63</v>
      </c>
      <c r="D49" s="165">
        <v>157147553201.16</v>
      </c>
      <c r="E49" s="177">
        <v>224.85</v>
      </c>
      <c r="F49" s="116">
        <f t="shared" ref="F49:F58" si="38">((D49-B49)/B49)</f>
        <v>1.0870460231348612E-2</v>
      </c>
      <c r="G49" s="116">
        <f t="shared" ref="G49:G58" si="39">((E49-C49)/C49)</f>
        <v>9.793883274718375E-4</v>
      </c>
      <c r="H49" s="165">
        <v>156788924570.51001</v>
      </c>
      <c r="I49" s="177">
        <v>225</v>
      </c>
      <c r="J49" s="116">
        <f t="shared" ref="J49:J58" si="40">((H49-D49)/D49)</f>
        <v>-2.2821139963339031E-3</v>
      </c>
      <c r="K49" s="116">
        <f t="shared" ref="K49:K58" si="41">((I49-E49)/E49)</f>
        <v>6.6711140760509536E-4</v>
      </c>
      <c r="L49" s="165">
        <v>160373410789.81</v>
      </c>
      <c r="M49" s="177">
        <v>225.16</v>
      </c>
      <c r="N49" s="116">
        <f t="shared" ref="N49:N58" si="42">((L49-H49)/H49)</f>
        <v>2.286185857272079E-2</v>
      </c>
      <c r="O49" s="116">
        <f t="shared" ref="O49:O58" si="43">((M49-I49)/I49)</f>
        <v>7.1111111111109597E-4</v>
      </c>
      <c r="P49" s="165">
        <v>161738078381.12</v>
      </c>
      <c r="Q49" s="177">
        <v>225.38</v>
      </c>
      <c r="R49" s="116">
        <f t="shared" ref="R49:R58" si="44">((P49-L49)/L49)</f>
        <v>8.5093132620255238E-3</v>
      </c>
      <c r="S49" s="116">
        <f t="shared" ref="S49:S58" si="45">((Q49-M49)/M49)</f>
        <v>9.7708296322614532E-4</v>
      </c>
      <c r="T49" s="165">
        <v>163760291573.06</v>
      </c>
      <c r="U49" s="177">
        <v>225.51</v>
      </c>
      <c r="V49" s="116">
        <f t="shared" ref="V49:V58" si="46">((T49-P49)/P49)</f>
        <v>1.2503012352940502E-2</v>
      </c>
      <c r="W49" s="116">
        <f t="shared" ref="W49:W58" si="47">((U49-Q49)/Q49)</f>
        <v>5.7680362055193652E-4</v>
      </c>
      <c r="X49" s="165">
        <v>163567905048.98999</v>
      </c>
      <c r="Y49" s="177">
        <v>225.68</v>
      </c>
      <c r="Z49" s="116">
        <f t="shared" ref="Z49:Z58" si="48">((X49-T49)/T49)</f>
        <v>-1.174805700588143E-3</v>
      </c>
      <c r="AA49" s="116">
        <f t="shared" ref="AA49:AA58" si="49">((Y49-U49)/U49)</f>
        <v>7.5384683606055571E-4</v>
      </c>
      <c r="AB49" s="165">
        <v>164712037243.48001</v>
      </c>
      <c r="AC49" s="177">
        <v>226.17</v>
      </c>
      <c r="AD49" s="116">
        <f t="shared" ref="AD49:AD58" si="50">((AB49-X49)/X49)</f>
        <v>6.994845316062117E-3</v>
      </c>
      <c r="AE49" s="116">
        <f t="shared" ref="AE49:AE58" si="51">((AC49-Y49)/Y49)</f>
        <v>2.1712158808932145E-3</v>
      </c>
      <c r="AF49" s="165">
        <v>166123623590.75</v>
      </c>
      <c r="AG49" s="177">
        <v>226.35</v>
      </c>
      <c r="AH49" s="116">
        <f t="shared" ref="AH49:AH58" si="52">((AF49-AB49)/AB49)</f>
        <v>8.5700254267595463E-3</v>
      </c>
      <c r="AI49" s="116">
        <f t="shared" ref="AI49:AI58" si="53">((AG49-AC49)/AC49)</f>
        <v>7.9586152009553362E-4</v>
      </c>
      <c r="AJ49" s="117">
        <f t="shared" si="16"/>
        <v>8.3565744331168812E-3</v>
      </c>
      <c r="AK49" s="117">
        <f t="shared" si="17"/>
        <v>9.5405270837692682E-4</v>
      </c>
      <c r="AL49" s="118">
        <f t="shared" si="18"/>
        <v>5.7118740996876929E-2</v>
      </c>
      <c r="AM49" s="118">
        <f t="shared" si="19"/>
        <v>6.671114076050701E-3</v>
      </c>
      <c r="AN49" s="119">
        <f t="shared" si="20"/>
        <v>7.9270597378945512E-3</v>
      </c>
      <c r="AO49" s="203">
        <f t="shared" si="21"/>
        <v>5.1150172771089104E-4</v>
      </c>
      <c r="AP49" s="123"/>
      <c r="AQ49" s="121">
        <v>1092437778.4100001</v>
      </c>
      <c r="AR49" s="125">
        <v>143.21</v>
      </c>
      <c r="AS49" s="122" t="e">
        <f>(#REF!/AQ49)-1</f>
        <v>#REF!</v>
      </c>
      <c r="AT49" s="122" t="e">
        <f>(#REF!/AR49)-1</f>
        <v>#REF!</v>
      </c>
    </row>
    <row r="50" spans="1:49">
      <c r="A50" s="198" t="s">
        <v>25</v>
      </c>
      <c r="B50" s="165">
        <v>2180484079.2399998</v>
      </c>
      <c r="C50" s="177">
        <v>416.26740000000001</v>
      </c>
      <c r="D50" s="165">
        <v>2114811951.95</v>
      </c>
      <c r="E50" s="177">
        <v>403.60070000000002</v>
      </c>
      <c r="F50" s="116">
        <f t="shared" si="38"/>
        <v>-3.0118141157393599E-2</v>
      </c>
      <c r="G50" s="116">
        <f t="shared" si="39"/>
        <v>-3.0429238513513167E-2</v>
      </c>
      <c r="H50" s="165">
        <v>2096020117.53</v>
      </c>
      <c r="I50" s="177">
        <v>400.01440000000002</v>
      </c>
      <c r="J50" s="116">
        <f t="shared" si="40"/>
        <v>-8.8858181469386576E-3</v>
      </c>
      <c r="K50" s="116">
        <f t="shared" si="41"/>
        <v>-8.8857625866357367E-3</v>
      </c>
      <c r="L50" s="165">
        <v>2069558310.7</v>
      </c>
      <c r="M50" s="177">
        <v>394.96429999999998</v>
      </c>
      <c r="N50" s="116">
        <f t="shared" si="42"/>
        <v>-1.2624786665303169E-2</v>
      </c>
      <c r="O50" s="116">
        <f t="shared" si="43"/>
        <v>-1.2624795507361841E-2</v>
      </c>
      <c r="P50" s="165">
        <v>2034460458.8900001</v>
      </c>
      <c r="Q50" s="177">
        <v>388.17290000000003</v>
      </c>
      <c r="R50" s="116">
        <f t="shared" si="44"/>
        <v>-1.695910263969734E-2</v>
      </c>
      <c r="S50" s="116">
        <f t="shared" si="45"/>
        <v>-1.7194971798716881E-2</v>
      </c>
      <c r="T50" s="165">
        <v>1957093752.54</v>
      </c>
      <c r="U50" s="177">
        <v>377.0093</v>
      </c>
      <c r="V50" s="116">
        <f t="shared" si="46"/>
        <v>-3.8028119943019856E-2</v>
      </c>
      <c r="W50" s="116">
        <f t="shared" si="47"/>
        <v>-2.8759349248749799E-2</v>
      </c>
      <c r="X50" s="165">
        <v>1956458270.05</v>
      </c>
      <c r="Y50" s="177">
        <v>376.98259999999999</v>
      </c>
      <c r="Z50" s="116">
        <f t="shared" si="48"/>
        <v>-3.2470722936765457E-4</v>
      </c>
      <c r="AA50" s="116">
        <f t="shared" si="49"/>
        <v>-7.082053413537882E-5</v>
      </c>
      <c r="AB50" s="165">
        <v>1764236845.1500001</v>
      </c>
      <c r="AC50" s="177">
        <v>339.8578</v>
      </c>
      <c r="AD50" s="116">
        <f t="shared" si="50"/>
        <v>-9.8249693255705053E-2</v>
      </c>
      <c r="AE50" s="116">
        <f t="shared" si="51"/>
        <v>-9.8478815733139921E-2</v>
      </c>
      <c r="AF50" s="165">
        <v>1723377589.8299999</v>
      </c>
      <c r="AG50" s="177">
        <v>353.93759999999997</v>
      </c>
      <c r="AH50" s="116">
        <f t="shared" si="52"/>
        <v>-2.3159733588109147E-2</v>
      </c>
      <c r="AI50" s="116">
        <f t="shared" si="53"/>
        <v>4.1428503332864443E-2</v>
      </c>
      <c r="AJ50" s="117">
        <f t="shared" si="16"/>
        <v>-2.8543762828191807E-2</v>
      </c>
      <c r="AK50" s="117">
        <f t="shared" si="17"/>
        <v>-1.9376906323673535E-2</v>
      </c>
      <c r="AL50" s="118">
        <f t="shared" si="18"/>
        <v>-0.18509180533005362</v>
      </c>
      <c r="AM50" s="118">
        <f t="shared" si="19"/>
        <v>-0.12305008390718856</v>
      </c>
      <c r="AN50" s="119">
        <f t="shared" si="20"/>
        <v>3.0591091715368651E-2</v>
      </c>
      <c r="AO50" s="203">
        <f t="shared" si="21"/>
        <v>3.9092810961262166E-2</v>
      </c>
      <c r="AP50" s="123"/>
      <c r="AQ50" s="124">
        <v>1186217562.8099999</v>
      </c>
      <c r="AR50" s="128">
        <v>212.98</v>
      </c>
      <c r="AS50" s="122" t="e">
        <f>(#REF!/AQ50)-1</f>
        <v>#REF!</v>
      </c>
      <c r="AT50" s="122" t="e">
        <f>(#REF!/AR50)-1</f>
        <v>#REF!</v>
      </c>
      <c r="AU50" s="229"/>
      <c r="AV50" s="229"/>
    </row>
    <row r="51" spans="1:49">
      <c r="A51" s="198" t="s">
        <v>28</v>
      </c>
      <c r="B51" s="165">
        <v>19909861478.040001</v>
      </c>
      <c r="C51" s="177">
        <v>1419.04</v>
      </c>
      <c r="D51" s="165">
        <v>19442946111.57</v>
      </c>
      <c r="E51" s="176">
        <v>1401.12</v>
      </c>
      <c r="F51" s="116">
        <f t="shared" si="38"/>
        <v>-2.3451462331116432E-2</v>
      </c>
      <c r="G51" s="116">
        <f t="shared" si="39"/>
        <v>-1.2628255722178426E-2</v>
      </c>
      <c r="H51" s="165">
        <v>19622907655.580002</v>
      </c>
      <c r="I51" s="176">
        <v>1395.99</v>
      </c>
      <c r="J51" s="116">
        <f t="shared" si="40"/>
        <v>9.2558783518363833E-3</v>
      </c>
      <c r="K51" s="116">
        <f t="shared" si="41"/>
        <v>-3.661356628982444E-3</v>
      </c>
      <c r="L51" s="165">
        <v>19055848685.459999</v>
      </c>
      <c r="M51" s="177">
        <v>1380.15</v>
      </c>
      <c r="N51" s="116">
        <f t="shared" si="42"/>
        <v>-2.8897805568521489E-2</v>
      </c>
      <c r="O51" s="116">
        <f t="shared" si="43"/>
        <v>-1.1346786151763205E-2</v>
      </c>
      <c r="P51" s="165">
        <v>18575374918.75</v>
      </c>
      <c r="Q51" s="176">
        <v>1380.39</v>
      </c>
      <c r="R51" s="116">
        <f t="shared" si="44"/>
        <v>-2.5213978901743189E-2</v>
      </c>
      <c r="S51" s="116">
        <f t="shared" si="45"/>
        <v>1.7389414194109995E-4</v>
      </c>
      <c r="T51" s="165">
        <v>17830037124.93</v>
      </c>
      <c r="U51" s="177">
        <v>1359.61</v>
      </c>
      <c r="V51" s="116">
        <f t="shared" si="46"/>
        <v>-4.0125047116419441E-2</v>
      </c>
      <c r="W51" s="116">
        <f t="shared" si="47"/>
        <v>-1.5053716703250675E-2</v>
      </c>
      <c r="X51" s="165">
        <v>17848275419.220001</v>
      </c>
      <c r="Y51" s="176">
        <v>1358.89</v>
      </c>
      <c r="Z51" s="116">
        <f t="shared" si="48"/>
        <v>1.0228971573199973E-3</v>
      </c>
      <c r="AA51" s="116">
        <f t="shared" si="49"/>
        <v>-5.2956362486286505E-4</v>
      </c>
      <c r="AB51" s="165">
        <v>16824212216.34</v>
      </c>
      <c r="AC51" s="177">
        <v>1346.68</v>
      </c>
      <c r="AD51" s="116">
        <f t="shared" si="50"/>
        <v>-5.7376030951272396E-2</v>
      </c>
      <c r="AE51" s="116">
        <f t="shared" si="51"/>
        <v>-8.9852747463003146E-3</v>
      </c>
      <c r="AF51" s="165">
        <v>16813666500.790001</v>
      </c>
      <c r="AG51" s="176">
        <v>1344.44</v>
      </c>
      <c r="AH51" s="116">
        <f t="shared" si="52"/>
        <v>-6.2681779178682935E-4</v>
      </c>
      <c r="AI51" s="116">
        <f t="shared" si="53"/>
        <v>-1.6633498678230976E-3</v>
      </c>
      <c r="AJ51" s="117">
        <f t="shared" si="16"/>
        <v>-2.0676545893962926E-2</v>
      </c>
      <c r="AK51" s="117">
        <f t="shared" si="17"/>
        <v>-6.7118011629024917E-3</v>
      </c>
      <c r="AL51" s="118">
        <f t="shared" si="18"/>
        <v>-0.13523051474258738</v>
      </c>
      <c r="AM51" s="118">
        <f t="shared" si="19"/>
        <v>-4.0453351604430629E-2</v>
      </c>
      <c r="AN51" s="119">
        <f t="shared" si="20"/>
        <v>2.2645660007979296E-2</v>
      </c>
      <c r="AO51" s="203">
        <f t="shared" si="21"/>
        <v>5.996054542743135E-3</v>
      </c>
      <c r="AP51" s="123"/>
      <c r="AQ51" s="124">
        <v>4662655514.79</v>
      </c>
      <c r="AR51" s="128">
        <v>1067.58</v>
      </c>
      <c r="AS51" s="122" t="e">
        <f>(#REF!/AQ51)-1</f>
        <v>#REF!</v>
      </c>
      <c r="AT51" s="122" t="e">
        <f>(#REF!/AR51)-1</f>
        <v>#REF!</v>
      </c>
    </row>
    <row r="52" spans="1:49">
      <c r="A52" s="198" t="s">
        <v>86</v>
      </c>
      <c r="B52" s="165">
        <v>4522750697.3599997</v>
      </c>
      <c r="C52" s="176">
        <v>48949.04</v>
      </c>
      <c r="D52" s="165">
        <v>4569635920.4099998</v>
      </c>
      <c r="E52" s="176">
        <v>49346.65</v>
      </c>
      <c r="F52" s="116">
        <f t="shared" si="38"/>
        <v>1.0366528289381024E-2</v>
      </c>
      <c r="G52" s="116">
        <f t="shared" si="39"/>
        <v>8.1229376510754975E-3</v>
      </c>
      <c r="H52" s="165">
        <v>4604834814.5100002</v>
      </c>
      <c r="I52" s="176">
        <v>49500.58</v>
      </c>
      <c r="J52" s="116">
        <f t="shared" si="40"/>
        <v>7.7027786705690642E-3</v>
      </c>
      <c r="K52" s="116">
        <f t="shared" si="41"/>
        <v>3.1193606860850796E-3</v>
      </c>
      <c r="L52" s="165">
        <v>4607221061.7700005</v>
      </c>
      <c r="M52" s="176">
        <v>49617.91</v>
      </c>
      <c r="N52" s="116">
        <f t="shared" si="42"/>
        <v>5.1820474699354642E-4</v>
      </c>
      <c r="O52" s="116">
        <f t="shared" si="43"/>
        <v>2.3702752573808578E-3</v>
      </c>
      <c r="P52" s="165">
        <v>4620189472.0500002</v>
      </c>
      <c r="Q52" s="176">
        <v>49651.77</v>
      </c>
      <c r="R52" s="116">
        <f t="shared" si="44"/>
        <v>2.8148009626908447E-3</v>
      </c>
      <c r="S52" s="116">
        <f t="shared" si="45"/>
        <v>6.8241487801467865E-4</v>
      </c>
      <c r="T52" s="165">
        <v>4620209071.3100004</v>
      </c>
      <c r="U52" s="176">
        <v>49736.31</v>
      </c>
      <c r="V52" s="116">
        <f t="shared" si="46"/>
        <v>4.2420900958273028E-6</v>
      </c>
      <c r="W52" s="116">
        <f t="shared" si="47"/>
        <v>1.7026583342346282E-3</v>
      </c>
      <c r="X52" s="165">
        <v>4729463350.0200005</v>
      </c>
      <c r="Y52" s="176">
        <v>50254.84</v>
      </c>
      <c r="Z52" s="116">
        <f t="shared" si="48"/>
        <v>2.3647042162752693E-2</v>
      </c>
      <c r="AA52" s="116">
        <f t="shared" si="49"/>
        <v>1.0425582436654405E-2</v>
      </c>
      <c r="AB52" s="165">
        <v>4900427083.0200005</v>
      </c>
      <c r="AC52" s="176">
        <v>51638.9</v>
      </c>
      <c r="AD52" s="116">
        <f t="shared" si="50"/>
        <v>3.6148653736639488E-2</v>
      </c>
      <c r="AE52" s="116">
        <f t="shared" si="51"/>
        <v>2.7540829898175082E-2</v>
      </c>
      <c r="AF52" s="165">
        <v>4953378277.5799999</v>
      </c>
      <c r="AG52" s="176">
        <v>51625.67</v>
      </c>
      <c r="AH52" s="116">
        <f t="shared" si="52"/>
        <v>1.0805424438101644E-2</v>
      </c>
      <c r="AI52" s="116">
        <f t="shared" si="53"/>
        <v>-2.5620220415235802E-4</v>
      </c>
      <c r="AJ52" s="117">
        <f t="shared" si="16"/>
        <v>1.1500959387153016E-2</v>
      </c>
      <c r="AK52" s="117">
        <f t="shared" si="17"/>
        <v>6.7134821171834832E-3</v>
      </c>
      <c r="AL52" s="118">
        <f t="shared" si="18"/>
        <v>8.3976571406058464E-2</v>
      </c>
      <c r="AM52" s="118">
        <f t="shared" si="19"/>
        <v>4.6183884822981837E-2</v>
      </c>
      <c r="AN52" s="119">
        <f t="shared" si="20"/>
        <v>1.2532687542944048E-2</v>
      </c>
      <c r="AO52" s="203">
        <f t="shared" si="21"/>
        <v>9.1914902454774041E-3</v>
      </c>
      <c r="AP52" s="123"/>
      <c r="AQ52" s="124">
        <v>136891964.13</v>
      </c>
      <c r="AR52" s="124">
        <v>33401.089999999997</v>
      </c>
      <c r="AS52" s="122" t="e">
        <f>(#REF!/AQ52)-1</f>
        <v>#REF!</v>
      </c>
      <c r="AT52" s="122" t="e">
        <f>(#REF!/AR52)-1</f>
        <v>#REF!</v>
      </c>
    </row>
    <row r="53" spans="1:49">
      <c r="A53" s="198" t="s">
        <v>85</v>
      </c>
      <c r="B53" s="165">
        <v>560063696.63999999</v>
      </c>
      <c r="C53" s="176">
        <v>48882.400000000001</v>
      </c>
      <c r="D53" s="165">
        <v>571014266.91999996</v>
      </c>
      <c r="E53" s="176">
        <v>49283.56</v>
      </c>
      <c r="F53" s="116">
        <f t="shared" si="38"/>
        <v>1.9552365821416243E-2</v>
      </c>
      <c r="G53" s="116">
        <f t="shared" si="39"/>
        <v>8.2066346987872164E-3</v>
      </c>
      <c r="H53" s="165">
        <v>575209685.97000003</v>
      </c>
      <c r="I53" s="176">
        <v>49445.51</v>
      </c>
      <c r="J53" s="116">
        <f t="shared" si="40"/>
        <v>7.3473103791780684E-3</v>
      </c>
      <c r="K53" s="116">
        <f t="shared" si="41"/>
        <v>3.2860856642662251E-3</v>
      </c>
      <c r="L53" s="165">
        <v>576800535.59000003</v>
      </c>
      <c r="M53" s="176">
        <v>49566.61</v>
      </c>
      <c r="N53" s="116">
        <f t="shared" si="42"/>
        <v>2.7656864249726407E-3</v>
      </c>
      <c r="O53" s="116">
        <f t="shared" si="43"/>
        <v>2.4491607023569692E-3</v>
      </c>
      <c r="P53" s="165">
        <v>577221973.37</v>
      </c>
      <c r="Q53" s="176">
        <v>49600.49</v>
      </c>
      <c r="R53" s="116">
        <f t="shared" si="44"/>
        <v>7.3064734513273192E-4</v>
      </c>
      <c r="S53" s="116">
        <f t="shared" si="45"/>
        <v>6.8352465500459648E-4</v>
      </c>
      <c r="T53" s="165">
        <v>578366645.35000002</v>
      </c>
      <c r="U53" s="176">
        <v>49681.06</v>
      </c>
      <c r="V53" s="116">
        <f t="shared" si="46"/>
        <v>1.9830706951730732E-3</v>
      </c>
      <c r="W53" s="116">
        <f t="shared" si="47"/>
        <v>1.6243791139966502E-3</v>
      </c>
      <c r="X53" s="165">
        <v>586162480.75999999</v>
      </c>
      <c r="Y53" s="176">
        <v>50199.05</v>
      </c>
      <c r="Z53" s="116">
        <f t="shared" si="48"/>
        <v>1.3479054286199886E-2</v>
      </c>
      <c r="AA53" s="116">
        <f t="shared" si="49"/>
        <v>1.0426307329191552E-2</v>
      </c>
      <c r="AB53" s="165">
        <v>602332262.25999999</v>
      </c>
      <c r="AC53" s="176">
        <v>51581.55</v>
      </c>
      <c r="AD53" s="116">
        <f t="shared" si="50"/>
        <v>2.7585835038494388E-2</v>
      </c>
      <c r="AE53" s="116">
        <f t="shared" si="51"/>
        <v>2.7540361819596185E-2</v>
      </c>
      <c r="AF53" s="165">
        <v>602152121.02999997</v>
      </c>
      <c r="AG53" s="176">
        <v>51568.34</v>
      </c>
      <c r="AH53" s="116">
        <f t="shared" si="52"/>
        <v>-2.9907285610788044E-4</v>
      </c>
      <c r="AI53" s="116">
        <f t="shared" si="53"/>
        <v>-2.5609932233533895E-4</v>
      </c>
      <c r="AJ53" s="117">
        <f t="shared" si="16"/>
        <v>9.1431121418073941E-3</v>
      </c>
      <c r="AK53" s="117">
        <f t="shared" si="17"/>
        <v>6.7450443326080066E-3</v>
      </c>
      <c r="AL53" s="118">
        <f t="shared" si="18"/>
        <v>5.4530781302461709E-2</v>
      </c>
      <c r="AM53" s="118">
        <f t="shared" si="19"/>
        <v>4.6359881469601606E-2</v>
      </c>
      <c r="AN53" s="119">
        <f t="shared" si="20"/>
        <v>1.0158557701634251E-2</v>
      </c>
      <c r="AO53" s="203">
        <f t="shared" si="21"/>
        <v>9.184858890177729E-3</v>
      </c>
      <c r="AP53" s="123"/>
      <c r="AQ53" s="124"/>
      <c r="AR53" s="124"/>
      <c r="AS53" s="122"/>
      <c r="AT53" s="122"/>
    </row>
    <row r="54" spans="1:49" s="265" customFormat="1">
      <c r="A54" s="198" t="s">
        <v>132</v>
      </c>
      <c r="B54" s="165">
        <v>28282156132.16</v>
      </c>
      <c r="C54" s="176">
        <v>45855.49</v>
      </c>
      <c r="D54" s="165">
        <v>29667824297.619999</v>
      </c>
      <c r="E54" s="176">
        <v>48041.26</v>
      </c>
      <c r="F54" s="116">
        <f t="shared" si="38"/>
        <v>4.8994431647463331E-2</v>
      </c>
      <c r="G54" s="116">
        <f t="shared" si="39"/>
        <v>4.7666484427491759E-2</v>
      </c>
      <c r="H54" s="165">
        <v>28446042757.34</v>
      </c>
      <c r="I54" s="176">
        <v>46133.39</v>
      </c>
      <c r="J54" s="116">
        <f t="shared" si="40"/>
        <v>-4.1182040449727619E-2</v>
      </c>
      <c r="K54" s="116">
        <f t="shared" si="41"/>
        <v>-3.9713154900600081E-2</v>
      </c>
      <c r="L54" s="165">
        <v>28598871200.259998</v>
      </c>
      <c r="M54" s="176">
        <v>46184.78</v>
      </c>
      <c r="N54" s="116">
        <f t="shared" si="42"/>
        <v>5.3725730578311629E-3</v>
      </c>
      <c r="O54" s="116">
        <f t="shared" si="43"/>
        <v>1.1139437184217206E-3</v>
      </c>
      <c r="P54" s="165">
        <v>29289856514.900002</v>
      </c>
      <c r="Q54" s="176">
        <v>46299.64</v>
      </c>
      <c r="R54" s="116">
        <f t="shared" si="44"/>
        <v>2.4161279296705994E-2</v>
      </c>
      <c r="S54" s="116">
        <f t="shared" si="45"/>
        <v>2.4869664854958837E-3</v>
      </c>
      <c r="T54" s="165">
        <v>29743488865.619999</v>
      </c>
      <c r="U54" s="176">
        <v>46347.64</v>
      </c>
      <c r="V54" s="116">
        <f t="shared" si="46"/>
        <v>1.5487694536476502E-2</v>
      </c>
      <c r="W54" s="116">
        <f t="shared" si="47"/>
        <v>1.0367251235646757E-3</v>
      </c>
      <c r="X54" s="165">
        <v>30946707556.700001</v>
      </c>
      <c r="Y54" s="176">
        <v>46643.71</v>
      </c>
      <c r="Z54" s="116">
        <f t="shared" si="48"/>
        <v>4.045317940057739E-2</v>
      </c>
      <c r="AA54" s="116">
        <f t="shared" si="49"/>
        <v>6.388027524163036E-3</v>
      </c>
      <c r="AB54" s="165">
        <v>31186281745.880001</v>
      </c>
      <c r="AC54" s="176">
        <v>47699.3</v>
      </c>
      <c r="AD54" s="116">
        <f t="shared" si="50"/>
        <v>7.7415081633823817E-3</v>
      </c>
      <c r="AE54" s="116">
        <f t="shared" si="51"/>
        <v>2.2630918509698388E-2</v>
      </c>
      <c r="AF54" s="165">
        <v>28893954915.700001</v>
      </c>
      <c r="AG54" s="176">
        <v>48384.31</v>
      </c>
      <c r="AH54" s="116">
        <f t="shared" si="52"/>
        <v>-7.350433273382577E-2</v>
      </c>
      <c r="AI54" s="116">
        <f t="shared" si="53"/>
        <v>1.4361007394238378E-2</v>
      </c>
      <c r="AJ54" s="117">
        <f t="shared" si="16"/>
        <v>3.4405366148604205E-3</v>
      </c>
      <c r="AK54" s="117">
        <f t="shared" si="17"/>
        <v>6.9963647853092201E-3</v>
      </c>
      <c r="AL54" s="118">
        <f t="shared" si="18"/>
        <v>-2.6084466934842919E-2</v>
      </c>
      <c r="AM54" s="118">
        <f t="shared" si="19"/>
        <v>7.1407369415372457E-3</v>
      </c>
      <c r="AN54" s="119">
        <f t="shared" si="20"/>
        <v>4.1323626403495607E-2</v>
      </c>
      <c r="AO54" s="203">
        <f t="shared" si="21"/>
        <v>2.4568679311186645E-2</v>
      </c>
      <c r="AP54" s="123"/>
      <c r="AQ54" s="124"/>
      <c r="AR54" s="124"/>
      <c r="AS54" s="122"/>
      <c r="AT54" s="122"/>
    </row>
    <row r="55" spans="1:49" s="279" customFormat="1">
      <c r="A55" s="198" t="s">
        <v>156</v>
      </c>
      <c r="B55" s="165">
        <v>3850289252.5300002</v>
      </c>
      <c r="C55" s="176">
        <v>379.5</v>
      </c>
      <c r="D55" s="165">
        <v>3853353821.29</v>
      </c>
      <c r="E55" s="176">
        <v>379.5</v>
      </c>
      <c r="F55" s="116">
        <f t="shared" si="38"/>
        <v>7.9593208691685789E-4</v>
      </c>
      <c r="G55" s="116">
        <f t="shared" si="39"/>
        <v>0</v>
      </c>
      <c r="H55" s="165">
        <v>3866587627.6500001</v>
      </c>
      <c r="I55" s="176">
        <v>379.5</v>
      </c>
      <c r="J55" s="116">
        <f t="shared" si="40"/>
        <v>3.4343605528468725E-3</v>
      </c>
      <c r="K55" s="116">
        <f t="shared" si="41"/>
        <v>0</v>
      </c>
      <c r="L55" s="165">
        <v>3939438671.52</v>
      </c>
      <c r="M55" s="176">
        <v>379.5</v>
      </c>
      <c r="N55" s="116">
        <f t="shared" si="42"/>
        <v>1.884117234251759E-2</v>
      </c>
      <c r="O55" s="116">
        <f t="shared" si="43"/>
        <v>0</v>
      </c>
      <c r="P55" s="165">
        <v>3955755786.3400002</v>
      </c>
      <c r="Q55" s="176">
        <v>379.5</v>
      </c>
      <c r="R55" s="116">
        <f t="shared" si="44"/>
        <v>4.1419898063051576E-3</v>
      </c>
      <c r="S55" s="116">
        <f t="shared" si="45"/>
        <v>0</v>
      </c>
      <c r="T55" s="165">
        <v>3962362441.1199999</v>
      </c>
      <c r="U55" s="176">
        <v>379.5</v>
      </c>
      <c r="V55" s="116">
        <f t="shared" si="46"/>
        <v>1.6701371714638721E-3</v>
      </c>
      <c r="W55" s="116">
        <f t="shared" si="47"/>
        <v>0</v>
      </c>
      <c r="X55" s="165">
        <v>4001066826.4000001</v>
      </c>
      <c r="Y55" s="176">
        <v>379.5</v>
      </c>
      <c r="Z55" s="116">
        <f t="shared" si="48"/>
        <v>9.7680073075445475E-3</v>
      </c>
      <c r="AA55" s="116">
        <f t="shared" si="49"/>
        <v>0</v>
      </c>
      <c r="AB55" s="165">
        <v>4009026732.6399999</v>
      </c>
      <c r="AC55" s="176">
        <v>379.5</v>
      </c>
      <c r="AD55" s="116">
        <f t="shared" si="50"/>
        <v>1.9894459616316322E-3</v>
      </c>
      <c r="AE55" s="116">
        <f t="shared" si="51"/>
        <v>0</v>
      </c>
      <c r="AF55" s="165">
        <v>4008905869.48</v>
      </c>
      <c r="AG55" s="176">
        <v>379.5</v>
      </c>
      <c r="AH55" s="116">
        <f t="shared" si="52"/>
        <v>-3.0147756066534718E-5</v>
      </c>
      <c r="AI55" s="116">
        <f t="shared" si="53"/>
        <v>0</v>
      </c>
      <c r="AJ55" s="117">
        <f t="shared" si="16"/>
        <v>5.0763621841449997E-3</v>
      </c>
      <c r="AK55" s="117">
        <f t="shared" si="17"/>
        <v>0</v>
      </c>
      <c r="AL55" s="118">
        <f t="shared" si="18"/>
        <v>4.0367963961826216E-2</v>
      </c>
      <c r="AM55" s="118">
        <f t="shared" si="19"/>
        <v>0</v>
      </c>
      <c r="AN55" s="119">
        <f t="shared" si="20"/>
        <v>6.3311102608601217E-3</v>
      </c>
      <c r="AO55" s="203">
        <f t="shared" si="21"/>
        <v>0</v>
      </c>
      <c r="AP55" s="123"/>
      <c r="AQ55" s="124"/>
      <c r="AR55" s="124"/>
      <c r="AS55" s="122"/>
      <c r="AT55" s="122"/>
    </row>
    <row r="56" spans="1:49" s="279" customFormat="1">
      <c r="A56" s="198" t="s">
        <v>164</v>
      </c>
      <c r="B56" s="165">
        <v>562912514</v>
      </c>
      <c r="C56" s="176">
        <v>42026.63</v>
      </c>
      <c r="D56" s="165">
        <v>563576233</v>
      </c>
      <c r="E56" s="176">
        <v>42085.48</v>
      </c>
      <c r="F56" s="116">
        <f t="shared" si="38"/>
        <v>1.1790802007290249E-3</v>
      </c>
      <c r="G56" s="116">
        <f t="shared" si="39"/>
        <v>1.4003026176499479E-3</v>
      </c>
      <c r="H56" s="165">
        <v>564893624.60000002</v>
      </c>
      <c r="I56" s="176">
        <v>42152.28</v>
      </c>
      <c r="J56" s="116">
        <f t="shared" si="40"/>
        <v>2.3375570559236551E-3</v>
      </c>
      <c r="K56" s="116">
        <f t="shared" si="41"/>
        <v>1.5872457674237202E-3</v>
      </c>
      <c r="L56" s="165">
        <v>565549998.60000002</v>
      </c>
      <c r="M56" s="176">
        <v>42210.89</v>
      </c>
      <c r="N56" s="116">
        <f t="shared" si="42"/>
        <v>1.1619426586107729E-3</v>
      </c>
      <c r="O56" s="116">
        <f t="shared" si="43"/>
        <v>1.3904348709014218E-3</v>
      </c>
      <c r="P56" s="165">
        <v>566281396</v>
      </c>
      <c r="Q56" s="176">
        <v>42274.99</v>
      </c>
      <c r="R56" s="116">
        <f t="shared" si="44"/>
        <v>1.2932497600751938E-3</v>
      </c>
      <c r="S56" s="116">
        <f t="shared" si="45"/>
        <v>1.5185654697164297E-3</v>
      </c>
      <c r="T56" s="165">
        <v>681845487.39999998</v>
      </c>
      <c r="U56" s="176">
        <v>42325.23</v>
      </c>
      <c r="V56" s="116">
        <f t="shared" si="46"/>
        <v>0.20407538057280619</v>
      </c>
      <c r="W56" s="116">
        <f t="shared" si="47"/>
        <v>1.1884095064246081E-3</v>
      </c>
      <c r="X56" s="165">
        <v>567820327.60000002</v>
      </c>
      <c r="Y56" s="176">
        <v>42385.48</v>
      </c>
      <c r="Z56" s="116">
        <f t="shared" si="48"/>
        <v>-0.16723020377358291</v>
      </c>
      <c r="AA56" s="116">
        <f t="shared" si="49"/>
        <v>1.4235008291744664E-3</v>
      </c>
      <c r="AB56" s="165">
        <v>568475869.39999998</v>
      </c>
      <c r="AC56" s="176">
        <v>42444.06</v>
      </c>
      <c r="AD56" s="116">
        <f t="shared" si="50"/>
        <v>1.1544880803593695E-3</v>
      </c>
      <c r="AE56" s="116">
        <f t="shared" si="51"/>
        <v>1.3820770697888633E-3</v>
      </c>
      <c r="AF56" s="165">
        <v>569131225</v>
      </c>
      <c r="AG56" s="176">
        <v>42502.63</v>
      </c>
      <c r="AH56" s="116">
        <f t="shared" si="52"/>
        <v>1.1528292321215348E-3</v>
      </c>
      <c r="AI56" s="116">
        <f t="shared" si="53"/>
        <v>1.3799339648468999E-3</v>
      </c>
      <c r="AJ56" s="117">
        <f t="shared" si="16"/>
        <v>5.6405404733803552E-3</v>
      </c>
      <c r="AK56" s="117">
        <f t="shared" si="17"/>
        <v>1.4088087619907946E-3</v>
      </c>
      <c r="AL56" s="118">
        <f t="shared" si="18"/>
        <v>9.8566825120178555E-3</v>
      </c>
      <c r="AM56" s="118">
        <f t="shared" si="19"/>
        <v>9.9119696389347138E-3</v>
      </c>
      <c r="AN56" s="119">
        <f t="shared" si="20"/>
        <v>9.9549496161596779E-2</v>
      </c>
      <c r="AO56" s="203">
        <f t="shared" si="21"/>
        <v>1.1627324967770069E-4</v>
      </c>
      <c r="AP56" s="123"/>
      <c r="AQ56" s="124"/>
      <c r="AR56" s="124"/>
      <c r="AS56" s="122"/>
      <c r="AT56" s="122"/>
    </row>
    <row r="57" spans="1:49" s="279" customFormat="1">
      <c r="A57" s="198" t="s">
        <v>188</v>
      </c>
      <c r="B57" s="165">
        <v>699874949.25</v>
      </c>
      <c r="C57" s="176">
        <v>42992.926200000002</v>
      </c>
      <c r="D57" s="165">
        <v>690500384.25</v>
      </c>
      <c r="E57" s="176">
        <v>43254.966800000002</v>
      </c>
      <c r="F57" s="116">
        <f t="shared" si="38"/>
        <v>-1.3394628583357601E-2</v>
      </c>
      <c r="G57" s="116">
        <f t="shared" si="39"/>
        <v>6.0949701069661147E-3</v>
      </c>
      <c r="H57" s="165">
        <v>697629639.54999995</v>
      </c>
      <c r="I57" s="176">
        <v>43725.6469</v>
      </c>
      <c r="J57" s="116">
        <f t="shared" si="40"/>
        <v>1.0324766593350309E-2</v>
      </c>
      <c r="K57" s="116">
        <f t="shared" si="41"/>
        <v>1.0881527251570974E-2</v>
      </c>
      <c r="L57" s="165">
        <v>688566684.55999994</v>
      </c>
      <c r="M57" s="176">
        <v>43211.760799999996</v>
      </c>
      <c r="N57" s="116">
        <f t="shared" si="42"/>
        <v>-1.2991069295516159E-2</v>
      </c>
      <c r="O57" s="116">
        <f t="shared" si="43"/>
        <v>-1.1752509943998183E-2</v>
      </c>
      <c r="P57" s="165">
        <v>731863785.39999998</v>
      </c>
      <c r="Q57" s="176">
        <v>43400.37</v>
      </c>
      <c r="R57" s="116">
        <f t="shared" si="44"/>
        <v>6.2880040250084493E-2</v>
      </c>
      <c r="S57" s="116">
        <f t="shared" si="45"/>
        <v>4.364765436728194E-3</v>
      </c>
      <c r="T57" s="165">
        <v>690149714.5</v>
      </c>
      <c r="U57" s="176">
        <v>43286.158499999998</v>
      </c>
      <c r="V57" s="116">
        <f t="shared" si="46"/>
        <v>-5.6997041979883131E-2</v>
      </c>
      <c r="W57" s="116">
        <f t="shared" si="47"/>
        <v>-2.6315789473685338E-3</v>
      </c>
      <c r="X57" s="165">
        <v>689204077.20000005</v>
      </c>
      <c r="Y57" s="176">
        <v>43400.37</v>
      </c>
      <c r="Z57" s="116">
        <f t="shared" si="48"/>
        <v>-1.3701915397951706E-3</v>
      </c>
      <c r="AA57" s="116">
        <f t="shared" si="49"/>
        <v>2.6385224274407463E-3</v>
      </c>
      <c r="AB57" s="165">
        <v>626927151.64999998</v>
      </c>
      <c r="AC57" s="176">
        <v>43286.158499999998</v>
      </c>
      <c r="AD57" s="116">
        <f t="shared" si="50"/>
        <v>-9.0360645867055625E-2</v>
      </c>
      <c r="AE57" s="116">
        <f t="shared" si="51"/>
        <v>-2.6315789473685338E-3</v>
      </c>
      <c r="AF57" s="165">
        <v>633661248</v>
      </c>
      <c r="AG57" s="176">
        <v>43400.37</v>
      </c>
      <c r="AH57" s="116">
        <f t="shared" si="52"/>
        <v>1.0741433565728743E-2</v>
      </c>
      <c r="AI57" s="116">
        <f t="shared" si="53"/>
        <v>2.6385224274407463E-3</v>
      </c>
      <c r="AJ57" s="117">
        <f t="shared" si="16"/>
        <v>-1.1395917107055519E-2</v>
      </c>
      <c r="AK57" s="117">
        <f t="shared" si="17"/>
        <v>1.200329976426441E-3</v>
      </c>
      <c r="AL57" s="118">
        <f t="shared" si="18"/>
        <v>-8.2315864764850061E-2</v>
      </c>
      <c r="AM57" s="118">
        <f t="shared" si="19"/>
        <v>3.3615376627684902E-3</v>
      </c>
      <c r="AN57" s="119">
        <f t="shared" si="20"/>
        <v>4.6137548615247138E-2</v>
      </c>
      <c r="AO57" s="203">
        <f t="shared" si="21"/>
        <v>6.8554112466737279E-3</v>
      </c>
      <c r="AP57" s="123"/>
      <c r="AQ57" s="124"/>
      <c r="AR57" s="124"/>
      <c r="AS57" s="122"/>
      <c r="AT57" s="122"/>
    </row>
    <row r="58" spans="1:49">
      <c r="A58" s="198" t="s">
        <v>189</v>
      </c>
      <c r="B58" s="165">
        <v>5178305868.4300003</v>
      </c>
      <c r="C58" s="176">
        <v>459.87860000000001</v>
      </c>
      <c r="D58" s="165">
        <v>5316481654.3199997</v>
      </c>
      <c r="E58" s="176">
        <v>463.21379999999999</v>
      </c>
      <c r="F58" s="116">
        <f t="shared" si="38"/>
        <v>2.6683589073484493E-2</v>
      </c>
      <c r="G58" s="116">
        <f t="shared" si="39"/>
        <v>7.2523487720454619E-3</v>
      </c>
      <c r="H58" s="165">
        <v>5332539774.4099998</v>
      </c>
      <c r="I58" s="176">
        <v>466.5111</v>
      </c>
      <c r="J58" s="116">
        <f t="shared" si="40"/>
        <v>3.0204411740896065E-3</v>
      </c>
      <c r="K58" s="116">
        <f t="shared" si="41"/>
        <v>7.1183112420225977E-3</v>
      </c>
      <c r="L58" s="165">
        <v>5337922298.3000002</v>
      </c>
      <c r="M58" s="176">
        <v>465.18459999999999</v>
      </c>
      <c r="N58" s="116">
        <f t="shared" si="42"/>
        <v>1.0093734163653517E-3</v>
      </c>
      <c r="O58" s="116">
        <f t="shared" si="43"/>
        <v>-2.8434478836623822E-3</v>
      </c>
      <c r="P58" s="165">
        <v>5414955636.3100004</v>
      </c>
      <c r="Q58" s="176">
        <v>465.29829999999998</v>
      </c>
      <c r="R58" s="116">
        <f t="shared" si="44"/>
        <v>1.4431333710970932E-2</v>
      </c>
      <c r="S58" s="116">
        <f t="shared" si="45"/>
        <v>2.444190972787886E-4</v>
      </c>
      <c r="T58" s="165">
        <v>5550074881.9499998</v>
      </c>
      <c r="U58" s="176">
        <v>462.49369999999999</v>
      </c>
      <c r="V58" s="116">
        <f t="shared" si="46"/>
        <v>2.4952973711170761E-2</v>
      </c>
      <c r="W58" s="116">
        <f t="shared" si="47"/>
        <v>-6.0275311558198119E-3</v>
      </c>
      <c r="X58" s="165">
        <v>5550074881.9499998</v>
      </c>
      <c r="Y58" s="176">
        <v>462.49369999999999</v>
      </c>
      <c r="Z58" s="116">
        <f t="shared" si="48"/>
        <v>0</v>
      </c>
      <c r="AA58" s="116">
        <f t="shared" si="49"/>
        <v>0</v>
      </c>
      <c r="AB58" s="165">
        <v>5182989429.1499996</v>
      </c>
      <c r="AC58" s="176">
        <v>457.4151</v>
      </c>
      <c r="AD58" s="116">
        <f t="shared" si="50"/>
        <v>-6.614063064155018E-2</v>
      </c>
      <c r="AE58" s="116">
        <f t="shared" si="51"/>
        <v>-1.0980906334507896E-2</v>
      </c>
      <c r="AF58" s="165">
        <v>5150628718.8100004</v>
      </c>
      <c r="AG58" s="176">
        <v>456.61919999999998</v>
      </c>
      <c r="AH58" s="116">
        <f t="shared" si="52"/>
        <v>-6.2436381131702008E-3</v>
      </c>
      <c r="AI58" s="116">
        <f t="shared" si="53"/>
        <v>-1.7399950285856705E-3</v>
      </c>
      <c r="AJ58" s="117">
        <f t="shared" si="16"/>
        <v>-2.8581970857990394E-4</v>
      </c>
      <c r="AK58" s="117">
        <f t="shared" si="17"/>
        <v>-8.72100161403614E-4</v>
      </c>
      <c r="AL58" s="118">
        <f t="shared" si="18"/>
        <v>-3.1195995076035404E-2</v>
      </c>
      <c r="AM58" s="118">
        <f t="shared" si="19"/>
        <v>-1.4236622484045195E-2</v>
      </c>
      <c r="AN58" s="119">
        <f t="shared" si="20"/>
        <v>2.9193890286530515E-2</v>
      </c>
      <c r="AO58" s="203">
        <f t="shared" si="21"/>
        <v>6.1559077680465226E-3</v>
      </c>
      <c r="AP58" s="123"/>
      <c r="AQ58" s="124">
        <v>165890525.49000001</v>
      </c>
      <c r="AR58" s="124">
        <v>33407.480000000003</v>
      </c>
      <c r="AS58" s="122" t="e">
        <f>(#REF!/AQ58)-1</f>
        <v>#REF!</v>
      </c>
      <c r="AT58" s="122" t="e">
        <f>(#REF!/AR58)-1</f>
        <v>#REF!</v>
      </c>
      <c r="AV58" s="228"/>
      <c r="AW58" s="229"/>
    </row>
    <row r="59" spans="1:49">
      <c r="A59" s="200" t="s">
        <v>56</v>
      </c>
      <c r="B59" s="181">
        <f>SUM(B49:B58)</f>
        <v>221204355591.56</v>
      </c>
      <c r="C59" s="175"/>
      <c r="D59" s="181">
        <f>SUM(D49:D58)</f>
        <v>223937697842.49005</v>
      </c>
      <c r="E59" s="175"/>
      <c r="F59" s="116">
        <f>((D59-B59)/B59)</f>
        <v>1.2356638474049757E-2</v>
      </c>
      <c r="G59" s="116"/>
      <c r="H59" s="181">
        <f>SUM(H49:H58)</f>
        <v>222595590267.64999</v>
      </c>
      <c r="I59" s="175"/>
      <c r="J59" s="116">
        <f>((H59-D59)/D59)</f>
        <v>-5.9932185950399867E-3</v>
      </c>
      <c r="K59" s="116"/>
      <c r="L59" s="181">
        <f>SUM(L49:L58)</f>
        <v>225813188236.56998</v>
      </c>
      <c r="M59" s="175"/>
      <c r="N59" s="116">
        <f>((L59-H59)/H59)</f>
        <v>1.4454904362890243E-2</v>
      </c>
      <c r="O59" s="116"/>
      <c r="P59" s="181">
        <f>SUM(P49:P58)</f>
        <v>227504038323.12997</v>
      </c>
      <c r="Q59" s="175"/>
      <c r="R59" s="116">
        <f>((P59-L59)/L59)</f>
        <v>7.4878269943587285E-3</v>
      </c>
      <c r="S59" s="116"/>
      <c r="T59" s="181">
        <f>SUM(T49:T58)</f>
        <v>229373919557.78</v>
      </c>
      <c r="U59" s="175"/>
      <c r="V59" s="116">
        <f>((T59-P59)/P59)</f>
        <v>8.2191122778848564E-3</v>
      </c>
      <c r="W59" s="116"/>
      <c r="X59" s="181">
        <f>SUM(X49:X58)</f>
        <v>230443138238.89001</v>
      </c>
      <c r="Y59" s="175"/>
      <c r="Z59" s="116">
        <f>((X59-T59)/T59)</f>
        <v>4.6614657986026016E-3</v>
      </c>
      <c r="AA59" s="116"/>
      <c r="AB59" s="181">
        <f>SUM(AB49:AB58)</f>
        <v>230376946578.97</v>
      </c>
      <c r="AC59" s="175"/>
      <c r="AD59" s="116">
        <f>((AB59-X59)/X59)</f>
        <v>-2.8723641079473375E-4</v>
      </c>
      <c r="AE59" s="116"/>
      <c r="AF59" s="181">
        <f>SUM(AF49:AF58)</f>
        <v>229472480056.97</v>
      </c>
      <c r="AG59" s="175"/>
      <c r="AH59" s="116">
        <f>((AF59-AB59)/AB59)</f>
        <v>-3.9260287777534266E-3</v>
      </c>
      <c r="AI59" s="116"/>
      <c r="AJ59" s="117">
        <f t="shared" si="16"/>
        <v>4.6216830155247548E-3</v>
      </c>
      <c r="AK59" s="117"/>
      <c r="AL59" s="118">
        <f t="shared" si="18"/>
        <v>2.4715723470431147E-2</v>
      </c>
      <c r="AM59" s="118"/>
      <c r="AN59" s="119">
        <f t="shared" si="20"/>
        <v>7.4403978611321973E-3</v>
      </c>
      <c r="AO59" s="203"/>
      <c r="AP59" s="123"/>
      <c r="AQ59" s="136">
        <f>SUM(AQ49:AQ58)</f>
        <v>7244093345.6300001</v>
      </c>
      <c r="AR59" s="137"/>
      <c r="AS59" s="122" t="e">
        <f>(#REF!/AQ59)-1</f>
        <v>#REF!</v>
      </c>
      <c r="AT59" s="122" t="e">
        <f>(#REF!/AR59)-1</f>
        <v>#REF!</v>
      </c>
    </row>
    <row r="60" spans="1:49">
      <c r="A60" s="201" t="s">
        <v>62</v>
      </c>
      <c r="B60" s="175"/>
      <c r="C60" s="175"/>
      <c r="D60" s="175"/>
      <c r="E60" s="175"/>
      <c r="F60" s="116"/>
      <c r="G60" s="116"/>
      <c r="H60" s="175"/>
      <c r="I60" s="175"/>
      <c r="J60" s="116"/>
      <c r="K60" s="116"/>
      <c r="L60" s="175"/>
      <c r="M60" s="175"/>
      <c r="N60" s="116"/>
      <c r="O60" s="116"/>
      <c r="P60" s="175"/>
      <c r="Q60" s="175"/>
      <c r="R60" s="116"/>
      <c r="S60" s="116"/>
      <c r="T60" s="175"/>
      <c r="U60" s="175"/>
      <c r="V60" s="116"/>
      <c r="W60" s="116"/>
      <c r="X60" s="175"/>
      <c r="Y60" s="175"/>
      <c r="Z60" s="116"/>
      <c r="AA60" s="116"/>
      <c r="AB60" s="175"/>
      <c r="AC60" s="175"/>
      <c r="AD60" s="116"/>
      <c r="AE60" s="116"/>
      <c r="AF60" s="175"/>
      <c r="AG60" s="175"/>
      <c r="AH60" s="116"/>
      <c r="AI60" s="116"/>
      <c r="AJ60" s="117"/>
      <c r="AK60" s="117"/>
      <c r="AL60" s="118"/>
      <c r="AM60" s="118"/>
      <c r="AN60" s="119"/>
      <c r="AO60" s="203"/>
      <c r="AP60" s="123"/>
      <c r="AQ60" s="133"/>
      <c r="AR60" s="137"/>
      <c r="AS60" s="122" t="e">
        <f>(#REF!/AQ60)-1</f>
        <v>#REF!</v>
      </c>
      <c r="AT60" s="122" t="e">
        <f>(#REF!/AR60)-1</f>
        <v>#REF!</v>
      </c>
    </row>
    <row r="61" spans="1:49">
      <c r="A61" s="199" t="s">
        <v>26</v>
      </c>
      <c r="B61" s="165">
        <v>16998386768.030001</v>
      </c>
      <c r="C61" s="176">
        <v>3308.47</v>
      </c>
      <c r="D61" s="165">
        <v>16910491288.959999</v>
      </c>
      <c r="E61" s="176">
        <v>3310.54</v>
      </c>
      <c r="F61" s="116">
        <f t="shared" ref="F61:F86" si="54">((D61-B61)/B61)</f>
        <v>-5.1708129876955437E-3</v>
      </c>
      <c r="G61" s="116">
        <f t="shared" ref="G61:G86" si="55">((E61-C61)/C61)</f>
        <v>6.2566684902694107E-4</v>
      </c>
      <c r="H61" s="165">
        <v>17289539702.009998</v>
      </c>
      <c r="I61" s="176">
        <v>3312.96</v>
      </c>
      <c r="J61" s="116">
        <f t="shared" ref="J61" si="56">((H61-D61)/D61)</f>
        <v>2.2414985264056799E-2</v>
      </c>
      <c r="K61" s="116">
        <f t="shared" ref="K61" si="57">((I61-E61)/E61)</f>
        <v>7.3099856820943801E-4</v>
      </c>
      <c r="L61" s="165">
        <v>20181584989.919998</v>
      </c>
      <c r="M61" s="176">
        <v>3318.11</v>
      </c>
      <c r="N61" s="116">
        <f t="shared" ref="N61" si="58">((L61-H61)/H61)</f>
        <v>0.16727138707884656</v>
      </c>
      <c r="O61" s="116">
        <f t="shared" ref="O61" si="59">((M61-I61)/I61)</f>
        <v>1.5545011107891706E-3</v>
      </c>
      <c r="P61" s="165">
        <v>21800351612.869999</v>
      </c>
      <c r="Q61" s="176">
        <v>3319.82</v>
      </c>
      <c r="R61" s="116">
        <f t="shared" ref="R61" si="60">((P61-L61)/L61)</f>
        <v>8.0210083784723482E-2</v>
      </c>
      <c r="S61" s="116">
        <f t="shared" ref="S61" si="61">((Q61-M61)/M61)</f>
        <v>5.1535361998247082E-4</v>
      </c>
      <c r="T61" s="165">
        <v>22483365284.529999</v>
      </c>
      <c r="U61" s="176">
        <v>3321.75</v>
      </c>
      <c r="V61" s="116">
        <f t="shared" ref="V61" si="62">((T61-P61)/P61)</f>
        <v>3.1330397040787987E-2</v>
      </c>
      <c r="W61" s="116">
        <f t="shared" ref="W61" si="63">((U61-Q61)/Q61)</f>
        <v>5.8135682055046242E-4</v>
      </c>
      <c r="X61" s="165">
        <v>24190589430.73</v>
      </c>
      <c r="Y61" s="176">
        <v>3323.68</v>
      </c>
      <c r="Z61" s="116">
        <f t="shared" ref="Z61" si="64">((X61-T61)/T61)</f>
        <v>7.5932767385791702E-2</v>
      </c>
      <c r="AA61" s="116">
        <f t="shared" ref="AA61" si="65">((Y61-U61)/U61)</f>
        <v>5.8101904116800976E-4</v>
      </c>
      <c r="AB61" s="165">
        <v>27164442919.07</v>
      </c>
      <c r="AC61" s="176">
        <v>3325.61</v>
      </c>
      <c r="AD61" s="116">
        <f t="shared" ref="AD61" si="66">((AB61-X61)/X61)</f>
        <v>0.12293431281844786</v>
      </c>
      <c r="AE61" s="116">
        <f t="shared" ref="AE61" si="67">((AC61-Y61)/Y61)</f>
        <v>5.8068165407027482E-4</v>
      </c>
      <c r="AF61" s="165">
        <v>25783634499.040001</v>
      </c>
      <c r="AG61" s="176">
        <v>3327.55</v>
      </c>
      <c r="AH61" s="116">
        <f t="shared" ref="AH61" si="68">((AF61-AB61)/AB61)</f>
        <v>-5.0831464651927123E-2</v>
      </c>
      <c r="AI61" s="116">
        <f t="shared" ref="AI61" si="69">((AG61-AC61)/AC61)</f>
        <v>5.8335162571680223E-4</v>
      </c>
      <c r="AJ61" s="117">
        <f t="shared" si="16"/>
        <v>5.5511456966628965E-2</v>
      </c>
      <c r="AK61" s="117">
        <f t="shared" si="17"/>
        <v>7.1911616118919622E-4</v>
      </c>
      <c r="AL61" s="118">
        <f t="shared" si="18"/>
        <v>0.52471232552970393</v>
      </c>
      <c r="AM61" s="118">
        <f t="shared" si="19"/>
        <v>5.1381345641497217E-3</v>
      </c>
      <c r="AN61" s="119">
        <f t="shared" si="20"/>
        <v>7.0441901612315908E-2</v>
      </c>
      <c r="AO61" s="203">
        <f t="shared" si="21"/>
        <v>3.4307552794059497E-4</v>
      </c>
      <c r="AP61" s="123"/>
      <c r="AQ61" s="138">
        <v>1198249163.9190199</v>
      </c>
      <c r="AR61" s="138">
        <v>1987.7461478934799</v>
      </c>
      <c r="AS61" s="122" t="e">
        <f>(#REF!/AQ61)-1</f>
        <v>#REF!</v>
      </c>
      <c r="AT61" s="122" t="e">
        <f>(#REF!/AR61)-1</f>
        <v>#REF!</v>
      </c>
    </row>
    <row r="62" spans="1:49">
      <c r="A62" s="198" t="s">
        <v>201</v>
      </c>
      <c r="B62" s="165">
        <v>113135538762.92999</v>
      </c>
      <c r="C62" s="176">
        <v>1.8875999999999999</v>
      </c>
      <c r="D62" s="165">
        <v>118309927474.58</v>
      </c>
      <c r="E62" s="176">
        <v>1.8915999999999999</v>
      </c>
      <c r="F62" s="116">
        <f t="shared" si="54"/>
        <v>4.5736191900696103E-2</v>
      </c>
      <c r="G62" s="116">
        <f t="shared" si="55"/>
        <v>2.1190930281839394E-3</v>
      </c>
      <c r="H62" s="165">
        <v>126741985267.28999</v>
      </c>
      <c r="I62" s="176">
        <v>1.893</v>
      </c>
      <c r="J62" s="116">
        <f>((H62-D62)/D62)</f>
        <v>7.1270923520105264E-2</v>
      </c>
      <c r="K62" s="116">
        <f>((I62-E62)/E62)</f>
        <v>7.401141890463459E-4</v>
      </c>
      <c r="L62" s="165">
        <v>127711483627</v>
      </c>
      <c r="M62" s="176">
        <v>1.8946000000000001</v>
      </c>
      <c r="N62" s="116">
        <f>((L62-H62)/H62)</f>
        <v>7.6493859368338152E-3</v>
      </c>
      <c r="O62" s="116">
        <f>((M62-I62)/I62)</f>
        <v>8.4521922873747799E-4</v>
      </c>
      <c r="P62" s="165">
        <v>133071271614.83</v>
      </c>
      <c r="Q62" s="176">
        <v>1.8959999999999999</v>
      </c>
      <c r="R62" s="116">
        <f>((P62-L62)/L62)</f>
        <v>4.1967940827342072E-2</v>
      </c>
      <c r="S62" s="116">
        <f>((Q62-M62)/M62)</f>
        <v>7.389422569406977E-4</v>
      </c>
      <c r="T62" s="165">
        <v>135434056682.5</v>
      </c>
      <c r="U62" s="176">
        <v>1.8982000000000001</v>
      </c>
      <c r="V62" s="116">
        <f>((T62-P62)/P62)</f>
        <v>1.7755786346650346E-2</v>
      </c>
      <c r="W62" s="116">
        <f>((U62-Q62)/Q62)</f>
        <v>1.1603375527427225E-3</v>
      </c>
      <c r="X62" s="165">
        <v>146822006662.17999</v>
      </c>
      <c r="Y62" s="176">
        <v>1.9026000000000001</v>
      </c>
      <c r="Z62" s="116">
        <f>((X62-T62)/T62)</f>
        <v>8.4084832564507217E-2</v>
      </c>
      <c r="AA62" s="116">
        <f>((Y62-U62)/U62)</f>
        <v>2.3179854599093665E-3</v>
      </c>
      <c r="AB62" s="165">
        <v>151798004828.44</v>
      </c>
      <c r="AC62" s="176">
        <v>1.9046000000000001</v>
      </c>
      <c r="AD62" s="116">
        <f>((AB62-X62)/X62)</f>
        <v>3.3891364648824009E-2</v>
      </c>
      <c r="AE62" s="116">
        <f>((AC62-Y62)/Y62)</f>
        <v>1.0511931041732375E-3</v>
      </c>
      <c r="AF62" s="165">
        <v>145195982491.54999</v>
      </c>
      <c r="AG62" s="176">
        <v>1.9067000000000001</v>
      </c>
      <c r="AH62" s="116">
        <f>((AF62-AB62)/AB62)</f>
        <v>-4.3492154882743869E-2</v>
      </c>
      <c r="AI62" s="116">
        <f>((AG62-AC62)/AC62)</f>
        <v>1.1025937204662347E-3</v>
      </c>
      <c r="AJ62" s="117">
        <f t="shared" si="16"/>
        <v>3.2358033857776865E-2</v>
      </c>
      <c r="AK62" s="117">
        <f t="shared" si="17"/>
        <v>1.2594348175250028E-3</v>
      </c>
      <c r="AL62" s="118">
        <f t="shared" si="18"/>
        <v>0.22725104808086968</v>
      </c>
      <c r="AM62" s="118">
        <f t="shared" si="19"/>
        <v>7.9826601818566902E-3</v>
      </c>
      <c r="AN62" s="119">
        <f t="shared" si="20"/>
        <v>3.9714238649648931E-2</v>
      </c>
      <c r="AO62" s="203">
        <f t="shared" si="21"/>
        <v>6.1522431277670118E-4</v>
      </c>
      <c r="AP62" s="123"/>
      <c r="AQ62" s="121">
        <v>609639394.97000003</v>
      </c>
      <c r="AR62" s="125">
        <v>1.1629</v>
      </c>
      <c r="AS62" s="122" t="e">
        <f>(#REF!/AQ62)-1</f>
        <v>#REF!</v>
      </c>
      <c r="AT62" s="122" t="e">
        <f>(#REF!/AR62)-1</f>
        <v>#REF!</v>
      </c>
    </row>
    <row r="63" spans="1:49">
      <c r="A63" s="198" t="s">
        <v>68</v>
      </c>
      <c r="B63" s="165">
        <v>13706916207.02</v>
      </c>
      <c r="C63" s="169">
        <v>1</v>
      </c>
      <c r="D63" s="165">
        <v>13621789583.620001</v>
      </c>
      <c r="E63" s="169">
        <v>1</v>
      </c>
      <c r="F63" s="116">
        <f t="shared" si="54"/>
        <v>-6.2104868895603224E-3</v>
      </c>
      <c r="G63" s="116">
        <f t="shared" si="55"/>
        <v>0</v>
      </c>
      <c r="H63" s="165">
        <v>12168203141.719999</v>
      </c>
      <c r="I63" s="169">
        <v>1</v>
      </c>
      <c r="J63" s="116">
        <f t="shared" ref="J63:J86" si="70">((H63-D63)/D63)</f>
        <v>-0.10671038727891653</v>
      </c>
      <c r="K63" s="116">
        <f t="shared" ref="K63:K86" si="71">((I63-E63)/E63)</f>
        <v>0</v>
      </c>
      <c r="L63" s="165">
        <v>11950240835.549999</v>
      </c>
      <c r="M63" s="169">
        <v>1</v>
      </c>
      <c r="N63" s="116">
        <f t="shared" ref="N63:N86" si="72">((L63-H63)/H63)</f>
        <v>-1.7912448011546813E-2</v>
      </c>
      <c r="O63" s="116">
        <f t="shared" ref="O63:O86" si="73">((M63-I63)/I63)</f>
        <v>0</v>
      </c>
      <c r="P63" s="165">
        <v>12445066379.299999</v>
      </c>
      <c r="Q63" s="169">
        <v>1</v>
      </c>
      <c r="R63" s="116">
        <f t="shared" ref="R63:R86" si="74">((P63-L63)/L63)</f>
        <v>4.1407160789427397E-2</v>
      </c>
      <c r="S63" s="116">
        <f t="shared" ref="S63:S86" si="75">((Q63-M63)/M63)</f>
        <v>0</v>
      </c>
      <c r="T63" s="165">
        <v>12523884944.6</v>
      </c>
      <c r="U63" s="169">
        <v>1</v>
      </c>
      <c r="V63" s="116">
        <f t="shared" ref="V63:V86" si="76">((T63-P63)/P63)</f>
        <v>6.3333181919463955E-3</v>
      </c>
      <c r="W63" s="116">
        <f t="shared" ref="W63:W86" si="77">((U63-Q63)/Q63)</f>
        <v>0</v>
      </c>
      <c r="X63" s="165">
        <v>12608155072.889999</v>
      </c>
      <c r="Y63" s="169">
        <v>1</v>
      </c>
      <c r="Z63" s="116">
        <f t="shared" ref="Z63:Z86" si="78">((X63-T63)/T63)</f>
        <v>6.7287529918050124E-3</v>
      </c>
      <c r="AA63" s="116">
        <f t="shared" ref="AA63:AA86" si="79">((Y63-U63)/U63)</f>
        <v>0</v>
      </c>
      <c r="AB63" s="165">
        <v>11308666615.809999</v>
      </c>
      <c r="AC63" s="169">
        <v>1</v>
      </c>
      <c r="AD63" s="116">
        <f t="shared" ref="AD63:AD86" si="80">((AB63-X63)/X63)</f>
        <v>-0.10306729648925039</v>
      </c>
      <c r="AE63" s="116">
        <f t="shared" ref="AE63:AE86" si="81">((AC63-Y63)/Y63)</f>
        <v>0</v>
      </c>
      <c r="AF63" s="165">
        <v>11380629423.469999</v>
      </c>
      <c r="AG63" s="169">
        <v>1</v>
      </c>
      <c r="AH63" s="116">
        <f t="shared" ref="AH63:AH86" si="82">((AF63-AB63)/AB63)</f>
        <v>6.3635095192737193E-3</v>
      </c>
      <c r="AI63" s="116">
        <f t="shared" ref="AI63:AI86" si="83">((AG63-AC63)/AC63)</f>
        <v>0</v>
      </c>
      <c r="AJ63" s="117">
        <f t="shared" si="16"/>
        <v>-2.1633484647102692E-2</v>
      </c>
      <c r="AK63" s="117">
        <f t="shared" si="17"/>
        <v>0</v>
      </c>
      <c r="AL63" s="118">
        <f t="shared" si="18"/>
        <v>-0.16452758621708291</v>
      </c>
      <c r="AM63" s="118">
        <f t="shared" si="19"/>
        <v>0</v>
      </c>
      <c r="AN63" s="119">
        <f t="shared" si="20"/>
        <v>5.4071081907282388E-2</v>
      </c>
      <c r="AO63" s="203">
        <f t="shared" si="21"/>
        <v>0</v>
      </c>
      <c r="AP63" s="123"/>
      <c r="AQ63" s="121">
        <v>4056683843.0900002</v>
      </c>
      <c r="AR63" s="128">
        <v>1</v>
      </c>
      <c r="AS63" s="122" t="e">
        <f>(#REF!/AQ63)-1</f>
        <v>#REF!</v>
      </c>
      <c r="AT63" s="122" t="e">
        <f>(#REF!/AR63)-1</f>
        <v>#REF!</v>
      </c>
    </row>
    <row r="64" spans="1:49" ht="15" customHeight="1">
      <c r="A64" s="198" t="s">
        <v>27</v>
      </c>
      <c r="B64" s="165">
        <v>26232876850.439999</v>
      </c>
      <c r="C64" s="169">
        <v>25.0075</v>
      </c>
      <c r="D64" s="165">
        <v>26375565499.169998</v>
      </c>
      <c r="E64" s="169">
        <v>25.020299999999999</v>
      </c>
      <c r="F64" s="116">
        <f t="shared" si="54"/>
        <v>5.4393061631593884E-3</v>
      </c>
      <c r="G64" s="116">
        <f t="shared" si="55"/>
        <v>5.1184644606612375E-4</v>
      </c>
      <c r="H64" s="165">
        <v>26827567333.27</v>
      </c>
      <c r="I64" s="169">
        <v>24.089300000000001</v>
      </c>
      <c r="J64" s="116">
        <f t="shared" si="70"/>
        <v>1.71371428648317E-2</v>
      </c>
      <c r="K64" s="116">
        <f t="shared" si="71"/>
        <v>-3.720978565404881E-2</v>
      </c>
      <c r="L64" s="165">
        <v>28458721599.52</v>
      </c>
      <c r="M64" s="169">
        <v>24.0959</v>
      </c>
      <c r="N64" s="116">
        <f t="shared" si="72"/>
        <v>6.0801422879186537E-2</v>
      </c>
      <c r="O64" s="116">
        <f t="shared" si="73"/>
        <v>2.7398056398479111E-4</v>
      </c>
      <c r="P64" s="165">
        <v>28749423026.970001</v>
      </c>
      <c r="Q64" s="169">
        <v>24.1081</v>
      </c>
      <c r="R64" s="116">
        <f t="shared" si="74"/>
        <v>1.021484490908769E-2</v>
      </c>
      <c r="S64" s="116">
        <f t="shared" si="75"/>
        <v>5.0631020215057281E-4</v>
      </c>
      <c r="T64" s="165">
        <v>28535009935.290001</v>
      </c>
      <c r="U64" s="169">
        <v>24.112400000000001</v>
      </c>
      <c r="V64" s="116">
        <f t="shared" si="76"/>
        <v>-7.4579963388781102E-3</v>
      </c>
      <c r="W64" s="116">
        <f t="shared" si="77"/>
        <v>1.7836328868723112E-4</v>
      </c>
      <c r="X64" s="165">
        <v>29940866725.75</v>
      </c>
      <c r="Y64" s="169">
        <v>24.136399999999998</v>
      </c>
      <c r="Z64" s="116">
        <f t="shared" si="78"/>
        <v>4.9267786962335657E-2</v>
      </c>
      <c r="AA64" s="116">
        <f t="shared" si="79"/>
        <v>9.9533849803409673E-4</v>
      </c>
      <c r="AB64" s="165">
        <v>30829317747.029999</v>
      </c>
      <c r="AC64" s="169">
        <v>24.148700000000002</v>
      </c>
      <c r="AD64" s="116">
        <f t="shared" si="80"/>
        <v>2.967352379668774E-2</v>
      </c>
      <c r="AE64" s="116">
        <f t="shared" si="81"/>
        <v>5.096037520095503E-4</v>
      </c>
      <c r="AF64" s="165">
        <v>32364139012.580002</v>
      </c>
      <c r="AG64" s="169">
        <v>24.1614</v>
      </c>
      <c r="AH64" s="116">
        <f t="shared" si="82"/>
        <v>4.978447068287338E-2</v>
      </c>
      <c r="AI64" s="116">
        <f t="shared" si="83"/>
        <v>5.2590822694384475E-4</v>
      </c>
      <c r="AJ64" s="117">
        <f t="shared" si="16"/>
        <v>2.6857562739910502E-2</v>
      </c>
      <c r="AK64" s="117">
        <f t="shared" si="17"/>
        <v>-4.2135543345215758E-3</v>
      </c>
      <c r="AL64" s="118">
        <f t="shared" si="18"/>
        <v>0.22705005182157917</v>
      </c>
      <c r="AM64" s="118">
        <f t="shared" si="19"/>
        <v>-3.4328125562043559E-2</v>
      </c>
      <c r="AN64" s="119">
        <f t="shared" si="20"/>
        <v>2.4482479053904386E-2</v>
      </c>
      <c r="AO64" s="203">
        <f t="shared" si="21"/>
        <v>1.3334638123381501E-2</v>
      </c>
      <c r="AP64" s="123"/>
      <c r="AQ64" s="121">
        <v>739078842.02999997</v>
      </c>
      <c r="AR64" s="125">
        <v>16.871500000000001</v>
      </c>
      <c r="AS64" s="122" t="e">
        <f>(#REF!/AQ64)-1</f>
        <v>#REF!</v>
      </c>
      <c r="AT64" s="122" t="e">
        <f>(#REF!/AR64)-1</f>
        <v>#REF!</v>
      </c>
    </row>
    <row r="65" spans="1:46">
      <c r="A65" s="198" t="s">
        <v>136</v>
      </c>
      <c r="B65" s="165">
        <v>563311545.48000002</v>
      </c>
      <c r="C65" s="169">
        <v>2.1779000000000002</v>
      </c>
      <c r="D65" s="165">
        <v>558303187.33000004</v>
      </c>
      <c r="E65" s="169">
        <v>2.1553</v>
      </c>
      <c r="F65" s="116">
        <f t="shared" si="54"/>
        <v>-8.8909204687653513E-3</v>
      </c>
      <c r="G65" s="116">
        <f t="shared" si="55"/>
        <v>-1.0376968639515208E-2</v>
      </c>
      <c r="H65" s="165">
        <v>558967425.07000005</v>
      </c>
      <c r="I65" s="169">
        <v>2.1577000000000002</v>
      </c>
      <c r="J65" s="116">
        <f t="shared" si="70"/>
        <v>1.1897437719756274E-3</v>
      </c>
      <c r="K65" s="116">
        <f t="shared" si="71"/>
        <v>1.1135340787826195E-3</v>
      </c>
      <c r="L65" s="165">
        <v>567246464.64999998</v>
      </c>
      <c r="M65" s="169">
        <v>2.1568999999999998</v>
      </c>
      <c r="N65" s="116">
        <f t="shared" si="72"/>
        <v>1.4811309583851209E-2</v>
      </c>
      <c r="O65" s="116">
        <f t="shared" si="73"/>
        <v>-3.7076516661276168E-4</v>
      </c>
      <c r="P65" s="165">
        <v>568218026.17999995</v>
      </c>
      <c r="Q65" s="169">
        <v>2.1457000000000002</v>
      </c>
      <c r="R65" s="116">
        <f t="shared" si="74"/>
        <v>1.7127678893502495E-3</v>
      </c>
      <c r="S65" s="116">
        <f t="shared" si="75"/>
        <v>-5.1926375817143381E-3</v>
      </c>
      <c r="T65" s="165">
        <v>550794557.38999999</v>
      </c>
      <c r="U65" s="169">
        <v>2.0872999999999999</v>
      </c>
      <c r="V65" s="116">
        <f t="shared" si="76"/>
        <v>-3.0663351015338187E-2</v>
      </c>
      <c r="W65" s="116">
        <f t="shared" si="77"/>
        <v>-2.7217225147970463E-2</v>
      </c>
      <c r="X65" s="165">
        <v>554482766.99000001</v>
      </c>
      <c r="Y65" s="169">
        <v>2.1017187528854344</v>
      </c>
      <c r="Z65" s="116">
        <f t="shared" si="78"/>
        <v>6.6961620272302739E-3</v>
      </c>
      <c r="AA65" s="116">
        <f t="shared" si="79"/>
        <v>6.9078488408156388E-3</v>
      </c>
      <c r="AB65" s="165">
        <v>538457055.13</v>
      </c>
      <c r="AC65" s="169">
        <v>2.0407000000000002</v>
      </c>
      <c r="AD65" s="116">
        <f t="shared" si="80"/>
        <v>-2.8902091848580454E-2</v>
      </c>
      <c r="AE65" s="116">
        <f t="shared" si="81"/>
        <v>-2.9032786999526949E-2</v>
      </c>
      <c r="AF65" s="165">
        <v>537718935.50999999</v>
      </c>
      <c r="AG65" s="169">
        <v>2.0377999999999998</v>
      </c>
      <c r="AH65" s="116">
        <f t="shared" si="82"/>
        <v>-1.3708049935789218E-3</v>
      </c>
      <c r="AI65" s="116">
        <f t="shared" si="83"/>
        <v>-1.4210810016172619E-3</v>
      </c>
      <c r="AJ65" s="117">
        <f t="shared" si="16"/>
        <v>-5.6771481317319447E-3</v>
      </c>
      <c r="AK65" s="117">
        <f t="shared" si="17"/>
        <v>-8.198760202169841E-3</v>
      </c>
      <c r="AL65" s="118">
        <f t="shared" si="18"/>
        <v>-3.6869307371217241E-2</v>
      </c>
      <c r="AM65" s="118">
        <f t="shared" si="19"/>
        <v>-5.4516772607061739E-2</v>
      </c>
      <c r="AN65" s="119">
        <f t="shared" si="20"/>
        <v>1.6332360673208094E-2</v>
      </c>
      <c r="AO65" s="203">
        <f t="shared" si="21"/>
        <v>1.3264792012091674E-2</v>
      </c>
      <c r="AP65" s="123"/>
      <c r="AQ65" s="129">
        <v>0</v>
      </c>
      <c r="AR65" s="130">
        <v>0</v>
      </c>
      <c r="AS65" s="122" t="e">
        <f>(#REF!/AQ65)-1</f>
        <v>#REF!</v>
      </c>
      <c r="AT65" s="122" t="e">
        <f>(#REF!/AR65)-1</f>
        <v>#REF!</v>
      </c>
    </row>
    <row r="66" spans="1:46">
      <c r="A66" s="198" t="s">
        <v>87</v>
      </c>
      <c r="B66" s="165">
        <v>34603255638.769997</v>
      </c>
      <c r="C66" s="177">
        <v>294.49</v>
      </c>
      <c r="D66" s="165">
        <v>35754441660.199997</v>
      </c>
      <c r="E66" s="177">
        <v>294.66000000000003</v>
      </c>
      <c r="F66" s="116">
        <f t="shared" si="54"/>
        <v>3.3268141976218982E-2</v>
      </c>
      <c r="G66" s="116">
        <f t="shared" si="55"/>
        <v>5.7726917722169147E-4</v>
      </c>
      <c r="H66" s="165">
        <v>36287882442.879997</v>
      </c>
      <c r="I66" s="177">
        <v>294.94</v>
      </c>
      <c r="J66" s="116">
        <f t="shared" si="70"/>
        <v>1.4919566854089603E-2</v>
      </c>
      <c r="K66" s="116">
        <f t="shared" si="71"/>
        <v>9.5024774316151733E-4</v>
      </c>
      <c r="L66" s="165">
        <v>36712750535.599998</v>
      </c>
      <c r="M66" s="177">
        <v>295.19</v>
      </c>
      <c r="N66" s="116">
        <f t="shared" si="72"/>
        <v>1.1708263588782764E-2</v>
      </c>
      <c r="O66" s="116">
        <f t="shared" si="73"/>
        <v>8.4763002644605687E-4</v>
      </c>
      <c r="P66" s="165">
        <v>37240205334.129997</v>
      </c>
      <c r="Q66" s="177">
        <v>295.43</v>
      </c>
      <c r="R66" s="116">
        <f t="shared" si="74"/>
        <v>1.4367073859490069E-2</v>
      </c>
      <c r="S66" s="116">
        <f t="shared" si="75"/>
        <v>8.1303567194013714E-4</v>
      </c>
      <c r="T66" s="165">
        <v>37594455826.25</v>
      </c>
      <c r="U66" s="177">
        <v>295.72000000000003</v>
      </c>
      <c r="V66" s="116">
        <f t="shared" si="76"/>
        <v>9.5125816021035293E-3</v>
      </c>
      <c r="W66" s="116">
        <f t="shared" si="77"/>
        <v>9.816200115087177E-4</v>
      </c>
      <c r="X66" s="165">
        <v>38963241116.07</v>
      </c>
      <c r="Y66" s="177">
        <v>295.99</v>
      </c>
      <c r="Z66" s="116">
        <f t="shared" si="78"/>
        <v>3.6409232684364523E-2</v>
      </c>
      <c r="AA66" s="116">
        <f t="shared" si="79"/>
        <v>9.1302583524949883E-4</v>
      </c>
      <c r="AB66" s="165">
        <v>40115318123.459999</v>
      </c>
      <c r="AC66" s="177">
        <v>296.22000000000003</v>
      </c>
      <c r="AD66" s="116">
        <f t="shared" si="80"/>
        <v>2.9568305263876951E-2</v>
      </c>
      <c r="AE66" s="116">
        <f t="shared" si="81"/>
        <v>7.7705327882704879E-4</v>
      </c>
      <c r="AF66" s="165">
        <v>40347236235.5</v>
      </c>
      <c r="AG66" s="177">
        <v>296.48</v>
      </c>
      <c r="AH66" s="116">
        <f t="shared" si="82"/>
        <v>5.7812856257612967E-3</v>
      </c>
      <c r="AI66" s="116">
        <f t="shared" si="83"/>
        <v>8.7772601444868975E-4</v>
      </c>
      <c r="AJ66" s="117">
        <f t="shared" si="16"/>
        <v>1.9441806431835962E-2</v>
      </c>
      <c r="AK66" s="117">
        <f t="shared" si="17"/>
        <v>8.4220096985041979E-4</v>
      </c>
      <c r="AL66" s="118">
        <f t="shared" si="18"/>
        <v>0.12845381893943728</v>
      </c>
      <c r="AM66" s="118">
        <f t="shared" si="19"/>
        <v>6.1766103305504411E-3</v>
      </c>
      <c r="AN66" s="119">
        <f t="shared" si="20"/>
        <v>1.1788721411425836E-2</v>
      </c>
      <c r="AO66" s="203">
        <f t="shared" si="21"/>
        <v>1.268875376078174E-4</v>
      </c>
      <c r="AP66" s="123"/>
      <c r="AQ66" s="121">
        <v>3320655667.8400002</v>
      </c>
      <c r="AR66" s="125">
        <v>177.09</v>
      </c>
      <c r="AS66" s="122" t="e">
        <f>(#REF!/AQ66)-1</f>
        <v>#REF!</v>
      </c>
      <c r="AT66" s="122" t="e">
        <f>(#REF!/AR66)-1</f>
        <v>#REF!</v>
      </c>
    </row>
    <row r="67" spans="1:46">
      <c r="A67" s="198" t="s">
        <v>49</v>
      </c>
      <c r="B67" s="165">
        <v>4966727234.79</v>
      </c>
      <c r="C67" s="177">
        <v>1.02</v>
      </c>
      <c r="D67" s="165">
        <v>5273884851.9300003</v>
      </c>
      <c r="E67" s="177">
        <v>1</v>
      </c>
      <c r="F67" s="116">
        <f t="shared" si="54"/>
        <v>6.1843061360100517E-2</v>
      </c>
      <c r="G67" s="116">
        <f t="shared" si="55"/>
        <v>-1.9607843137254919E-2</v>
      </c>
      <c r="H67" s="165">
        <v>5272444418.96</v>
      </c>
      <c r="I67" s="177">
        <v>1</v>
      </c>
      <c r="J67" s="116">
        <f t="shared" si="70"/>
        <v>-2.7312560104021509E-4</v>
      </c>
      <c r="K67" s="116">
        <f t="shared" si="71"/>
        <v>0</v>
      </c>
      <c r="L67" s="165">
        <v>5431053877.7600002</v>
      </c>
      <c r="M67" s="177">
        <v>1</v>
      </c>
      <c r="N67" s="116">
        <f t="shared" si="72"/>
        <v>3.0082718032954859E-2</v>
      </c>
      <c r="O67" s="116">
        <f t="shared" si="73"/>
        <v>0</v>
      </c>
      <c r="P67" s="165">
        <v>5665848182.3500004</v>
      </c>
      <c r="Q67" s="177">
        <v>1</v>
      </c>
      <c r="R67" s="116">
        <f t="shared" si="74"/>
        <v>4.3231812807358744E-2</v>
      </c>
      <c r="S67" s="116">
        <f t="shared" si="75"/>
        <v>0</v>
      </c>
      <c r="T67" s="165">
        <v>5899443119.0600004</v>
      </c>
      <c r="U67" s="177">
        <v>1</v>
      </c>
      <c r="V67" s="116">
        <f t="shared" si="76"/>
        <v>4.1228590882065048E-2</v>
      </c>
      <c r="W67" s="116">
        <f t="shared" si="77"/>
        <v>0</v>
      </c>
      <c r="X67" s="166">
        <v>6080981480.1199999</v>
      </c>
      <c r="Y67" s="177">
        <v>1</v>
      </c>
      <c r="Z67" s="116">
        <f t="shared" si="78"/>
        <v>3.0772118214596033E-2</v>
      </c>
      <c r="AA67" s="116">
        <f t="shared" si="79"/>
        <v>0</v>
      </c>
      <c r="AB67" s="165">
        <v>6142487849.96</v>
      </c>
      <c r="AC67" s="177">
        <v>1.01</v>
      </c>
      <c r="AD67" s="116">
        <f t="shared" si="80"/>
        <v>1.0114546482517228E-2</v>
      </c>
      <c r="AE67" s="116">
        <f t="shared" si="81"/>
        <v>1.0000000000000009E-2</v>
      </c>
      <c r="AF67" s="165">
        <v>6375320589.0500002</v>
      </c>
      <c r="AG67" s="177">
        <v>1.01</v>
      </c>
      <c r="AH67" s="116">
        <f t="shared" si="82"/>
        <v>3.7905282806789169E-2</v>
      </c>
      <c r="AI67" s="116">
        <f t="shared" si="83"/>
        <v>0</v>
      </c>
      <c r="AJ67" s="117">
        <f t="shared" si="16"/>
        <v>3.1863125623167669E-2</v>
      </c>
      <c r="AK67" s="117">
        <f t="shared" si="17"/>
        <v>-1.2009803921568638E-3</v>
      </c>
      <c r="AL67" s="118">
        <f t="shared" si="18"/>
        <v>0.20884713414190773</v>
      </c>
      <c r="AM67" s="118">
        <f t="shared" si="19"/>
        <v>1.0000000000000009E-2</v>
      </c>
      <c r="AN67" s="119">
        <f t="shared" si="20"/>
        <v>1.95022441337445E-2</v>
      </c>
      <c r="AO67" s="203">
        <f t="shared" si="21"/>
        <v>8.2195644764395861E-3</v>
      </c>
      <c r="AP67" s="123"/>
      <c r="AQ67" s="139">
        <v>1300500308</v>
      </c>
      <c r="AR67" s="125">
        <v>1.19</v>
      </c>
      <c r="AS67" s="122" t="e">
        <f>(#REF!/AQ67)-1</f>
        <v>#REF!</v>
      </c>
      <c r="AT67" s="122" t="e">
        <f>(#REF!/AR67)-1</f>
        <v>#REF!</v>
      </c>
    </row>
    <row r="68" spans="1:46">
      <c r="A68" s="198" t="s">
        <v>66</v>
      </c>
      <c r="B68" s="166">
        <v>27220156029.900002</v>
      </c>
      <c r="C68" s="177">
        <v>3.87</v>
      </c>
      <c r="D68" s="166">
        <v>27371290153.450001</v>
      </c>
      <c r="E68" s="177">
        <v>3.87</v>
      </c>
      <c r="F68" s="116">
        <f t="shared" si="54"/>
        <v>5.5522871868914289E-3</v>
      </c>
      <c r="G68" s="116">
        <f t="shared" si="55"/>
        <v>0</v>
      </c>
      <c r="H68" s="166">
        <v>26944099018.099998</v>
      </c>
      <c r="I68" s="177">
        <v>3.87</v>
      </c>
      <c r="J68" s="116">
        <f t="shared" si="70"/>
        <v>-1.5607270718883421E-2</v>
      </c>
      <c r="K68" s="116">
        <f t="shared" si="71"/>
        <v>0</v>
      </c>
      <c r="L68" s="166">
        <v>26967313438.900002</v>
      </c>
      <c r="M68" s="177">
        <v>3.88</v>
      </c>
      <c r="N68" s="116">
        <f t="shared" si="72"/>
        <v>8.615771781572101E-4</v>
      </c>
      <c r="O68" s="116">
        <f t="shared" si="73"/>
        <v>2.5839793281653197E-3</v>
      </c>
      <c r="P68" s="166">
        <v>27287318170.799999</v>
      </c>
      <c r="Q68" s="177">
        <v>3.88</v>
      </c>
      <c r="R68" s="116">
        <f t="shared" si="74"/>
        <v>1.1866392721137547E-2</v>
      </c>
      <c r="S68" s="116">
        <f t="shared" si="75"/>
        <v>0</v>
      </c>
      <c r="T68" s="166">
        <v>27471046706.48</v>
      </c>
      <c r="U68" s="177">
        <v>3.88</v>
      </c>
      <c r="V68" s="116">
        <f t="shared" si="76"/>
        <v>6.7331107633951054E-3</v>
      </c>
      <c r="W68" s="116">
        <f t="shared" si="77"/>
        <v>0</v>
      </c>
      <c r="X68" s="166">
        <v>27380910339.990002</v>
      </c>
      <c r="Y68" s="177">
        <v>3.88</v>
      </c>
      <c r="Z68" s="116">
        <f t="shared" si="78"/>
        <v>-3.2811405933337108E-3</v>
      </c>
      <c r="AA68" s="116">
        <f t="shared" si="79"/>
        <v>0</v>
      </c>
      <c r="AB68" s="166">
        <v>27139514463.16</v>
      </c>
      <c r="AC68" s="177">
        <v>3.89</v>
      </c>
      <c r="AD68" s="116">
        <f t="shared" si="80"/>
        <v>-8.8162107772378016E-3</v>
      </c>
      <c r="AE68" s="116">
        <f t="shared" si="81"/>
        <v>2.5773195876289258E-3</v>
      </c>
      <c r="AF68" s="166">
        <v>26825878232.389999</v>
      </c>
      <c r="AG68" s="177">
        <v>3.89</v>
      </c>
      <c r="AH68" s="116">
        <f t="shared" si="82"/>
        <v>-1.1556442219912954E-2</v>
      </c>
      <c r="AI68" s="116">
        <f t="shared" si="83"/>
        <v>0</v>
      </c>
      <c r="AJ68" s="117">
        <f t="shared" si="16"/>
        <v>-1.7809620574733244E-3</v>
      </c>
      <c r="AK68" s="117">
        <f t="shared" si="17"/>
        <v>6.4516236447428074E-4</v>
      </c>
      <c r="AL68" s="118">
        <f t="shared" si="18"/>
        <v>-1.9926423562875249E-2</v>
      </c>
      <c r="AM68" s="118">
        <f t="shared" si="19"/>
        <v>5.1679586563307539E-3</v>
      </c>
      <c r="AN68" s="119">
        <f t="shared" si="20"/>
        <v>9.695148789393775E-3</v>
      </c>
      <c r="AO68" s="203">
        <f t="shared" si="21"/>
        <v>1.1946098952550564E-3</v>
      </c>
      <c r="AP68" s="123"/>
      <c r="AQ68" s="124">
        <v>776682398.99000001</v>
      </c>
      <c r="AR68" s="128">
        <v>2.4700000000000002</v>
      </c>
      <c r="AS68" s="122" t="e">
        <f>(#REF!/AQ68)-1</f>
        <v>#REF!</v>
      </c>
      <c r="AT68" s="122" t="e">
        <f>(#REF!/AR68)-1</f>
        <v>#REF!</v>
      </c>
    </row>
    <row r="69" spans="1:46">
      <c r="A69" s="199" t="s">
        <v>92</v>
      </c>
      <c r="B69" s="165">
        <v>36373107551.050003</v>
      </c>
      <c r="C69" s="165">
        <v>3939.75</v>
      </c>
      <c r="D69" s="165">
        <v>36443677874.279999</v>
      </c>
      <c r="E69" s="165">
        <v>3945.1</v>
      </c>
      <c r="F69" s="116">
        <f t="shared" si="54"/>
        <v>1.9401785544704863E-3</v>
      </c>
      <c r="G69" s="116">
        <f t="shared" si="55"/>
        <v>1.357954184910187E-3</v>
      </c>
      <c r="H69" s="165">
        <v>36344196441.269997</v>
      </c>
      <c r="I69" s="165">
        <v>3948.17</v>
      </c>
      <c r="J69" s="116">
        <f t="shared" si="70"/>
        <v>-2.7297308837264975E-3</v>
      </c>
      <c r="K69" s="116">
        <f t="shared" si="71"/>
        <v>7.7818052774331797E-4</v>
      </c>
      <c r="L69" s="165">
        <v>36344196441.269997</v>
      </c>
      <c r="M69" s="165">
        <v>3950.73</v>
      </c>
      <c r="N69" s="116">
        <f t="shared" si="72"/>
        <v>0</v>
      </c>
      <c r="O69" s="116">
        <f t="shared" si="73"/>
        <v>6.4840166456863445E-4</v>
      </c>
      <c r="P69" s="165">
        <v>36983132522.230003</v>
      </c>
      <c r="Q69" s="165">
        <v>3953.99</v>
      </c>
      <c r="R69" s="116">
        <f t="shared" si="74"/>
        <v>1.7580140531996309E-2</v>
      </c>
      <c r="S69" s="116">
        <f t="shared" si="75"/>
        <v>8.2516395704079087E-4</v>
      </c>
      <c r="T69" s="165">
        <v>36869419489.169998</v>
      </c>
      <c r="U69" s="165">
        <v>3955.83</v>
      </c>
      <c r="V69" s="116">
        <f t="shared" si="76"/>
        <v>-3.0747269175117604E-3</v>
      </c>
      <c r="W69" s="116">
        <f t="shared" si="77"/>
        <v>4.653527196579014E-4</v>
      </c>
      <c r="X69" s="165">
        <v>36689763545.040001</v>
      </c>
      <c r="Y69" s="165">
        <v>3958.41</v>
      </c>
      <c r="Z69" s="116">
        <f t="shared" si="78"/>
        <v>-4.8727630274398347E-3</v>
      </c>
      <c r="AA69" s="116">
        <f t="shared" si="79"/>
        <v>6.5220193992156575E-4</v>
      </c>
      <c r="AB69" s="165">
        <v>36312278270.75</v>
      </c>
      <c r="AC69" s="165">
        <v>3961.05</v>
      </c>
      <c r="AD69" s="116">
        <f t="shared" si="80"/>
        <v>-1.0288572010735464E-2</v>
      </c>
      <c r="AE69" s="116">
        <f t="shared" si="81"/>
        <v>6.6693445095387482E-4</v>
      </c>
      <c r="AF69" s="165">
        <v>36270080269.360001</v>
      </c>
      <c r="AG69" s="165">
        <v>3963.81</v>
      </c>
      <c r="AH69" s="116">
        <f t="shared" si="82"/>
        <v>-1.1620863079800316E-3</v>
      </c>
      <c r="AI69" s="116">
        <f t="shared" si="83"/>
        <v>6.9678494338616366E-4</v>
      </c>
      <c r="AJ69" s="117">
        <f t="shared" si="16"/>
        <v>-3.2594500761584893E-4</v>
      </c>
      <c r="AK69" s="117">
        <f t="shared" si="17"/>
        <v>7.6137179852280457E-4</v>
      </c>
      <c r="AL69" s="118">
        <f t="shared" si="18"/>
        <v>-4.7634491095783198E-3</v>
      </c>
      <c r="AM69" s="118">
        <f t="shared" si="19"/>
        <v>4.7425920762464921E-3</v>
      </c>
      <c r="AN69" s="119">
        <f t="shared" si="20"/>
        <v>8.1049373594808526E-3</v>
      </c>
      <c r="AO69" s="203">
        <f t="shared" si="21"/>
        <v>2.6340083396413593E-4</v>
      </c>
      <c r="AP69" s="123"/>
      <c r="AQ69" s="121">
        <v>8144502990.9799995</v>
      </c>
      <c r="AR69" s="121">
        <v>2263.5700000000002</v>
      </c>
      <c r="AS69" s="122" t="e">
        <f>(#REF!/AQ69)-1</f>
        <v>#REF!</v>
      </c>
      <c r="AT69" s="122" t="e">
        <f>(#REF!/AR69)-1</f>
        <v>#REF!</v>
      </c>
    </row>
    <row r="70" spans="1:46">
      <c r="A70" s="199" t="s">
        <v>93</v>
      </c>
      <c r="B70" s="165">
        <v>391084673.06</v>
      </c>
      <c r="C70" s="165">
        <v>3507.77</v>
      </c>
      <c r="D70" s="165">
        <v>397872816.08999997</v>
      </c>
      <c r="E70" s="165">
        <v>3568.98</v>
      </c>
      <c r="F70" s="116">
        <f t="shared" si="54"/>
        <v>1.7357220820971776E-2</v>
      </c>
      <c r="G70" s="116">
        <f t="shared" si="55"/>
        <v>1.7449832799755982E-2</v>
      </c>
      <c r="H70" s="165">
        <v>398137333.06999999</v>
      </c>
      <c r="I70" s="165">
        <v>3570.22</v>
      </c>
      <c r="J70" s="116">
        <f t="shared" si="70"/>
        <v>6.6482797844672197E-4</v>
      </c>
      <c r="K70" s="116">
        <f t="shared" si="71"/>
        <v>3.474382036323492E-4</v>
      </c>
      <c r="L70" s="165">
        <v>401296620.13999999</v>
      </c>
      <c r="M70" s="165">
        <v>3599.04</v>
      </c>
      <c r="N70" s="116">
        <f t="shared" si="72"/>
        <v>7.9351691177489535E-3</v>
      </c>
      <c r="O70" s="116">
        <f t="shared" si="73"/>
        <v>8.0723316770395567E-3</v>
      </c>
      <c r="P70" s="165">
        <v>399837648.58999997</v>
      </c>
      <c r="Q70" s="165">
        <v>3594.57</v>
      </c>
      <c r="R70" s="116">
        <f t="shared" si="74"/>
        <v>-3.6356437527209221E-3</v>
      </c>
      <c r="S70" s="116">
        <f t="shared" si="75"/>
        <v>-1.2419978660975705E-3</v>
      </c>
      <c r="T70" s="165">
        <v>402057861.47000003</v>
      </c>
      <c r="U70" s="165">
        <v>3614.64</v>
      </c>
      <c r="V70" s="116">
        <f t="shared" si="76"/>
        <v>5.5527859565738325E-3</v>
      </c>
      <c r="W70" s="116">
        <f t="shared" si="77"/>
        <v>5.5834216610052686E-3</v>
      </c>
      <c r="X70" s="165">
        <v>399811235.48000002</v>
      </c>
      <c r="Y70" s="165">
        <v>3594.33</v>
      </c>
      <c r="Z70" s="116">
        <f t="shared" si="78"/>
        <v>-5.587817588707052E-3</v>
      </c>
      <c r="AA70" s="116">
        <f t="shared" si="79"/>
        <v>-5.618816811632679E-3</v>
      </c>
      <c r="AB70" s="165">
        <v>394303939.05000001</v>
      </c>
      <c r="AC70" s="165">
        <v>3543.75</v>
      </c>
      <c r="AD70" s="116">
        <f t="shared" si="80"/>
        <v>-1.3774741531183162E-2</v>
      </c>
      <c r="AE70" s="116">
        <f t="shared" si="81"/>
        <v>-1.4072163657760954E-2</v>
      </c>
      <c r="AF70" s="165">
        <v>390932195.55000001</v>
      </c>
      <c r="AG70" s="165">
        <v>3540.9</v>
      </c>
      <c r="AH70" s="116">
        <f t="shared" si="82"/>
        <v>-8.551128117369489E-3</v>
      </c>
      <c r="AI70" s="116">
        <f t="shared" si="83"/>
        <v>-8.0423280423277857E-4</v>
      </c>
      <c r="AJ70" s="117">
        <f t="shared" ref="AJ70:AJ125" si="84">AVERAGE(F70,J70,N70,R70,V70,Z70,AD70,AH70)</f>
        <v>-4.9158895299174742E-6</v>
      </c>
      <c r="AK70" s="117">
        <f t="shared" ref="AK70:AK125" si="85">AVERAGE(G70,K70,O70,S70,W70,AA70,AE70,AI70)</f>
        <v>1.2144766502136467E-3</v>
      </c>
      <c r="AL70" s="118">
        <f t="shared" ref="AL70:AL125" si="86">((AF70-D70)/D70)</f>
        <v>-1.7444319539613819E-2</v>
      </c>
      <c r="AM70" s="118">
        <f t="shared" ref="AM70:AM125" si="87">((AG70-E70)/E70)</f>
        <v>-7.8677941596758533E-3</v>
      </c>
      <c r="AN70" s="119">
        <f t="shared" ref="AN70:AN125" si="88">STDEV(F70,J70,N70,R70,V70,Z70,AD70,AH70)</f>
        <v>1.0020138048520623E-2</v>
      </c>
      <c r="AO70" s="203">
        <f t="shared" ref="AO70:AO125" si="89">STDEV(G70,K70,O70,S70,W70,AA70,AE70,AI70)</f>
        <v>9.4183796558983401E-3</v>
      </c>
      <c r="AP70" s="123"/>
      <c r="AQ70" s="121"/>
      <c r="AR70" s="121"/>
      <c r="AS70" s="122"/>
      <c r="AT70" s="122"/>
    </row>
    <row r="71" spans="1:46">
      <c r="A71" s="199" t="s">
        <v>116</v>
      </c>
      <c r="B71" s="165">
        <v>57032468.509999998</v>
      </c>
      <c r="C71" s="165">
        <v>12.272285</v>
      </c>
      <c r="D71" s="165">
        <v>57163086.670000002</v>
      </c>
      <c r="E71" s="165">
        <v>12.296932</v>
      </c>
      <c r="F71" s="116">
        <f t="shared" si="54"/>
        <v>2.2902420921356659E-3</v>
      </c>
      <c r="G71" s="116">
        <f t="shared" si="55"/>
        <v>2.008346448929426E-3</v>
      </c>
      <c r="H71" s="165">
        <v>57263427.560000002</v>
      </c>
      <c r="I71" s="165">
        <v>12.321526</v>
      </c>
      <c r="J71" s="116">
        <f t="shared" si="70"/>
        <v>1.7553441538114302E-3</v>
      </c>
      <c r="K71" s="116">
        <f t="shared" si="71"/>
        <v>2.0000110596692286E-3</v>
      </c>
      <c r="L71" s="165">
        <v>58347075.630000003</v>
      </c>
      <c r="M71" s="165">
        <v>12.343894000000001</v>
      </c>
      <c r="N71" s="116">
        <f t="shared" si="72"/>
        <v>1.892391210541083E-2</v>
      </c>
      <c r="O71" s="116">
        <f t="shared" si="73"/>
        <v>1.8153595585481998E-3</v>
      </c>
      <c r="P71" s="165">
        <v>64504507.350000001</v>
      </c>
      <c r="Q71" s="165">
        <v>12.429076999999999</v>
      </c>
      <c r="R71" s="116">
        <f t="shared" si="74"/>
        <v>0.10553111108852327</v>
      </c>
      <c r="S71" s="116">
        <f t="shared" si="75"/>
        <v>6.9008207620706152E-3</v>
      </c>
      <c r="T71" s="165">
        <v>64451430.590000004</v>
      </c>
      <c r="U71" s="165">
        <v>12.293243</v>
      </c>
      <c r="V71" s="116">
        <f t="shared" si="76"/>
        <v>-8.2283800280815431E-4</v>
      </c>
      <c r="W71" s="116">
        <f t="shared" si="77"/>
        <v>-1.0928727853242773E-2</v>
      </c>
      <c r="X71" s="165">
        <v>64591537.539999999</v>
      </c>
      <c r="Y71" s="165">
        <v>12.315535000000001</v>
      </c>
      <c r="Z71" s="116">
        <f t="shared" si="78"/>
        <v>2.1738377056557362E-3</v>
      </c>
      <c r="AA71" s="116">
        <f t="shared" si="79"/>
        <v>1.8133538887989281E-3</v>
      </c>
      <c r="AB71" s="165">
        <v>64524620.43</v>
      </c>
      <c r="AC71" s="165">
        <v>12.305702999999999</v>
      </c>
      <c r="AD71" s="116">
        <f t="shared" si="80"/>
        <v>-1.0360042901681856E-3</v>
      </c>
      <c r="AE71" s="116">
        <f t="shared" si="81"/>
        <v>-7.9834128196632729E-4</v>
      </c>
      <c r="AF71" s="165">
        <v>65420754.899999999</v>
      </c>
      <c r="AG71" s="165">
        <v>12.314473</v>
      </c>
      <c r="AH71" s="116">
        <f t="shared" si="82"/>
        <v>1.3888256359015343E-2</v>
      </c>
      <c r="AI71" s="116">
        <f t="shared" si="83"/>
        <v>7.1267769098605472E-4</v>
      </c>
      <c r="AJ71" s="117">
        <f t="shared" si="84"/>
        <v>1.7837982651446992E-2</v>
      </c>
      <c r="AK71" s="117">
        <f t="shared" si="85"/>
        <v>4.4043753422416915E-4</v>
      </c>
      <c r="AL71" s="118">
        <f t="shared" si="86"/>
        <v>0.14445805345801485</v>
      </c>
      <c r="AM71" s="118">
        <f t="shared" si="87"/>
        <v>1.4264533625134778E-3</v>
      </c>
      <c r="AN71" s="119">
        <f t="shared" si="88"/>
        <v>3.6168389712241907E-2</v>
      </c>
      <c r="AO71" s="203">
        <f t="shared" si="89"/>
        <v>5.0887702493168166E-3</v>
      </c>
      <c r="AP71" s="123"/>
      <c r="AQ71" s="121">
        <v>421796041.39999998</v>
      </c>
      <c r="AR71" s="121">
        <v>2004.5</v>
      </c>
      <c r="AS71" s="122" t="e">
        <f>(#REF!/AQ71)-1</f>
        <v>#REF!</v>
      </c>
      <c r="AT71" s="122" t="e">
        <f>(#REF!/AR71)-1</f>
        <v>#REF!</v>
      </c>
    </row>
    <row r="72" spans="1:46">
      <c r="A72" s="198" t="s">
        <v>110</v>
      </c>
      <c r="B72" s="165">
        <v>12056745828.84</v>
      </c>
      <c r="C72" s="165">
        <v>1153.1600000000001</v>
      </c>
      <c r="D72" s="165">
        <v>12063165386.860001</v>
      </c>
      <c r="E72" s="165">
        <v>1153.4000000000001</v>
      </c>
      <c r="F72" s="116">
        <f t="shared" si="54"/>
        <v>5.3244533069982569E-4</v>
      </c>
      <c r="G72" s="116">
        <f t="shared" si="55"/>
        <v>2.0812376426515756E-4</v>
      </c>
      <c r="H72" s="165">
        <v>12096435541.059999</v>
      </c>
      <c r="I72" s="165">
        <v>1156.07</v>
      </c>
      <c r="J72" s="116">
        <f t="shared" si="70"/>
        <v>2.7579953629947671E-3</v>
      </c>
      <c r="K72" s="116">
        <f t="shared" si="71"/>
        <v>2.3148950927690697E-3</v>
      </c>
      <c r="L72" s="165">
        <v>12171764874.73</v>
      </c>
      <c r="M72" s="165">
        <v>1159.67</v>
      </c>
      <c r="N72" s="116">
        <f t="shared" si="72"/>
        <v>6.2273992544583127E-3</v>
      </c>
      <c r="O72" s="116">
        <f t="shared" si="73"/>
        <v>3.1139982873010603E-3</v>
      </c>
      <c r="P72" s="165">
        <v>12345030175.24</v>
      </c>
      <c r="Q72" s="165">
        <v>1128.6199999999999</v>
      </c>
      <c r="R72" s="116">
        <f t="shared" si="74"/>
        <v>1.4235018692294916E-2</v>
      </c>
      <c r="S72" s="116">
        <f t="shared" si="75"/>
        <v>-2.6774858364879819E-2</v>
      </c>
      <c r="T72" s="165">
        <v>13358016402.709999</v>
      </c>
      <c r="U72" s="165">
        <v>1130.27</v>
      </c>
      <c r="V72" s="116">
        <f t="shared" si="76"/>
        <v>8.205619695460209E-2</v>
      </c>
      <c r="W72" s="116">
        <f t="shared" si="77"/>
        <v>1.4619623965551657E-3</v>
      </c>
      <c r="X72" s="165">
        <v>13478657274.52</v>
      </c>
      <c r="Y72" s="165">
        <v>1131.6099999999999</v>
      </c>
      <c r="Z72" s="116">
        <f t="shared" si="78"/>
        <v>9.031346284731798E-3</v>
      </c>
      <c r="AA72" s="116">
        <f t="shared" si="79"/>
        <v>1.1855574331796103E-3</v>
      </c>
      <c r="AB72" s="165">
        <v>13960351178.959999</v>
      </c>
      <c r="AC72" s="165">
        <v>1133.8599999999999</v>
      </c>
      <c r="AD72" s="116">
        <f t="shared" si="80"/>
        <v>3.5737528941446627E-2</v>
      </c>
      <c r="AE72" s="116">
        <f t="shared" si="81"/>
        <v>1.9883175298910402E-3</v>
      </c>
      <c r="AF72" s="165">
        <v>14090206168.209999</v>
      </c>
      <c r="AG72" s="165">
        <v>1136.57</v>
      </c>
      <c r="AH72" s="116">
        <f t="shared" si="82"/>
        <v>9.3016993330159031E-3</v>
      </c>
      <c r="AI72" s="116">
        <f t="shared" si="83"/>
        <v>2.3900657929550708E-3</v>
      </c>
      <c r="AJ72" s="117">
        <f t="shared" si="84"/>
        <v>1.9984953769280528E-2</v>
      </c>
      <c r="AK72" s="117">
        <f t="shared" si="85"/>
        <v>-1.7639922584954558E-3</v>
      </c>
      <c r="AL72" s="118">
        <f t="shared" si="86"/>
        <v>0.16803556250318724</v>
      </c>
      <c r="AM72" s="118">
        <f t="shared" si="87"/>
        <v>-1.4591642101612757E-2</v>
      </c>
      <c r="AN72" s="119">
        <f t="shared" si="88"/>
        <v>2.7340698437897642E-2</v>
      </c>
      <c r="AO72" s="203">
        <f t="shared" si="89"/>
        <v>1.0144016059099266E-2</v>
      </c>
      <c r="AP72" s="123"/>
      <c r="AQ72" s="121"/>
      <c r="AR72" s="121"/>
      <c r="AS72" s="122"/>
      <c r="AT72" s="122"/>
    </row>
    <row r="73" spans="1:46">
      <c r="A73" s="198" t="s">
        <v>118</v>
      </c>
      <c r="B73" s="165">
        <v>111987348504.08</v>
      </c>
      <c r="C73" s="165">
        <v>480.12</v>
      </c>
      <c r="D73" s="165">
        <v>117696370815.73</v>
      </c>
      <c r="E73" s="165">
        <v>503.01</v>
      </c>
      <c r="F73" s="116">
        <f t="shared" si="54"/>
        <v>5.0979172093194067E-2</v>
      </c>
      <c r="G73" s="116">
        <f t="shared" si="55"/>
        <v>4.7675581104723787E-2</v>
      </c>
      <c r="H73" s="165">
        <v>113861736513.75</v>
      </c>
      <c r="I73" s="165">
        <v>483.06</v>
      </c>
      <c r="J73" s="116">
        <f t="shared" si="70"/>
        <v>-3.2580735288632201E-2</v>
      </c>
      <c r="K73" s="116">
        <f t="shared" si="71"/>
        <v>-3.9661239339178124E-2</v>
      </c>
      <c r="L73" s="165">
        <v>114641184801.45</v>
      </c>
      <c r="M73" s="165">
        <v>484.97</v>
      </c>
      <c r="N73" s="116">
        <f t="shared" si="72"/>
        <v>6.8455682441297596E-3</v>
      </c>
      <c r="O73" s="116">
        <f t="shared" si="73"/>
        <v>3.9539601705792758E-3</v>
      </c>
      <c r="P73" s="165">
        <v>114912238376.17999</v>
      </c>
      <c r="Q73" s="165">
        <v>484.99</v>
      </c>
      <c r="R73" s="116">
        <f t="shared" si="74"/>
        <v>2.3643647368041453E-3</v>
      </c>
      <c r="S73" s="116">
        <f t="shared" si="75"/>
        <v>4.1239664309095013E-5</v>
      </c>
      <c r="T73" s="165">
        <v>115200245009.00999</v>
      </c>
      <c r="U73" s="165">
        <v>485.29</v>
      </c>
      <c r="V73" s="116">
        <f t="shared" si="76"/>
        <v>2.5063181859461747E-3</v>
      </c>
      <c r="W73" s="116">
        <f t="shared" si="77"/>
        <v>6.1856945504033356E-4</v>
      </c>
      <c r="X73" s="165">
        <v>110372325517.24001</v>
      </c>
      <c r="Y73" s="165">
        <v>488.28</v>
      </c>
      <c r="Z73" s="116">
        <f t="shared" si="78"/>
        <v>-4.1908934233537351E-2</v>
      </c>
      <c r="AA73" s="116">
        <f t="shared" si="79"/>
        <v>6.1612643986069197E-3</v>
      </c>
      <c r="AB73" s="165">
        <v>116356778616.52</v>
      </c>
      <c r="AC73" s="165">
        <v>499.85</v>
      </c>
      <c r="AD73" s="116">
        <f t="shared" si="80"/>
        <v>5.4220594440091197E-2</v>
      </c>
      <c r="AE73" s="116">
        <f t="shared" si="81"/>
        <v>2.3695420660276995E-2</v>
      </c>
      <c r="AF73" s="165">
        <v>118209528536.60001</v>
      </c>
      <c r="AG73" s="165">
        <v>506.92</v>
      </c>
      <c r="AH73" s="116">
        <f t="shared" si="82"/>
        <v>1.5923008028489314E-2</v>
      </c>
      <c r="AI73" s="116">
        <f t="shared" si="83"/>
        <v>1.4144243272981881E-2</v>
      </c>
      <c r="AJ73" s="117">
        <f t="shared" si="84"/>
        <v>7.293669525810639E-3</v>
      </c>
      <c r="AK73" s="117">
        <f t="shared" si="85"/>
        <v>7.0786299234175199E-3</v>
      </c>
      <c r="AL73" s="118">
        <f t="shared" si="86"/>
        <v>4.3600131194650857E-3</v>
      </c>
      <c r="AM73" s="118">
        <f t="shared" si="87"/>
        <v>7.7732053040695517E-3</v>
      </c>
      <c r="AN73" s="119">
        <f t="shared" si="88"/>
        <v>3.4316399346558862E-2</v>
      </c>
      <c r="AO73" s="203">
        <f t="shared" si="89"/>
        <v>2.4671066957599529E-2</v>
      </c>
      <c r="AP73" s="123"/>
      <c r="AQ73" s="121"/>
      <c r="AR73" s="121"/>
      <c r="AS73" s="122"/>
      <c r="AT73" s="122"/>
    </row>
    <row r="74" spans="1:46">
      <c r="A74" s="198" t="s">
        <v>125</v>
      </c>
      <c r="B74" s="165">
        <v>178263534.84999999</v>
      </c>
      <c r="C74" s="165">
        <v>0.85640000000000005</v>
      </c>
      <c r="D74" s="165">
        <v>111805737.5</v>
      </c>
      <c r="E74" s="165">
        <v>0.8569</v>
      </c>
      <c r="F74" s="116">
        <f t="shared" si="54"/>
        <v>-0.37280645986247812</v>
      </c>
      <c r="G74" s="116">
        <f t="shared" si="55"/>
        <v>5.838393274170305E-4</v>
      </c>
      <c r="H74" s="165">
        <v>177012709.38</v>
      </c>
      <c r="I74" s="165">
        <v>0.85650000000000004</v>
      </c>
      <c r="J74" s="116">
        <f t="shared" si="70"/>
        <v>0.58321668760514189</v>
      </c>
      <c r="K74" s="116">
        <f t="shared" si="71"/>
        <v>-4.6679892636241797E-4</v>
      </c>
      <c r="L74" s="165">
        <v>81794488.170000002</v>
      </c>
      <c r="M74" s="165">
        <v>0.73770000000000002</v>
      </c>
      <c r="N74" s="116">
        <f t="shared" si="72"/>
        <v>-0.53791742719214231</v>
      </c>
      <c r="O74" s="116">
        <f t="shared" si="73"/>
        <v>-0.13870402802101578</v>
      </c>
      <c r="P74" s="165">
        <v>81115647.730000004</v>
      </c>
      <c r="Q74" s="165">
        <v>0.75</v>
      </c>
      <c r="R74" s="116">
        <f t="shared" si="74"/>
        <v>-8.2993421095698943E-3</v>
      </c>
      <c r="S74" s="116">
        <f t="shared" si="75"/>
        <v>1.6673444489629902E-2</v>
      </c>
      <c r="T74" s="165">
        <v>30214883.52</v>
      </c>
      <c r="U74" s="165">
        <v>0.63019999999999998</v>
      </c>
      <c r="V74" s="116">
        <f t="shared" si="76"/>
        <v>-0.62750857121214543</v>
      </c>
      <c r="W74" s="116">
        <f t="shared" si="77"/>
        <v>-0.15973333333333337</v>
      </c>
      <c r="X74" s="165">
        <v>33647486.719999999</v>
      </c>
      <c r="Y74" s="165">
        <v>0.7016</v>
      </c>
      <c r="Z74" s="116">
        <f t="shared" si="78"/>
        <v>0.11360636878602798</v>
      </c>
      <c r="AA74" s="116">
        <f t="shared" si="79"/>
        <v>0.11329736591558238</v>
      </c>
      <c r="AB74" s="165">
        <v>30242611.489999998</v>
      </c>
      <c r="AC74" s="165">
        <v>0.63060000000000005</v>
      </c>
      <c r="AD74" s="116">
        <f t="shared" si="80"/>
        <v>-0.10119255736197823</v>
      </c>
      <c r="AE74" s="116">
        <f t="shared" si="81"/>
        <v>-0.10119726339794748</v>
      </c>
      <c r="AF74" s="165">
        <v>30179076.699999999</v>
      </c>
      <c r="AG74" s="165">
        <v>0.63100000000000001</v>
      </c>
      <c r="AH74" s="116">
        <f t="shared" si="82"/>
        <v>-2.1008367620966688E-3</v>
      </c>
      <c r="AI74" s="116">
        <f t="shared" si="83"/>
        <v>6.3431652394537884E-4</v>
      </c>
      <c r="AJ74" s="117">
        <f t="shared" si="84"/>
        <v>-0.11912526726365509</v>
      </c>
      <c r="AK74" s="117">
        <f t="shared" si="85"/>
        <v>-3.3614057177760545E-2</v>
      </c>
      <c r="AL74" s="118">
        <f t="shared" si="86"/>
        <v>-0.73007577808786417</v>
      </c>
      <c r="AM74" s="118">
        <f t="shared" si="87"/>
        <v>-0.26362469366320457</v>
      </c>
      <c r="AN74" s="119">
        <f t="shared" si="88"/>
        <v>0.39132403918741743</v>
      </c>
      <c r="AO74" s="203">
        <f t="shared" si="89"/>
        <v>9.186204763376489E-2</v>
      </c>
      <c r="AP74" s="123"/>
      <c r="AQ74" s="121"/>
      <c r="AR74" s="121"/>
      <c r="AS74" s="122"/>
      <c r="AT74" s="122"/>
    </row>
    <row r="75" spans="1:46">
      <c r="A75" s="198" t="s">
        <v>129</v>
      </c>
      <c r="B75" s="165">
        <v>951382149.41999996</v>
      </c>
      <c r="C75" s="165">
        <v>1224.3599999999999</v>
      </c>
      <c r="D75" s="165">
        <v>953675676.53999996</v>
      </c>
      <c r="E75" s="165">
        <v>1209.81</v>
      </c>
      <c r="F75" s="116">
        <f t="shared" si="54"/>
        <v>2.4107317142729968E-3</v>
      </c>
      <c r="G75" s="116">
        <f t="shared" si="55"/>
        <v>-1.1883759678525887E-2</v>
      </c>
      <c r="H75" s="165">
        <v>923544464.87</v>
      </c>
      <c r="I75" s="165">
        <v>1190.93</v>
      </c>
      <c r="J75" s="116">
        <f t="shared" si="70"/>
        <v>-3.1594820347435132E-2</v>
      </c>
      <c r="K75" s="116">
        <f t="shared" si="71"/>
        <v>-1.5605756275778744E-2</v>
      </c>
      <c r="L75" s="165">
        <v>1284924932.3800001</v>
      </c>
      <c r="M75" s="165">
        <v>1191.31</v>
      </c>
      <c r="N75" s="116">
        <f t="shared" si="72"/>
        <v>0.39129731296789133</v>
      </c>
      <c r="O75" s="116">
        <f t="shared" si="73"/>
        <v>3.1907836732627588E-4</v>
      </c>
      <c r="P75" s="165">
        <v>1322007636.6300001</v>
      </c>
      <c r="Q75" s="165">
        <v>1199.6099999999999</v>
      </c>
      <c r="R75" s="116">
        <f t="shared" si="74"/>
        <v>2.8859821547172895E-2</v>
      </c>
      <c r="S75" s="116">
        <f t="shared" si="75"/>
        <v>6.9671202289915768E-3</v>
      </c>
      <c r="T75" s="165">
        <v>1335490589.0599999</v>
      </c>
      <c r="U75" s="165">
        <v>1200.8</v>
      </c>
      <c r="V75" s="116">
        <f t="shared" si="76"/>
        <v>1.0198846100745635E-2</v>
      </c>
      <c r="W75" s="116">
        <f t="shared" si="77"/>
        <v>9.9198906311222376E-4</v>
      </c>
      <c r="X75" s="165">
        <v>1322916153.55</v>
      </c>
      <c r="Y75" s="165">
        <v>1189.58</v>
      </c>
      <c r="Z75" s="116">
        <f t="shared" si="78"/>
        <v>-9.4155927514627032E-3</v>
      </c>
      <c r="AA75" s="116">
        <f t="shared" si="79"/>
        <v>-9.3437708194537214E-3</v>
      </c>
      <c r="AB75" s="165">
        <v>1343441674.6099999</v>
      </c>
      <c r="AC75" s="165">
        <v>1168.1600000000001</v>
      </c>
      <c r="AD75" s="116">
        <f t="shared" si="80"/>
        <v>1.5515360519954658E-2</v>
      </c>
      <c r="AE75" s="116">
        <f t="shared" si="81"/>
        <v>-1.8006355184182525E-2</v>
      </c>
      <c r="AF75" s="165">
        <v>1327481004.3699999</v>
      </c>
      <c r="AG75" s="165">
        <v>1158.1099999999999</v>
      </c>
      <c r="AH75" s="116">
        <f t="shared" si="82"/>
        <v>-1.1880434068440955E-2</v>
      </c>
      <c r="AI75" s="116">
        <f t="shared" si="83"/>
        <v>-8.6032735241749255E-3</v>
      </c>
      <c r="AJ75" s="117">
        <f t="shared" si="84"/>
        <v>4.9423903210337336E-2</v>
      </c>
      <c r="AK75" s="117">
        <f t="shared" si="85"/>
        <v>-6.8955909778357161E-3</v>
      </c>
      <c r="AL75" s="118">
        <f t="shared" si="86"/>
        <v>0.39196273641600149</v>
      </c>
      <c r="AM75" s="118">
        <f t="shared" si="87"/>
        <v>-4.2733983022127484E-2</v>
      </c>
      <c r="AN75" s="119">
        <f t="shared" si="88"/>
        <v>0.1393778441307861</v>
      </c>
      <c r="AO75" s="203">
        <f t="shared" si="89"/>
        <v>8.7794222608106685E-3</v>
      </c>
      <c r="AP75" s="123"/>
      <c r="AQ75" s="121"/>
      <c r="AR75" s="121"/>
      <c r="AS75" s="122"/>
      <c r="AT75" s="122"/>
    </row>
    <row r="76" spans="1:46" s="279" customFormat="1">
      <c r="A76" s="198" t="s">
        <v>130</v>
      </c>
      <c r="B76" s="165">
        <v>291091610.49000001</v>
      </c>
      <c r="C76" s="165">
        <v>157.84</v>
      </c>
      <c r="D76" s="165">
        <v>291334761.63999999</v>
      </c>
      <c r="E76" s="165">
        <v>157.97</v>
      </c>
      <c r="F76" s="116">
        <f t="shared" si="54"/>
        <v>8.3530799664983555E-4</v>
      </c>
      <c r="G76" s="116">
        <f t="shared" si="55"/>
        <v>8.2361885453621038E-4</v>
      </c>
      <c r="H76" s="165">
        <v>287412469.72000003</v>
      </c>
      <c r="I76" s="165">
        <v>155.63999999999999</v>
      </c>
      <c r="J76" s="116">
        <f t="shared" si="70"/>
        <v>-1.3463178571346393E-2</v>
      </c>
      <c r="K76" s="116">
        <f t="shared" si="71"/>
        <v>-1.4749636006836821E-2</v>
      </c>
      <c r="L76" s="165">
        <v>288118018.39999998</v>
      </c>
      <c r="M76" s="165">
        <v>156.03</v>
      </c>
      <c r="N76" s="116">
        <f t="shared" si="72"/>
        <v>2.454829745860713E-3</v>
      </c>
      <c r="O76" s="116">
        <f t="shared" si="73"/>
        <v>2.5057825751735726E-3</v>
      </c>
      <c r="P76" s="165">
        <v>288446636</v>
      </c>
      <c r="Q76" s="165">
        <v>156.21</v>
      </c>
      <c r="R76" s="116">
        <f t="shared" si="74"/>
        <v>1.1405659452502464E-3</v>
      </c>
      <c r="S76" s="116">
        <f t="shared" si="75"/>
        <v>1.1536243030186939E-3</v>
      </c>
      <c r="T76" s="165">
        <v>288446636</v>
      </c>
      <c r="U76" s="165">
        <v>156.38999999999999</v>
      </c>
      <c r="V76" s="116">
        <f t="shared" si="76"/>
        <v>0</v>
      </c>
      <c r="W76" s="116">
        <f t="shared" si="77"/>
        <v>1.152294987516666E-3</v>
      </c>
      <c r="X76" s="165">
        <v>289205803.30000001</v>
      </c>
      <c r="Y76" s="165">
        <v>156.61000000000001</v>
      </c>
      <c r="Z76" s="116">
        <f t="shared" si="78"/>
        <v>2.631915943023901E-3</v>
      </c>
      <c r="AA76" s="116">
        <f t="shared" si="79"/>
        <v>1.4067395613532024E-3</v>
      </c>
      <c r="AB76" s="165">
        <v>289194549.04000002</v>
      </c>
      <c r="AC76" s="165">
        <v>156.6</v>
      </c>
      <c r="AD76" s="116">
        <f t="shared" si="80"/>
        <v>-3.8914364343913784E-5</v>
      </c>
      <c r="AE76" s="116">
        <f t="shared" si="81"/>
        <v>-6.385288295778894E-5</v>
      </c>
      <c r="AF76" s="165">
        <v>289508912.88</v>
      </c>
      <c r="AG76" s="165">
        <v>156.77000000000001</v>
      </c>
      <c r="AH76" s="116">
        <f t="shared" si="82"/>
        <v>1.0870323837137486E-3</v>
      </c>
      <c r="AI76" s="116">
        <f t="shared" si="83"/>
        <v>1.0855683269477389E-3</v>
      </c>
      <c r="AJ76" s="117">
        <f t="shared" si="84"/>
        <v>-6.6905511514898301E-4</v>
      </c>
      <c r="AK76" s="117">
        <f t="shared" si="85"/>
        <v>-8.3573253515606578E-4</v>
      </c>
      <c r="AL76" s="118">
        <f t="shared" si="86"/>
        <v>-6.2671846974999054E-3</v>
      </c>
      <c r="AM76" s="118">
        <f t="shared" si="87"/>
        <v>-7.5963790593149881E-3</v>
      </c>
      <c r="AN76" s="119">
        <f t="shared" si="88"/>
        <v>5.2618716623207239E-3</v>
      </c>
      <c r="AO76" s="203">
        <f t="shared" si="89"/>
        <v>5.6662100012845945E-3</v>
      </c>
      <c r="AP76" s="123"/>
      <c r="AQ76" s="121"/>
      <c r="AR76" s="121"/>
      <c r="AS76" s="122"/>
      <c r="AT76" s="122"/>
    </row>
    <row r="77" spans="1:46">
      <c r="A77" s="198" t="s">
        <v>135</v>
      </c>
      <c r="B77" s="165">
        <v>611401734.51999998</v>
      </c>
      <c r="C77" s="165">
        <v>170.88053500000001</v>
      </c>
      <c r="D77" s="165">
        <v>615087509.52999997</v>
      </c>
      <c r="E77" s="165">
        <v>171.43651500000001</v>
      </c>
      <c r="F77" s="116">
        <f t="shared" si="54"/>
        <v>6.0284012980329916E-3</v>
      </c>
      <c r="G77" s="116">
        <f t="shared" si="55"/>
        <v>3.2536180905566874E-3</v>
      </c>
      <c r="H77" s="165">
        <v>614023665.11000001</v>
      </c>
      <c r="I77" s="165">
        <v>171.84288000000001</v>
      </c>
      <c r="J77" s="116">
        <f t="shared" si="70"/>
        <v>-1.7295822196306031E-3</v>
      </c>
      <c r="K77" s="116">
        <f t="shared" si="71"/>
        <v>2.3703526637834059E-3</v>
      </c>
      <c r="L77" s="165">
        <v>617847404.64999998</v>
      </c>
      <c r="M77" s="165">
        <v>171.25441499999999</v>
      </c>
      <c r="N77" s="116">
        <f t="shared" si="72"/>
        <v>6.2273488096178725E-3</v>
      </c>
      <c r="O77" s="116">
        <f t="shared" si="73"/>
        <v>-3.4244363222963531E-3</v>
      </c>
      <c r="P77" s="165">
        <v>618669464.27999997</v>
      </c>
      <c r="Q77" s="165">
        <v>172.138429</v>
      </c>
      <c r="R77" s="116">
        <f t="shared" si="74"/>
        <v>1.3305221059651095E-3</v>
      </c>
      <c r="S77" s="116">
        <f t="shared" si="75"/>
        <v>5.1619924660044978E-3</v>
      </c>
      <c r="T77" s="165">
        <v>625813807.42999995</v>
      </c>
      <c r="U77" s="165">
        <v>172.45211599999999</v>
      </c>
      <c r="V77" s="116">
        <f t="shared" si="76"/>
        <v>1.1547916233936769E-2</v>
      </c>
      <c r="W77" s="116">
        <f t="shared" si="77"/>
        <v>1.822295008861661E-3</v>
      </c>
      <c r="X77" s="165">
        <v>623279447.85000002</v>
      </c>
      <c r="Y77" s="165">
        <v>170.83476899999999</v>
      </c>
      <c r="Z77" s="116">
        <f t="shared" si="78"/>
        <v>-4.0497022435597241E-3</v>
      </c>
      <c r="AA77" s="116">
        <f t="shared" si="79"/>
        <v>-9.3785280083196858E-3</v>
      </c>
      <c r="AB77" s="165">
        <v>645229733.26999998</v>
      </c>
      <c r="AC77" s="165">
        <v>171.17983599999999</v>
      </c>
      <c r="AD77" s="116">
        <f t="shared" si="80"/>
        <v>3.5217406086013869E-2</v>
      </c>
      <c r="AE77" s="116">
        <f t="shared" si="81"/>
        <v>2.0198874153071278E-3</v>
      </c>
      <c r="AF77" s="165">
        <v>644042403.32000005</v>
      </c>
      <c r="AG77" s="165">
        <v>168.97435300000001</v>
      </c>
      <c r="AH77" s="116">
        <f t="shared" si="82"/>
        <v>-1.8401662055816694E-3</v>
      </c>
      <c r="AI77" s="116">
        <f t="shared" si="83"/>
        <v>-1.2884011642586145E-2</v>
      </c>
      <c r="AJ77" s="117">
        <f t="shared" si="84"/>
        <v>6.5915179830993275E-3</v>
      </c>
      <c r="AK77" s="117">
        <f t="shared" si="85"/>
        <v>-1.3823537910861005E-3</v>
      </c>
      <c r="AL77" s="118">
        <f t="shared" si="86"/>
        <v>4.7074429802882949E-2</v>
      </c>
      <c r="AM77" s="118">
        <f t="shared" si="87"/>
        <v>-1.4361946169986052E-2</v>
      </c>
      <c r="AN77" s="119">
        <f t="shared" si="88"/>
        <v>1.2681283876318387E-2</v>
      </c>
      <c r="AO77" s="203">
        <f t="shared" si="89"/>
        <v>6.5535766093635798E-3</v>
      </c>
      <c r="AP77" s="123"/>
      <c r="AQ77" s="121"/>
      <c r="AR77" s="121"/>
      <c r="AS77" s="122"/>
      <c r="AT77" s="122"/>
    </row>
    <row r="78" spans="1:46" s="279" customFormat="1">
      <c r="A78" s="198" t="s">
        <v>141</v>
      </c>
      <c r="B78" s="165">
        <v>3346119945.5300002</v>
      </c>
      <c r="C78" s="165">
        <v>1.6541999999999999</v>
      </c>
      <c r="D78" s="165">
        <v>2479650985.1599998</v>
      </c>
      <c r="E78" s="165">
        <v>1.5840000000000001</v>
      </c>
      <c r="F78" s="116">
        <f t="shared" si="54"/>
        <v>-0.25894737023025582</v>
      </c>
      <c r="G78" s="116">
        <f t="shared" si="55"/>
        <v>-4.243743199129478E-2</v>
      </c>
      <c r="H78" s="165">
        <v>2382176748.6900001</v>
      </c>
      <c r="I78" s="165">
        <v>1.6012</v>
      </c>
      <c r="J78" s="116">
        <f t="shared" si="70"/>
        <v>-3.9309659727661331E-2</v>
      </c>
      <c r="K78" s="116">
        <f t="shared" si="71"/>
        <v>1.0858585858585783E-2</v>
      </c>
      <c r="L78" s="165">
        <v>2362695443.9899998</v>
      </c>
      <c r="M78" s="165">
        <v>1.5862000000000001</v>
      </c>
      <c r="N78" s="116">
        <f t="shared" si="72"/>
        <v>-8.1779425941897015E-3</v>
      </c>
      <c r="O78" s="116">
        <f t="shared" si="73"/>
        <v>-9.3679740194853259E-3</v>
      </c>
      <c r="P78" s="165">
        <v>2417844818.6399999</v>
      </c>
      <c r="Q78" s="165">
        <v>1.6133999999999999</v>
      </c>
      <c r="R78" s="116">
        <f t="shared" si="74"/>
        <v>2.3341719640711137E-2</v>
      </c>
      <c r="S78" s="116">
        <f t="shared" si="75"/>
        <v>1.7147900643046204E-2</v>
      </c>
      <c r="T78" s="165">
        <v>2311398956.0999999</v>
      </c>
      <c r="U78" s="165">
        <v>1.5677000000000001</v>
      </c>
      <c r="V78" s="116">
        <f t="shared" si="76"/>
        <v>-4.4025101081497077E-2</v>
      </c>
      <c r="W78" s="116">
        <f t="shared" si="77"/>
        <v>-2.8325275815048873E-2</v>
      </c>
      <c r="X78" s="165">
        <v>2219654301.5500002</v>
      </c>
      <c r="Y78" s="165">
        <v>1.5606</v>
      </c>
      <c r="Z78" s="116">
        <f t="shared" si="78"/>
        <v>-3.9692262691335439E-2</v>
      </c>
      <c r="AA78" s="116">
        <f t="shared" si="79"/>
        <v>-4.5289277285195549E-3</v>
      </c>
      <c r="AB78" s="165">
        <v>2024983601.5899999</v>
      </c>
      <c r="AC78" s="165">
        <v>1.5118</v>
      </c>
      <c r="AD78" s="116">
        <f t="shared" si="80"/>
        <v>-8.770316162479011E-2</v>
      </c>
      <c r="AE78" s="116">
        <f t="shared" si="81"/>
        <v>-3.1270024349609099E-2</v>
      </c>
      <c r="AF78" s="165">
        <v>1949032166.8800001</v>
      </c>
      <c r="AG78" s="165">
        <v>1.4766999999999999</v>
      </c>
      <c r="AH78" s="116">
        <f t="shared" si="82"/>
        <v>-3.7507185070715328E-2</v>
      </c>
      <c r="AI78" s="116">
        <f t="shared" si="83"/>
        <v>-2.3217356793226705E-2</v>
      </c>
      <c r="AJ78" s="117">
        <f t="shared" si="84"/>
        <v>-6.1502620422466701E-2</v>
      </c>
      <c r="AK78" s="117">
        <f t="shared" si="85"/>
        <v>-1.3892563024444042E-2</v>
      </c>
      <c r="AL78" s="118">
        <f t="shared" si="86"/>
        <v>-0.213989316018908</v>
      </c>
      <c r="AM78" s="118">
        <f t="shared" si="87"/>
        <v>-6.77398989898991E-2</v>
      </c>
      <c r="AN78" s="119">
        <f t="shared" si="88"/>
        <v>8.582577426806999E-2</v>
      </c>
      <c r="AO78" s="203">
        <f t="shared" si="89"/>
        <v>2.1031676827077048E-2</v>
      </c>
      <c r="AP78" s="123"/>
      <c r="AQ78" s="121"/>
      <c r="AR78" s="121"/>
      <c r="AS78" s="122"/>
      <c r="AT78" s="122"/>
    </row>
    <row r="79" spans="1:46" s="279" customFormat="1">
      <c r="A79" s="198" t="s">
        <v>160</v>
      </c>
      <c r="B79" s="165">
        <v>1811937037.25</v>
      </c>
      <c r="C79" s="165">
        <v>492.9</v>
      </c>
      <c r="D79" s="165">
        <v>1851931885.1960001</v>
      </c>
      <c r="E79" s="165">
        <v>502.9</v>
      </c>
      <c r="F79" s="116">
        <f t="shared" si="54"/>
        <v>2.2072978874972827E-2</v>
      </c>
      <c r="G79" s="116">
        <f t="shared" si="55"/>
        <v>2.028809089064719E-2</v>
      </c>
      <c r="H79" s="165">
        <v>1847786314.3499999</v>
      </c>
      <c r="I79" s="165">
        <v>507.18</v>
      </c>
      <c r="J79" s="116">
        <f t="shared" si="70"/>
        <v>-2.2385115128364702E-3</v>
      </c>
      <c r="K79" s="116">
        <f t="shared" si="71"/>
        <v>8.5106382978723995E-3</v>
      </c>
      <c r="L79" s="165">
        <v>1870231275.52</v>
      </c>
      <c r="M79" s="177">
        <v>508.25</v>
      </c>
      <c r="N79" s="116">
        <f t="shared" si="72"/>
        <v>1.2146946319328916E-2</v>
      </c>
      <c r="O79" s="116">
        <f t="shared" si="73"/>
        <v>2.1097046413501973E-3</v>
      </c>
      <c r="P79" s="165">
        <v>1869382531.3900001</v>
      </c>
      <c r="Q79" s="165">
        <v>510.39</v>
      </c>
      <c r="R79" s="116">
        <f t="shared" si="74"/>
        <v>-4.5381773960757383E-4</v>
      </c>
      <c r="S79" s="116">
        <f t="shared" si="75"/>
        <v>4.2105263157894467E-3</v>
      </c>
      <c r="T79" s="165">
        <v>2054418128.1600001</v>
      </c>
      <c r="U79" s="165">
        <v>559.87</v>
      </c>
      <c r="V79" s="116">
        <f t="shared" si="76"/>
        <v>9.8982200626650085E-2</v>
      </c>
      <c r="W79" s="116">
        <f t="shared" si="77"/>
        <v>9.6945473069613472E-2</v>
      </c>
      <c r="X79" s="165">
        <v>1769727427.2</v>
      </c>
      <c r="Y79" s="165">
        <v>518</v>
      </c>
      <c r="Z79" s="116">
        <f t="shared" si="78"/>
        <v>-0.13857485828115124</v>
      </c>
      <c r="AA79" s="116">
        <f t="shared" si="79"/>
        <v>-7.4785217997035039E-2</v>
      </c>
      <c r="AB79" s="165">
        <v>1885525330.9860001</v>
      </c>
      <c r="AC79" s="165">
        <v>510.84</v>
      </c>
      <c r="AD79" s="116">
        <f t="shared" si="80"/>
        <v>6.5432620869311689E-2</v>
      </c>
      <c r="AE79" s="116">
        <f t="shared" si="81"/>
        <v>-1.3822393822393871E-2</v>
      </c>
      <c r="AF79" s="165">
        <v>1901666699.1400001</v>
      </c>
      <c r="AG79" s="165">
        <v>518.4</v>
      </c>
      <c r="AH79" s="116">
        <f t="shared" si="82"/>
        <v>8.5606742528137863E-3</v>
      </c>
      <c r="AI79" s="116">
        <f t="shared" si="83"/>
        <v>1.4799154334038059E-2</v>
      </c>
      <c r="AJ79" s="117">
        <f t="shared" si="84"/>
        <v>8.2410291761852526E-3</v>
      </c>
      <c r="AK79" s="117">
        <f t="shared" si="85"/>
        <v>7.2819969662352348E-3</v>
      </c>
      <c r="AL79" s="118">
        <f t="shared" si="86"/>
        <v>2.6855638882601937E-2</v>
      </c>
      <c r="AM79" s="118">
        <f t="shared" si="87"/>
        <v>3.0821236826406841E-2</v>
      </c>
      <c r="AN79" s="119">
        <f t="shared" si="88"/>
        <v>6.9129118835281278E-2</v>
      </c>
      <c r="AO79" s="203">
        <f t="shared" si="89"/>
        <v>4.7030877794370714E-2</v>
      </c>
      <c r="AP79" s="123"/>
      <c r="AQ79" s="121"/>
      <c r="AR79" s="121"/>
      <c r="AS79" s="122"/>
      <c r="AT79" s="122"/>
    </row>
    <row r="80" spans="1:46" s="279" customFormat="1">
      <c r="A80" s="198" t="s">
        <v>168</v>
      </c>
      <c r="B80" s="165">
        <v>11333740586.73</v>
      </c>
      <c r="C80" s="177">
        <v>110.99</v>
      </c>
      <c r="D80" s="165">
        <v>11594125667.23</v>
      </c>
      <c r="E80" s="177">
        <v>111.08</v>
      </c>
      <c r="F80" s="116">
        <f t="shared" si="54"/>
        <v>2.2974328599409566E-2</v>
      </c>
      <c r="G80" s="116">
        <f t="shared" si="55"/>
        <v>8.1088386341114887E-4</v>
      </c>
      <c r="H80" s="165">
        <v>12049422074.110001</v>
      </c>
      <c r="I80" s="177">
        <v>111.18</v>
      </c>
      <c r="J80" s="116">
        <f t="shared" si="70"/>
        <v>3.9269576675959719E-2</v>
      </c>
      <c r="K80" s="116">
        <f t="shared" si="71"/>
        <v>9.0025207057983911E-4</v>
      </c>
      <c r="L80" s="165">
        <v>12572729193.709999</v>
      </c>
      <c r="M80" s="177">
        <v>111.25</v>
      </c>
      <c r="N80" s="116">
        <f t="shared" si="72"/>
        <v>4.3430059664388607E-2</v>
      </c>
      <c r="O80" s="116">
        <f t="shared" si="73"/>
        <v>6.2960964202188503E-4</v>
      </c>
      <c r="P80" s="165">
        <v>12661245025.75</v>
      </c>
      <c r="Q80" s="177">
        <v>111.32</v>
      </c>
      <c r="R80" s="116">
        <f t="shared" si="74"/>
        <v>7.0403037141915405E-3</v>
      </c>
      <c r="S80" s="116">
        <f t="shared" si="75"/>
        <v>6.2921348314600605E-4</v>
      </c>
      <c r="T80" s="165">
        <v>12604717540.15</v>
      </c>
      <c r="U80" s="177">
        <v>111.39</v>
      </c>
      <c r="V80" s="116">
        <f t="shared" si="76"/>
        <v>-4.4646071918706849E-3</v>
      </c>
      <c r="W80" s="116">
        <f t="shared" si="77"/>
        <v>6.2881782249377821E-4</v>
      </c>
      <c r="X80" s="165">
        <v>12057590068.120001</v>
      </c>
      <c r="Y80" s="177">
        <v>111.47</v>
      </c>
      <c r="Z80" s="116">
        <f t="shared" si="78"/>
        <v>-4.3406563478096613E-2</v>
      </c>
      <c r="AA80" s="116">
        <f t="shared" si="79"/>
        <v>7.1819732471495009E-4</v>
      </c>
      <c r="AB80" s="165">
        <v>11933368103.290001</v>
      </c>
      <c r="AC80" s="177">
        <v>111.55</v>
      </c>
      <c r="AD80" s="116">
        <f t="shared" si="80"/>
        <v>-1.0302387469486132E-2</v>
      </c>
      <c r="AE80" s="116">
        <f t="shared" si="81"/>
        <v>7.1768188750334888E-4</v>
      </c>
      <c r="AF80" s="165">
        <v>12233628477.629999</v>
      </c>
      <c r="AG80" s="177">
        <v>111.63</v>
      </c>
      <c r="AH80" s="116">
        <f t="shared" si="82"/>
        <v>2.5161410570852766E-2</v>
      </c>
      <c r="AI80" s="116">
        <f t="shared" si="83"/>
        <v>7.1716718960106044E-4</v>
      </c>
      <c r="AJ80" s="117">
        <f t="shared" si="84"/>
        <v>9.9627651356685963E-3</v>
      </c>
      <c r="AK80" s="117">
        <f t="shared" si="85"/>
        <v>7.1897791043400204E-4</v>
      </c>
      <c r="AL80" s="118">
        <f t="shared" si="86"/>
        <v>5.5157484812115708E-2</v>
      </c>
      <c r="AM80" s="118">
        <f t="shared" si="87"/>
        <v>4.9513863881886673E-3</v>
      </c>
      <c r="AN80" s="119">
        <f t="shared" si="88"/>
        <v>2.892082816537336E-2</v>
      </c>
      <c r="AO80" s="203">
        <f t="shared" si="89"/>
        <v>9.6721820769937608E-5</v>
      </c>
      <c r="AP80" s="123"/>
      <c r="AQ80" s="121"/>
      <c r="AR80" s="121"/>
      <c r="AS80" s="122"/>
      <c r="AT80" s="122"/>
    </row>
    <row r="81" spans="1:46" s="279" customFormat="1">
      <c r="A81" s="198" t="s">
        <v>177</v>
      </c>
      <c r="B81" s="165">
        <v>484695941.98000002</v>
      </c>
      <c r="C81" s="177">
        <v>1.36</v>
      </c>
      <c r="D81" s="165">
        <v>472753637.22000003</v>
      </c>
      <c r="E81" s="177">
        <v>1.33</v>
      </c>
      <c r="F81" s="116">
        <f t="shared" si="54"/>
        <v>-2.4638755404502159E-2</v>
      </c>
      <c r="G81" s="116">
        <f t="shared" si="55"/>
        <v>-2.2058823529411783E-2</v>
      </c>
      <c r="H81" s="165">
        <v>476003374.97000003</v>
      </c>
      <c r="I81" s="177">
        <v>1.34</v>
      </c>
      <c r="J81" s="116">
        <f t="shared" si="70"/>
        <v>6.8740618667894162E-3</v>
      </c>
      <c r="K81" s="116">
        <f t="shared" si="71"/>
        <v>7.5187969924812095E-3</v>
      </c>
      <c r="L81" s="165">
        <v>460572479.01999998</v>
      </c>
      <c r="M81" s="177">
        <v>1.29</v>
      </c>
      <c r="N81" s="116">
        <f t="shared" si="72"/>
        <v>-3.2417618784683147E-2</v>
      </c>
      <c r="O81" s="116">
        <f t="shared" si="73"/>
        <v>-3.7313432835820927E-2</v>
      </c>
      <c r="P81" s="165">
        <v>459466298.47000003</v>
      </c>
      <c r="Q81" s="177">
        <v>1.24</v>
      </c>
      <c r="R81" s="116">
        <f t="shared" si="74"/>
        <v>-2.4017512994994159E-3</v>
      </c>
      <c r="S81" s="116">
        <f t="shared" si="75"/>
        <v>-3.8759689922480654E-2</v>
      </c>
      <c r="T81" s="165">
        <v>435584104.39999998</v>
      </c>
      <c r="U81" s="177">
        <v>1.21</v>
      </c>
      <c r="V81" s="116">
        <f t="shared" si="76"/>
        <v>-5.1978119286499515E-2</v>
      </c>
      <c r="W81" s="116">
        <f t="shared" si="77"/>
        <v>-2.4193548387096794E-2</v>
      </c>
      <c r="X81" s="165">
        <v>423873116.92000002</v>
      </c>
      <c r="Y81" s="177">
        <v>1.2</v>
      </c>
      <c r="Z81" s="116">
        <f t="shared" si="78"/>
        <v>-2.6885709009357415E-2</v>
      </c>
      <c r="AA81" s="116">
        <f t="shared" si="79"/>
        <v>-8.2644628099173625E-3</v>
      </c>
      <c r="AB81" s="165">
        <v>403713166.52999997</v>
      </c>
      <c r="AC81" s="177">
        <v>1.1881999999999999</v>
      </c>
      <c r="AD81" s="116">
        <f t="shared" si="80"/>
        <v>-4.7561285642479065E-2</v>
      </c>
      <c r="AE81" s="116">
        <f t="shared" si="81"/>
        <v>-9.8333333333333606E-3</v>
      </c>
      <c r="AF81" s="165">
        <v>396485505.87</v>
      </c>
      <c r="AG81" s="177">
        <v>1.1194999999999999</v>
      </c>
      <c r="AH81" s="116">
        <f t="shared" si="82"/>
        <v>-1.79029599706228E-2</v>
      </c>
      <c r="AI81" s="116">
        <f t="shared" si="83"/>
        <v>-5.7818549065813823E-2</v>
      </c>
      <c r="AJ81" s="117">
        <f t="shared" si="84"/>
        <v>-2.4614017191356766E-2</v>
      </c>
      <c r="AK81" s="117">
        <f t="shared" si="85"/>
        <v>-2.3840380361424187E-2</v>
      </c>
      <c r="AL81" s="118">
        <f t="shared" si="86"/>
        <v>-0.16132743430275923</v>
      </c>
      <c r="AM81" s="118">
        <f t="shared" si="87"/>
        <v>-0.15827067669172942</v>
      </c>
      <c r="AN81" s="119">
        <f t="shared" si="88"/>
        <v>2.0253221169576223E-2</v>
      </c>
      <c r="AO81" s="203">
        <f t="shared" si="89"/>
        <v>2.0647131035544691E-2</v>
      </c>
      <c r="AP81" s="123"/>
      <c r="AQ81" s="121"/>
      <c r="AR81" s="121"/>
      <c r="AS81" s="122"/>
      <c r="AT81" s="122"/>
    </row>
    <row r="82" spans="1:46" s="279" customFormat="1">
      <c r="A82" s="198" t="s">
        <v>181</v>
      </c>
      <c r="B82" s="165">
        <v>1484724263.55</v>
      </c>
      <c r="C82" s="176">
        <v>41270.629999999997</v>
      </c>
      <c r="D82" s="165">
        <v>1512519279.98</v>
      </c>
      <c r="E82" s="176">
        <v>41350.32</v>
      </c>
      <c r="F82" s="116">
        <f t="shared" si="54"/>
        <v>1.8720658853881546E-2</v>
      </c>
      <c r="G82" s="116">
        <f t="shared" si="55"/>
        <v>1.9309130972801319E-3</v>
      </c>
      <c r="H82" s="165">
        <v>1519257177.24</v>
      </c>
      <c r="I82" s="176">
        <v>41323.760000000002</v>
      </c>
      <c r="J82" s="116">
        <f t="shared" si="70"/>
        <v>4.4547513206503291E-3</v>
      </c>
      <c r="K82" s="116">
        <f t="shared" si="71"/>
        <v>-6.4231667372822445E-4</v>
      </c>
      <c r="L82" s="165">
        <v>1578548207.9400001</v>
      </c>
      <c r="M82" s="176">
        <v>41361.71</v>
      </c>
      <c r="N82" s="116">
        <f t="shared" si="72"/>
        <v>3.9026329174704125E-2</v>
      </c>
      <c r="O82" s="116">
        <f t="shared" si="73"/>
        <v>9.1835786482152371E-4</v>
      </c>
      <c r="P82" s="165">
        <v>1794232247.45</v>
      </c>
      <c r="Q82" s="176">
        <v>41395.86</v>
      </c>
      <c r="R82" s="116">
        <f t="shared" si="74"/>
        <v>0.13663443309816106</v>
      </c>
      <c r="S82" s="116">
        <f t="shared" si="75"/>
        <v>8.2564284697130398E-4</v>
      </c>
      <c r="T82" s="165">
        <v>1858195955.3900001</v>
      </c>
      <c r="U82" s="176">
        <v>41164.370000000003</v>
      </c>
      <c r="V82" s="116">
        <f t="shared" si="76"/>
        <v>3.564962564400824E-2</v>
      </c>
      <c r="W82" s="116">
        <f t="shared" si="77"/>
        <v>-5.5921051042301809E-3</v>
      </c>
      <c r="X82" s="165">
        <v>1878128691.95</v>
      </c>
      <c r="Y82" s="176">
        <v>41278.22</v>
      </c>
      <c r="Z82" s="116">
        <f t="shared" si="78"/>
        <v>1.072692925747782E-2</v>
      </c>
      <c r="AA82" s="116">
        <f t="shared" si="79"/>
        <v>2.7657413437882942E-3</v>
      </c>
      <c r="AB82" s="165">
        <v>1843396719.1199999</v>
      </c>
      <c r="AC82" s="176">
        <v>41331.35</v>
      </c>
      <c r="AD82" s="116">
        <f t="shared" si="80"/>
        <v>-1.8492860994492918E-2</v>
      </c>
      <c r="AE82" s="116">
        <f t="shared" si="81"/>
        <v>1.2871194542787305E-3</v>
      </c>
      <c r="AF82" s="165">
        <v>1477828369.05</v>
      </c>
      <c r="AG82" s="177">
        <v>41752.589999999997</v>
      </c>
      <c r="AH82" s="116">
        <f t="shared" si="82"/>
        <v>-0.19831235798472877</v>
      </c>
      <c r="AI82" s="116">
        <f t="shared" si="83"/>
        <v>1.0191779363606511E-2</v>
      </c>
      <c r="AJ82" s="117">
        <f t="shared" si="84"/>
        <v>3.5509385462076763E-3</v>
      </c>
      <c r="AK82" s="117">
        <f t="shared" si="85"/>
        <v>1.4606415240985113E-3</v>
      </c>
      <c r="AL82" s="118">
        <f t="shared" si="86"/>
        <v>-2.2935847092447496E-2</v>
      </c>
      <c r="AM82" s="118">
        <f t="shared" si="87"/>
        <v>9.7283406754771623E-3</v>
      </c>
      <c r="AN82" s="119">
        <f t="shared" si="88"/>
        <v>9.3745245437352825E-2</v>
      </c>
      <c r="AO82" s="203">
        <f t="shared" si="89"/>
        <v>4.3596900585343139E-3</v>
      </c>
      <c r="AP82" s="123"/>
      <c r="AQ82" s="121"/>
      <c r="AR82" s="121"/>
      <c r="AS82" s="122"/>
      <c r="AT82" s="122"/>
    </row>
    <row r="83" spans="1:46" s="279" customFormat="1">
      <c r="A83" s="198" t="s">
        <v>187</v>
      </c>
      <c r="B83" s="165">
        <v>2423960792.4499998</v>
      </c>
      <c r="C83" s="176">
        <v>1.1113999999999999</v>
      </c>
      <c r="D83" s="165">
        <v>2456090950.7600002</v>
      </c>
      <c r="E83" s="176">
        <v>1.1023000000000001</v>
      </c>
      <c r="F83" s="116">
        <f t="shared" si="54"/>
        <v>1.3255230204249759E-2</v>
      </c>
      <c r="G83" s="116">
        <f t="shared" si="55"/>
        <v>-8.1878711534999881E-3</v>
      </c>
      <c r="H83" s="165">
        <v>2529520252.6399999</v>
      </c>
      <c r="I83" s="176">
        <v>1.1175999999999999</v>
      </c>
      <c r="J83" s="116">
        <f t="shared" si="70"/>
        <v>2.9896817077265828E-2</v>
      </c>
      <c r="K83" s="116">
        <f t="shared" si="71"/>
        <v>1.3880068946747591E-2</v>
      </c>
      <c r="L83" s="165">
        <v>2540902097.0100002</v>
      </c>
      <c r="M83" s="176">
        <v>1.1113</v>
      </c>
      <c r="N83" s="116">
        <f t="shared" si="72"/>
        <v>4.4996059462743595E-3</v>
      </c>
      <c r="O83" s="116">
        <f t="shared" si="73"/>
        <v>-5.6370794559770692E-3</v>
      </c>
      <c r="P83" s="165">
        <v>2552014442.5500002</v>
      </c>
      <c r="Q83" s="176">
        <v>1.1097999999999999</v>
      </c>
      <c r="R83" s="116">
        <f t="shared" si="74"/>
        <v>4.3733859533889108E-3</v>
      </c>
      <c r="S83" s="116">
        <f t="shared" si="75"/>
        <v>-1.3497705390084198E-3</v>
      </c>
      <c r="T83" s="165">
        <v>2626751430.52</v>
      </c>
      <c r="U83" s="176">
        <v>1.0969</v>
      </c>
      <c r="V83" s="116">
        <f t="shared" si="76"/>
        <v>2.9285487857710471E-2</v>
      </c>
      <c r="W83" s="116">
        <f t="shared" si="77"/>
        <v>-1.1623715984862058E-2</v>
      </c>
      <c r="X83" s="165">
        <v>2626751430.52</v>
      </c>
      <c r="Y83" s="176">
        <v>1.0969</v>
      </c>
      <c r="Z83" s="116">
        <f t="shared" si="78"/>
        <v>0</v>
      </c>
      <c r="AA83" s="116">
        <f t="shared" si="79"/>
        <v>0</v>
      </c>
      <c r="AB83" s="165">
        <v>2558405278</v>
      </c>
      <c r="AC83" s="176">
        <v>1.0589</v>
      </c>
      <c r="AD83" s="116">
        <f t="shared" si="80"/>
        <v>-2.6019269172519288E-2</v>
      </c>
      <c r="AE83" s="116">
        <f t="shared" si="81"/>
        <v>-3.4643085057890446E-2</v>
      </c>
      <c r="AF83" s="165">
        <v>2494391561.1599998</v>
      </c>
      <c r="AG83" s="176">
        <v>1.0448999999999999</v>
      </c>
      <c r="AH83" s="116">
        <f t="shared" si="82"/>
        <v>-2.5020944644877391E-2</v>
      </c>
      <c r="AI83" s="116">
        <f t="shared" si="83"/>
        <v>-1.3221267352913414E-2</v>
      </c>
      <c r="AJ83" s="117">
        <f t="shared" si="84"/>
        <v>3.7837891526865813E-3</v>
      </c>
      <c r="AK83" s="117">
        <f t="shared" si="85"/>
        <v>-7.5978400746754757E-3</v>
      </c>
      <c r="AL83" s="118">
        <f t="shared" si="86"/>
        <v>1.5594133591896535E-2</v>
      </c>
      <c r="AM83" s="118">
        <f t="shared" si="87"/>
        <v>-5.2072938401524188E-2</v>
      </c>
      <c r="AN83" s="119">
        <f t="shared" si="88"/>
        <v>2.1230191146876607E-2</v>
      </c>
      <c r="AO83" s="203">
        <f t="shared" si="89"/>
        <v>1.3843692369415987E-2</v>
      </c>
      <c r="AP83" s="123"/>
      <c r="AQ83" s="121"/>
      <c r="AR83" s="121"/>
      <c r="AS83" s="122"/>
      <c r="AT83" s="122"/>
    </row>
    <row r="84" spans="1:46" s="378" customFormat="1">
      <c r="A84" s="198" t="s">
        <v>191</v>
      </c>
      <c r="B84" s="165">
        <v>525692962.5</v>
      </c>
      <c r="C84" s="176">
        <v>47253.3</v>
      </c>
      <c r="D84" s="165">
        <v>526158543.75</v>
      </c>
      <c r="E84" s="176">
        <v>47295.15</v>
      </c>
      <c r="F84" s="116">
        <f t="shared" si="54"/>
        <v>8.8565243062389289E-4</v>
      </c>
      <c r="G84" s="116">
        <f t="shared" si="55"/>
        <v>8.856524306238621E-4</v>
      </c>
      <c r="H84" s="165">
        <v>526781587.94999999</v>
      </c>
      <c r="I84" s="176">
        <v>47350.95</v>
      </c>
      <c r="J84" s="116">
        <f t="shared" si="70"/>
        <v>1.1841377611384422E-3</v>
      </c>
      <c r="K84" s="116">
        <f t="shared" si="71"/>
        <v>1.1798249926260015E-3</v>
      </c>
      <c r="L84" s="165">
        <v>528306490.35000002</v>
      </c>
      <c r="M84" s="176">
        <v>47402.1</v>
      </c>
      <c r="N84" s="116">
        <f t="shared" si="72"/>
        <v>2.8947526543861919E-3</v>
      </c>
      <c r="O84" s="116">
        <f t="shared" si="73"/>
        <v>1.08023175881374E-3</v>
      </c>
      <c r="P84" s="165">
        <v>528837162.30000001</v>
      </c>
      <c r="Q84" s="176">
        <v>47448.6</v>
      </c>
      <c r="R84" s="116">
        <f t="shared" si="74"/>
        <v>1.0044774381787757E-3</v>
      </c>
      <c r="S84" s="116">
        <f t="shared" si="75"/>
        <v>9.8096919756719648E-4</v>
      </c>
      <c r="T84" s="165">
        <v>529402095.44999999</v>
      </c>
      <c r="U84" s="176">
        <v>47499.75</v>
      </c>
      <c r="V84" s="116">
        <f t="shared" si="76"/>
        <v>1.0682553917788016E-3</v>
      </c>
      <c r="W84" s="116">
        <f t="shared" si="77"/>
        <v>1.0780086240690233E-3</v>
      </c>
      <c r="X84" s="165">
        <v>529966884.44999999</v>
      </c>
      <c r="Y84" s="176">
        <v>47550.9</v>
      </c>
      <c r="Z84" s="116">
        <f t="shared" si="78"/>
        <v>1.0668431516500149E-3</v>
      </c>
      <c r="AA84" s="116">
        <f t="shared" si="79"/>
        <v>1.0768477728830459E-3</v>
      </c>
      <c r="AB84" s="165">
        <v>531535459.64999998</v>
      </c>
      <c r="AC84" s="176">
        <v>47695.05</v>
      </c>
      <c r="AD84" s="116">
        <f t="shared" si="80"/>
        <v>2.9597607813323214E-3</v>
      </c>
      <c r="AE84" s="116">
        <f t="shared" si="81"/>
        <v>3.0314883629963146E-3</v>
      </c>
      <c r="AF84" s="165">
        <v>531145180.5</v>
      </c>
      <c r="AG84" s="176">
        <v>47741.55</v>
      </c>
      <c r="AH84" s="116">
        <f t="shared" si="82"/>
        <v>-7.3424856783207493E-4</v>
      </c>
      <c r="AI84" s="116">
        <f t="shared" si="83"/>
        <v>9.7494394072340838E-4</v>
      </c>
      <c r="AJ84" s="117">
        <f t="shared" si="84"/>
        <v>1.2912038801570459E-3</v>
      </c>
      <c r="AK84" s="117">
        <f t="shared" si="85"/>
        <v>1.2859958850378239E-3</v>
      </c>
      <c r="AL84" s="118">
        <f t="shared" si="86"/>
        <v>9.4774413705412727E-3</v>
      </c>
      <c r="AM84" s="118">
        <f t="shared" si="87"/>
        <v>9.4385999410087802E-3</v>
      </c>
      <c r="AN84" s="119">
        <f t="shared" si="88"/>
        <v>1.1841874473007441E-3</v>
      </c>
      <c r="AO84" s="203">
        <f t="shared" si="89"/>
        <v>7.1087734845374129E-4</v>
      </c>
      <c r="AP84" s="123"/>
      <c r="AQ84" s="121"/>
      <c r="AR84" s="121"/>
      <c r="AS84" s="122"/>
      <c r="AT84" s="122"/>
    </row>
    <row r="85" spans="1:46" s="378" customFormat="1">
      <c r="A85" s="198" t="s">
        <v>197</v>
      </c>
      <c r="B85" s="165">
        <f>2102061.96*392.65</f>
        <v>825374628.59399998</v>
      </c>
      <c r="C85" s="176">
        <f>1.036*392.65</f>
        <v>406.78539999999998</v>
      </c>
      <c r="D85" s="165">
        <f>2113919.52*400.33</f>
        <v>846265401.44159997</v>
      </c>
      <c r="E85" s="176">
        <f>1.0369*400.33</f>
        <v>415.10217699999998</v>
      </c>
      <c r="F85" s="116">
        <f t="shared" si="54"/>
        <v>2.5310655457373054E-2</v>
      </c>
      <c r="G85" s="116">
        <f t="shared" si="55"/>
        <v>2.0445121678408326E-2</v>
      </c>
      <c r="H85" s="165">
        <v>836644459.58200002</v>
      </c>
      <c r="I85" s="176">
        <v>393.71780000000001</v>
      </c>
      <c r="J85" s="116">
        <f t="shared" si="70"/>
        <v>-1.1368705187770672E-2</v>
      </c>
      <c r="K85" s="116">
        <f t="shared" si="71"/>
        <v>-5.1515935557235042E-2</v>
      </c>
      <c r="L85" s="165">
        <v>882499152.89279997</v>
      </c>
      <c r="M85" s="176">
        <v>408.74922399999997</v>
      </c>
      <c r="N85" s="116">
        <f t="shared" si="72"/>
        <v>5.4807861076029404E-2</v>
      </c>
      <c r="O85" s="116">
        <f t="shared" si="73"/>
        <v>3.8178167205038631E-2</v>
      </c>
      <c r="P85" s="165">
        <f>393.79*2243225.34</f>
        <v>883359706.63859999</v>
      </c>
      <c r="Q85" s="176">
        <f>1.039*393.79</f>
        <v>409.14780999999999</v>
      </c>
      <c r="R85" s="116">
        <f t="shared" si="74"/>
        <v>9.7513265931095184E-4</v>
      </c>
      <c r="S85" s="116">
        <f t="shared" si="75"/>
        <v>9.7513579622116422E-4</v>
      </c>
      <c r="T85" s="165">
        <f>2546928.44*393.45</f>
        <v>1002088994.7179999</v>
      </c>
      <c r="U85" s="176">
        <f t="shared" ref="U85" si="90">1.13787110165498*393.45</f>
        <v>447.69538494615188</v>
      </c>
      <c r="V85" s="116">
        <f t="shared" si="76"/>
        <v>0.13440650188946693</v>
      </c>
      <c r="W85" s="116">
        <f t="shared" si="77"/>
        <v>9.4214301052110927E-2</v>
      </c>
      <c r="X85" s="165">
        <f>2633423.23*395.93</f>
        <v>1042651259.4539</v>
      </c>
      <c r="Y85" s="176">
        <f>1.0495*395.93</f>
        <v>415.52853500000003</v>
      </c>
      <c r="Z85" s="116">
        <f t="shared" si="78"/>
        <v>4.0477707019739059E-2</v>
      </c>
      <c r="AA85" s="116">
        <f t="shared" si="79"/>
        <v>-7.184985824685422E-2</v>
      </c>
      <c r="AB85" s="165">
        <f>2375475.24*410.5</f>
        <v>975132586.0200001</v>
      </c>
      <c r="AC85" s="176">
        <f>1.0495*410.5</f>
        <v>430.81975000000006</v>
      </c>
      <c r="AD85" s="116">
        <f t="shared" si="80"/>
        <v>-6.4756717859108068E-2</v>
      </c>
      <c r="AE85" s="116">
        <f t="shared" si="81"/>
        <v>3.6799434243426916E-2</v>
      </c>
      <c r="AF85" s="165">
        <f>2606381.01*408.25</f>
        <v>1064055047.3324999</v>
      </c>
      <c r="AG85" s="176">
        <v>428.46</v>
      </c>
      <c r="AH85" s="116">
        <f t="shared" si="82"/>
        <v>9.1190123873755927E-2</v>
      </c>
      <c r="AI85" s="116">
        <f t="shared" si="83"/>
        <v>-5.4773487055783214E-3</v>
      </c>
      <c r="AJ85" s="117">
        <f t="shared" si="84"/>
        <v>3.3880319866099573E-2</v>
      </c>
      <c r="AK85" s="117">
        <f t="shared" si="85"/>
        <v>7.7211271831922976E-3</v>
      </c>
      <c r="AL85" s="118">
        <f t="shared" si="86"/>
        <v>0.25735383429347181</v>
      </c>
      <c r="AM85" s="118">
        <f t="shared" si="87"/>
        <v>3.2179602372935753E-2</v>
      </c>
      <c r="AN85" s="119">
        <f t="shared" si="88"/>
        <v>6.1880465852274184E-2</v>
      </c>
      <c r="AO85" s="203">
        <f t="shared" si="89"/>
        <v>5.274795579006758E-2</v>
      </c>
      <c r="AP85" s="123"/>
      <c r="AQ85" s="121"/>
      <c r="AR85" s="121"/>
      <c r="AS85" s="122"/>
      <c r="AT85" s="122"/>
    </row>
    <row r="86" spans="1:46">
      <c r="A86" s="198" t="s">
        <v>208</v>
      </c>
      <c r="B86" s="165">
        <v>100012588.27</v>
      </c>
      <c r="C86" s="176">
        <v>382.48</v>
      </c>
      <c r="D86" s="165">
        <v>104886395.95</v>
      </c>
      <c r="E86" s="176">
        <v>401.13</v>
      </c>
      <c r="F86" s="116">
        <f t="shared" si="54"/>
        <v>4.873194229152817E-2</v>
      </c>
      <c r="G86" s="116">
        <f t="shared" si="55"/>
        <v>4.8760719514745809E-2</v>
      </c>
      <c r="H86" s="165">
        <v>104899463.2</v>
      </c>
      <c r="I86" s="176">
        <v>401.16</v>
      </c>
      <c r="J86" s="116">
        <f t="shared" si="70"/>
        <v>1.2458479368696431E-4</v>
      </c>
      <c r="K86" s="116">
        <f t="shared" si="71"/>
        <v>7.4788721860817096E-5</v>
      </c>
      <c r="L86" s="165">
        <v>103422474.77</v>
      </c>
      <c r="M86" s="176">
        <v>395.53</v>
      </c>
      <c r="N86" s="116">
        <f t="shared" si="72"/>
        <v>-1.4080038018726555E-2</v>
      </c>
      <c r="O86" s="116">
        <f t="shared" si="73"/>
        <v>-1.4034300528467573E-2</v>
      </c>
      <c r="P86" s="165">
        <v>123438011.95999999</v>
      </c>
      <c r="Q86" s="176">
        <v>393.79</v>
      </c>
      <c r="R86" s="116">
        <f t="shared" si="74"/>
        <v>0.19353179504273429</v>
      </c>
      <c r="S86" s="116">
        <f t="shared" si="75"/>
        <v>-4.3991606199275711E-3</v>
      </c>
      <c r="T86" s="165">
        <v>122948922.95</v>
      </c>
      <c r="U86" s="176">
        <v>393.57</v>
      </c>
      <c r="V86" s="116">
        <f t="shared" si="76"/>
        <v>-3.9622236475947087E-3</v>
      </c>
      <c r="W86" s="116">
        <f t="shared" si="77"/>
        <v>-5.5867340460658541E-4</v>
      </c>
      <c r="X86" s="165">
        <v>125881556.59999999</v>
      </c>
      <c r="Y86" s="176">
        <v>402.94</v>
      </c>
      <c r="Z86" s="116">
        <f t="shared" si="78"/>
        <v>2.3852454984031164E-2</v>
      </c>
      <c r="AA86" s="116">
        <f t="shared" si="79"/>
        <v>2.3807708920903538E-2</v>
      </c>
      <c r="AB86" s="165">
        <v>129729284.65000001</v>
      </c>
      <c r="AC86" s="176">
        <v>415.26</v>
      </c>
      <c r="AD86" s="116">
        <f t="shared" si="80"/>
        <v>3.0566257313027315E-2</v>
      </c>
      <c r="AE86" s="116">
        <f t="shared" si="81"/>
        <v>3.057527175261824E-2</v>
      </c>
      <c r="AF86" s="165">
        <v>128525681.42</v>
      </c>
      <c r="AG86" s="176">
        <v>411.43</v>
      </c>
      <c r="AH86" s="116">
        <f t="shared" si="82"/>
        <v>-9.2778067284286381E-3</v>
      </c>
      <c r="AI86" s="116">
        <f t="shared" si="83"/>
        <v>-9.2231373115638018E-3</v>
      </c>
      <c r="AJ86" s="117">
        <f t="shared" si="84"/>
        <v>3.3685870753782252E-2</v>
      </c>
      <c r="AK86" s="117">
        <f t="shared" si="85"/>
        <v>9.3754021306953587E-3</v>
      </c>
      <c r="AL86" s="118">
        <f t="shared" si="86"/>
        <v>0.22537990037591712</v>
      </c>
      <c r="AM86" s="118">
        <f t="shared" si="87"/>
        <v>2.5677461172188595E-2</v>
      </c>
      <c r="AN86" s="119">
        <f t="shared" si="88"/>
        <v>6.8195863285977598E-2</v>
      </c>
      <c r="AO86" s="203">
        <f t="shared" si="89"/>
        <v>2.2289571136628706E-2</v>
      </c>
      <c r="AP86" s="123"/>
      <c r="AQ86" s="133">
        <f>SUM(AQ61:AQ71)</f>
        <v>20567788651.219021</v>
      </c>
      <c r="AR86" s="99"/>
      <c r="AS86" s="122" t="e">
        <f>(#REF!/AQ86)-1</f>
        <v>#REF!</v>
      </c>
      <c r="AT86" s="122" t="e">
        <f>(#REF!/AR86)-1</f>
        <v>#REF!</v>
      </c>
    </row>
    <row r="87" spans="1:46">
      <c r="A87" s="200" t="s">
        <v>56</v>
      </c>
      <c r="B87" s="170">
        <f>SUM(B61:B86)</f>
        <v>422660885839.034</v>
      </c>
      <c r="C87" s="172"/>
      <c r="D87" s="170">
        <f>SUM(D61:D86)</f>
        <v>434650230110.76752</v>
      </c>
      <c r="E87" s="172"/>
      <c r="F87" s="116">
        <f>((D87-B87)/B87)</f>
        <v>2.8366344446406941E-2</v>
      </c>
      <c r="G87" s="116"/>
      <c r="H87" s="170">
        <f>SUM(H61:H86)</f>
        <v>439122942767.8219</v>
      </c>
      <c r="I87" s="172"/>
      <c r="J87" s="116">
        <f>((H87-D87)/D87)</f>
        <v>1.0290372228526242E-2</v>
      </c>
      <c r="K87" s="116"/>
      <c r="L87" s="170">
        <f>SUM(L61:L86)</f>
        <v>446769776840.92291</v>
      </c>
      <c r="M87" s="172"/>
      <c r="N87" s="116">
        <f>((L87-H87)/H87)</f>
        <v>1.74138796413198E-2</v>
      </c>
      <c r="O87" s="116"/>
      <c r="P87" s="170">
        <f>SUM(P61:P86)</f>
        <v>457132505206.80859</v>
      </c>
      <c r="Q87" s="172"/>
      <c r="R87" s="116">
        <f>((P87-L87)/L87)</f>
        <v>2.3194783763485056E-2</v>
      </c>
      <c r="S87" s="116"/>
      <c r="T87" s="170">
        <f>SUM(T61:T86)</f>
        <v>462211719292.89813</v>
      </c>
      <c r="U87" s="172"/>
      <c r="V87" s="116">
        <f>((T87-P87)/P87)</f>
        <v>1.1111032421095677E-2</v>
      </c>
      <c r="W87" s="116"/>
      <c r="X87" s="170">
        <f>SUM(X61:X86)</f>
        <v>472489656332.72375</v>
      </c>
      <c r="Y87" s="172"/>
      <c r="Z87" s="116">
        <f>((X87-T87)/T87)</f>
        <v>2.2236426751682199E-2</v>
      </c>
      <c r="AA87" s="116"/>
      <c r="AB87" s="170">
        <f>SUM(AB61:AB86)</f>
        <v>486718344326.01611</v>
      </c>
      <c r="AC87" s="172"/>
      <c r="AD87" s="116">
        <f>((AB87-X87)/X87)</f>
        <v>3.0114284625254568E-2</v>
      </c>
      <c r="AE87" s="116"/>
      <c r="AF87" s="170">
        <f>SUM(AF61:AF86)</f>
        <v>482304677429.96259</v>
      </c>
      <c r="AG87" s="172"/>
      <c r="AH87" s="116">
        <f>((AF87-AB87)/AB87)</f>
        <v>-9.0682156271824094E-3</v>
      </c>
      <c r="AI87" s="116"/>
      <c r="AJ87" s="117">
        <f t="shared" si="84"/>
        <v>1.6707363531323509E-2</v>
      </c>
      <c r="AK87" s="117"/>
      <c r="AL87" s="118">
        <f t="shared" si="86"/>
        <v>0.10963861058361955</v>
      </c>
      <c r="AM87" s="118"/>
      <c r="AN87" s="119">
        <f t="shared" si="88"/>
        <v>1.2681318519809949E-2</v>
      </c>
      <c r="AO87" s="203"/>
      <c r="AP87" s="123"/>
      <c r="AQ87" s="133"/>
      <c r="AR87" s="99"/>
      <c r="AS87" s="122" t="e">
        <f>(#REF!/AQ87)-1</f>
        <v>#REF!</v>
      </c>
      <c r="AT87" s="122" t="e">
        <f>(#REF!/AR87)-1</f>
        <v>#REF!</v>
      </c>
    </row>
    <row r="88" spans="1:46">
      <c r="A88" s="201" t="s">
        <v>58</v>
      </c>
      <c r="B88" s="170"/>
      <c r="C88" s="172"/>
      <c r="D88" s="170"/>
      <c r="E88" s="172"/>
      <c r="F88" s="116"/>
      <c r="G88" s="116"/>
      <c r="H88" s="170"/>
      <c r="I88" s="172"/>
      <c r="J88" s="116"/>
      <c r="K88" s="116"/>
      <c r="L88" s="170"/>
      <c r="M88" s="172"/>
      <c r="N88" s="116"/>
      <c r="O88" s="116"/>
      <c r="P88" s="170"/>
      <c r="Q88" s="172"/>
      <c r="R88" s="116"/>
      <c r="S88" s="116"/>
      <c r="T88" s="170"/>
      <c r="U88" s="172"/>
      <c r="V88" s="116"/>
      <c r="W88" s="116"/>
      <c r="X88" s="170"/>
      <c r="Y88" s="172"/>
      <c r="Z88" s="116"/>
      <c r="AA88" s="116"/>
      <c r="AB88" s="170"/>
      <c r="AC88" s="172"/>
      <c r="AD88" s="116"/>
      <c r="AE88" s="116"/>
      <c r="AF88" s="170"/>
      <c r="AG88" s="172"/>
      <c r="AH88" s="116"/>
      <c r="AI88" s="116"/>
      <c r="AJ88" s="117"/>
      <c r="AK88" s="117"/>
      <c r="AL88" s="118"/>
      <c r="AM88" s="118"/>
      <c r="AN88" s="119"/>
      <c r="AO88" s="203"/>
      <c r="AP88" s="123"/>
      <c r="AQ88" s="139">
        <v>2412598749</v>
      </c>
      <c r="AR88" s="140">
        <v>100</v>
      </c>
      <c r="AS88" s="122" t="e">
        <f>(#REF!/AQ88)-1</f>
        <v>#REF!</v>
      </c>
      <c r="AT88" s="122" t="e">
        <f>(#REF!/AR88)-1</f>
        <v>#REF!</v>
      </c>
    </row>
    <row r="89" spans="1:46">
      <c r="A89" s="198" t="s">
        <v>30</v>
      </c>
      <c r="B89" s="165">
        <v>2282903551.4200001</v>
      </c>
      <c r="C89" s="177">
        <v>69.3</v>
      </c>
      <c r="D89" s="165">
        <v>2288302323.5500002</v>
      </c>
      <c r="E89" s="177">
        <v>69.3</v>
      </c>
      <c r="F89" s="116">
        <f t="shared" ref="F89:G92" si="91">((D89-B89)/B89)</f>
        <v>2.3648708797364645E-3</v>
      </c>
      <c r="G89" s="116">
        <f t="shared" si="91"/>
        <v>0</v>
      </c>
      <c r="H89" s="165">
        <v>2290918585.3200002</v>
      </c>
      <c r="I89" s="177">
        <v>69.3</v>
      </c>
      <c r="J89" s="116">
        <f t="shared" ref="J89:J92" si="92">((H89-D89)/D89)</f>
        <v>1.1433199814005323E-3</v>
      </c>
      <c r="K89" s="116">
        <f t="shared" ref="K89:K92" si="93">((I89-E89)/E89)</f>
        <v>0</v>
      </c>
      <c r="L89" s="165">
        <v>2255358653.9499998</v>
      </c>
      <c r="M89" s="177">
        <v>69.3</v>
      </c>
      <c r="N89" s="116">
        <f t="shared" ref="N89:N92" si="94">((L89-H89)/H89)</f>
        <v>-1.5522127934997427E-2</v>
      </c>
      <c r="O89" s="116">
        <f t="shared" ref="O89:O92" si="95">((M89-I89)/I89)</f>
        <v>0</v>
      </c>
      <c r="P89" s="165">
        <v>2257369440.8899999</v>
      </c>
      <c r="Q89" s="177">
        <v>69.3</v>
      </c>
      <c r="R89" s="116">
        <f t="shared" ref="R89:R92" si="96">((P89-L89)/L89)</f>
        <v>8.9155972442715335E-4</v>
      </c>
      <c r="S89" s="116">
        <f t="shared" ref="S89:S92" si="97">((Q89-M89)/M89)</f>
        <v>0</v>
      </c>
      <c r="T89" s="165">
        <v>2264474448.3499999</v>
      </c>
      <c r="U89" s="177">
        <v>69.3</v>
      </c>
      <c r="V89" s="116">
        <f t="shared" ref="V89:V92" si="98">((T89-P89)/P89)</f>
        <v>3.1474721555541161E-3</v>
      </c>
      <c r="W89" s="116">
        <f t="shared" ref="W89:W92" si="99">((U89-Q89)/Q89)</f>
        <v>0</v>
      </c>
      <c r="X89" s="165">
        <v>2263838570.8899999</v>
      </c>
      <c r="Y89" s="177">
        <v>69.3</v>
      </c>
      <c r="Z89" s="116">
        <f t="shared" ref="Z89:Z92" si="100">((X89-T89)/T89)</f>
        <v>-2.8080575625985435E-4</v>
      </c>
      <c r="AA89" s="116">
        <f t="shared" ref="AA89:AA92" si="101">((Y89-U89)/U89)</f>
        <v>0</v>
      </c>
      <c r="AB89" s="165">
        <v>2266341755.2199998</v>
      </c>
      <c r="AC89" s="177">
        <v>69.3</v>
      </c>
      <c r="AD89" s="116">
        <f t="shared" ref="AD89:AD92" si="102">((AB89-X89)/X89)</f>
        <v>1.1057256299930557E-3</v>
      </c>
      <c r="AE89" s="116">
        <f t="shared" ref="AE89:AE92" si="103">((AC89-Y89)/Y89)</f>
        <v>0</v>
      </c>
      <c r="AF89" s="165">
        <v>2268731708.5999999</v>
      </c>
      <c r="AG89" s="177">
        <v>69.3</v>
      </c>
      <c r="AH89" s="116">
        <f t="shared" ref="AH89:AH92" si="104">((AF89-AB89)/AB89)</f>
        <v>1.0545423586250412E-3</v>
      </c>
      <c r="AI89" s="116">
        <f t="shared" ref="AI89:AI92" si="105">((AG89-AC89)/AC89)</f>
        <v>0</v>
      </c>
      <c r="AJ89" s="117">
        <f t="shared" si="84"/>
        <v>-7.6193037019011453E-4</v>
      </c>
      <c r="AK89" s="117">
        <f t="shared" si="85"/>
        <v>0</v>
      </c>
      <c r="AL89" s="118">
        <f t="shared" si="86"/>
        <v>-8.5524603757946849E-3</v>
      </c>
      <c r="AM89" s="118">
        <f t="shared" si="87"/>
        <v>0</v>
      </c>
      <c r="AN89" s="119">
        <f t="shared" si="88"/>
        <v>6.0510559611631201E-3</v>
      </c>
      <c r="AO89" s="203">
        <f t="shared" si="89"/>
        <v>0</v>
      </c>
      <c r="AP89" s="123"/>
      <c r="AQ89" s="139">
        <v>12153673145</v>
      </c>
      <c r="AR89" s="141">
        <v>45.22</v>
      </c>
      <c r="AS89" s="122" t="e">
        <f>(#REF!/AQ89)-1</f>
        <v>#REF!</v>
      </c>
      <c r="AT89" s="122" t="e">
        <f>(#REF!/AR89)-1</f>
        <v>#REF!</v>
      </c>
    </row>
    <row r="90" spans="1:46">
      <c r="A90" s="198" t="s">
        <v>194</v>
      </c>
      <c r="B90" s="165">
        <v>9833907856.3500004</v>
      </c>
      <c r="C90" s="177">
        <v>40.65</v>
      </c>
      <c r="D90" s="165">
        <v>9857267027.5400009</v>
      </c>
      <c r="E90" s="177">
        <v>40.65</v>
      </c>
      <c r="F90" s="116">
        <f t="shared" si="91"/>
        <v>2.375370151034813E-3</v>
      </c>
      <c r="G90" s="116">
        <f t="shared" si="91"/>
        <v>0</v>
      </c>
      <c r="H90" s="165">
        <v>9868422712.6800003</v>
      </c>
      <c r="I90" s="177">
        <v>40.65</v>
      </c>
      <c r="J90" s="116">
        <f t="shared" si="92"/>
        <v>1.1317219173257423E-3</v>
      </c>
      <c r="K90" s="116">
        <f t="shared" si="93"/>
        <v>0</v>
      </c>
      <c r="L90" s="165">
        <v>9869964728.7900009</v>
      </c>
      <c r="M90" s="177">
        <v>40.65</v>
      </c>
      <c r="N90" s="116">
        <f t="shared" si="94"/>
        <v>1.5625760619468235E-4</v>
      </c>
      <c r="O90" s="116">
        <f t="shared" si="95"/>
        <v>0</v>
      </c>
      <c r="P90" s="165">
        <v>9876570471</v>
      </c>
      <c r="Q90" s="177">
        <v>40.65</v>
      </c>
      <c r="R90" s="116">
        <f t="shared" si="96"/>
        <v>6.6927718502687189E-4</v>
      </c>
      <c r="S90" s="116">
        <f t="shared" si="97"/>
        <v>0</v>
      </c>
      <c r="T90" s="165">
        <v>9881268722</v>
      </c>
      <c r="U90" s="177">
        <v>40.65</v>
      </c>
      <c r="V90" s="116">
        <f t="shared" si="98"/>
        <v>4.7569660073759423E-4</v>
      </c>
      <c r="W90" s="116">
        <f t="shared" si="99"/>
        <v>0</v>
      </c>
      <c r="X90" s="165">
        <v>9877813505.1100006</v>
      </c>
      <c r="Y90" s="177">
        <v>40.65</v>
      </c>
      <c r="Z90" s="116">
        <f t="shared" si="100"/>
        <v>-3.4967340603809052E-4</v>
      </c>
      <c r="AA90" s="116">
        <f t="shared" si="101"/>
        <v>0</v>
      </c>
      <c r="AB90" s="165">
        <v>9901882853.7199993</v>
      </c>
      <c r="AC90" s="177">
        <v>40.65</v>
      </c>
      <c r="AD90" s="116">
        <f t="shared" si="102"/>
        <v>2.4367081437149146E-3</v>
      </c>
      <c r="AE90" s="116">
        <f t="shared" si="103"/>
        <v>0</v>
      </c>
      <c r="AF90" s="165">
        <v>9902338681.3799992</v>
      </c>
      <c r="AG90" s="177">
        <v>40.65</v>
      </c>
      <c r="AH90" s="116">
        <f t="shared" si="104"/>
        <v>4.6034442815953868E-5</v>
      </c>
      <c r="AI90" s="116">
        <f t="shared" si="105"/>
        <v>0</v>
      </c>
      <c r="AJ90" s="117">
        <f t="shared" si="84"/>
        <v>8.6767408010156018E-4</v>
      </c>
      <c r="AK90" s="117">
        <f t="shared" si="85"/>
        <v>0</v>
      </c>
      <c r="AL90" s="118">
        <f t="shared" si="86"/>
        <v>4.5724290225752787E-3</v>
      </c>
      <c r="AM90" s="118">
        <f t="shared" si="87"/>
        <v>0</v>
      </c>
      <c r="AN90" s="119">
        <f t="shared" si="88"/>
        <v>1.04614149976054E-3</v>
      </c>
      <c r="AO90" s="203">
        <f t="shared" si="89"/>
        <v>0</v>
      </c>
      <c r="AP90" s="123"/>
      <c r="AQ90" s="142">
        <v>31507613595.857655</v>
      </c>
      <c r="AR90" s="142">
        <v>11.808257597614354</v>
      </c>
      <c r="AS90" s="122" t="e">
        <f>(#REF!/AQ90)-1</f>
        <v>#REF!</v>
      </c>
      <c r="AT90" s="122" t="e">
        <f>(#REF!/AR90)-1</f>
        <v>#REF!</v>
      </c>
    </row>
    <row r="91" spans="1:46" s="378" customFormat="1">
      <c r="A91" s="198" t="s">
        <v>32</v>
      </c>
      <c r="B91" s="165">
        <v>30161390541.598915</v>
      </c>
      <c r="C91" s="177">
        <v>11.3</v>
      </c>
      <c r="D91" s="165">
        <v>30161390541.598915</v>
      </c>
      <c r="E91" s="177">
        <v>11.3</v>
      </c>
      <c r="F91" s="116">
        <f t="shared" si="91"/>
        <v>0</v>
      </c>
      <c r="G91" s="116">
        <f t="shared" si="91"/>
        <v>0</v>
      </c>
      <c r="H91" s="165">
        <v>30161390541.598915</v>
      </c>
      <c r="I91" s="177">
        <v>11.3</v>
      </c>
      <c r="J91" s="116">
        <f t="shared" ref="J91" si="106">((H91-D91)/D91)</f>
        <v>0</v>
      </c>
      <c r="K91" s="116">
        <f t="shared" ref="K91" si="107">((I91-E91)/E91)</f>
        <v>0</v>
      </c>
      <c r="L91" s="165">
        <v>30350365696.451077</v>
      </c>
      <c r="M91" s="177">
        <v>11.37</v>
      </c>
      <c r="N91" s="116">
        <f t="shared" ref="N91" si="108">((L91-H91)/H91)</f>
        <v>6.2654655988597357E-3</v>
      </c>
      <c r="O91" s="116">
        <f t="shared" ref="O91" si="109">((M91-I91)/I91)</f>
        <v>6.1946902654865929E-3</v>
      </c>
      <c r="P91" s="165">
        <v>30350365696.451077</v>
      </c>
      <c r="Q91" s="177">
        <v>11.37</v>
      </c>
      <c r="R91" s="116">
        <f t="shared" si="96"/>
        <v>0</v>
      </c>
      <c r="S91" s="116">
        <f t="shared" si="97"/>
        <v>0</v>
      </c>
      <c r="T91" s="165">
        <v>30350365696.451077</v>
      </c>
      <c r="U91" s="177">
        <v>11.37</v>
      </c>
      <c r="V91" s="116">
        <f t="shared" si="98"/>
        <v>0</v>
      </c>
      <c r="W91" s="116">
        <f t="shared" si="99"/>
        <v>0</v>
      </c>
      <c r="X91" s="165">
        <v>30350365696.451077</v>
      </c>
      <c r="Y91" s="177">
        <v>11.37</v>
      </c>
      <c r="Z91" s="116">
        <f t="shared" si="100"/>
        <v>0</v>
      </c>
      <c r="AA91" s="116">
        <f t="shared" si="101"/>
        <v>0</v>
      </c>
      <c r="AB91" s="165">
        <v>30350365696.451077</v>
      </c>
      <c r="AC91" s="177">
        <v>11.37</v>
      </c>
      <c r="AD91" s="116">
        <f t="shared" si="102"/>
        <v>0</v>
      </c>
      <c r="AE91" s="116">
        <f t="shared" si="103"/>
        <v>0</v>
      </c>
      <c r="AF91" s="165">
        <v>30350365696.451077</v>
      </c>
      <c r="AG91" s="177">
        <v>11.37</v>
      </c>
      <c r="AH91" s="116">
        <f t="shared" si="104"/>
        <v>0</v>
      </c>
      <c r="AI91" s="116">
        <f t="shared" si="105"/>
        <v>0</v>
      </c>
      <c r="AJ91" s="117">
        <f t="shared" si="84"/>
        <v>7.8318319985746696E-4</v>
      </c>
      <c r="AK91" s="117">
        <f t="shared" si="85"/>
        <v>7.7433628318582411E-4</v>
      </c>
      <c r="AL91" s="118">
        <f t="shared" si="86"/>
        <v>6.2654655988597357E-3</v>
      </c>
      <c r="AM91" s="118">
        <f t="shared" si="87"/>
        <v>6.1946902654865929E-3</v>
      </c>
      <c r="AN91" s="119">
        <f t="shared" si="88"/>
        <v>2.2151766061223759E-3</v>
      </c>
      <c r="AO91" s="203">
        <f t="shared" si="89"/>
        <v>2.1901537470379322E-3</v>
      </c>
      <c r="AP91" s="123"/>
      <c r="AQ91" s="142"/>
      <c r="AR91" s="142"/>
      <c r="AS91" s="122"/>
      <c r="AT91" s="122"/>
    </row>
    <row r="92" spans="1:46">
      <c r="A92" s="198" t="s">
        <v>217</v>
      </c>
      <c r="B92" s="165">
        <v>0</v>
      </c>
      <c r="C92" s="177">
        <v>0</v>
      </c>
      <c r="D92" s="165">
        <v>0</v>
      </c>
      <c r="E92" s="177">
        <v>0</v>
      </c>
      <c r="F92" s="116" t="e">
        <f t="shared" si="91"/>
        <v>#DIV/0!</v>
      </c>
      <c r="G92" s="116" t="e">
        <f t="shared" si="91"/>
        <v>#DIV/0!</v>
      </c>
      <c r="H92" s="165">
        <v>0</v>
      </c>
      <c r="I92" s="177">
        <v>0</v>
      </c>
      <c r="J92" s="116" t="e">
        <f t="shared" si="92"/>
        <v>#DIV/0!</v>
      </c>
      <c r="K92" s="116" t="e">
        <f t="shared" si="93"/>
        <v>#DIV/0!</v>
      </c>
      <c r="L92" s="165">
        <v>0</v>
      </c>
      <c r="M92" s="177">
        <v>0</v>
      </c>
      <c r="N92" s="116" t="e">
        <f t="shared" si="94"/>
        <v>#DIV/0!</v>
      </c>
      <c r="O92" s="116" t="e">
        <f t="shared" si="95"/>
        <v>#DIV/0!</v>
      </c>
      <c r="P92" s="165">
        <v>7400000</v>
      </c>
      <c r="Q92" s="177">
        <v>100</v>
      </c>
      <c r="R92" s="116" t="e">
        <f t="shared" si="96"/>
        <v>#DIV/0!</v>
      </c>
      <c r="S92" s="116" t="e">
        <f t="shared" si="97"/>
        <v>#DIV/0!</v>
      </c>
      <c r="T92" s="165">
        <v>7400000</v>
      </c>
      <c r="U92" s="177">
        <v>100</v>
      </c>
      <c r="V92" s="116">
        <f t="shared" si="98"/>
        <v>0</v>
      </c>
      <c r="W92" s="116">
        <f t="shared" si="99"/>
        <v>0</v>
      </c>
      <c r="X92" s="165">
        <v>7400000</v>
      </c>
      <c r="Y92" s="177">
        <v>100</v>
      </c>
      <c r="Z92" s="116">
        <f t="shared" si="100"/>
        <v>0</v>
      </c>
      <c r="AA92" s="116">
        <f t="shared" si="101"/>
        <v>0</v>
      </c>
      <c r="AB92" s="165">
        <v>7400000000</v>
      </c>
      <c r="AC92" s="177">
        <v>100</v>
      </c>
      <c r="AD92" s="116">
        <f t="shared" si="102"/>
        <v>999</v>
      </c>
      <c r="AE92" s="116">
        <f t="shared" si="103"/>
        <v>0</v>
      </c>
      <c r="AF92" s="165">
        <v>7400000000</v>
      </c>
      <c r="AG92" s="177">
        <v>100</v>
      </c>
      <c r="AH92" s="116">
        <f t="shared" si="104"/>
        <v>0</v>
      </c>
      <c r="AI92" s="116">
        <f t="shared" si="105"/>
        <v>0</v>
      </c>
      <c r="AJ92" s="117" t="e">
        <f t="shared" si="84"/>
        <v>#DIV/0!</v>
      </c>
      <c r="AK92" s="117" t="e">
        <f t="shared" si="85"/>
        <v>#DIV/0!</v>
      </c>
      <c r="AL92" s="118" t="e">
        <f t="shared" si="86"/>
        <v>#DIV/0!</v>
      </c>
      <c r="AM92" s="118" t="e">
        <f t="shared" si="87"/>
        <v>#DIV/0!</v>
      </c>
      <c r="AN92" s="119" t="e">
        <f t="shared" si="88"/>
        <v>#DIV/0!</v>
      </c>
      <c r="AO92" s="203" t="e">
        <f t="shared" si="89"/>
        <v>#DIV/0!</v>
      </c>
      <c r="AP92" s="123"/>
      <c r="AQ92" s="133">
        <f>SUM(AQ88:AQ90)</f>
        <v>46073885489.857651</v>
      </c>
      <c r="AR92" s="99"/>
      <c r="AS92" s="122" t="e">
        <f>(#REF!/AQ92)-1</f>
        <v>#REF!</v>
      </c>
      <c r="AT92" s="122" t="e">
        <f>(#REF!/AR92)-1</f>
        <v>#REF!</v>
      </c>
    </row>
    <row r="93" spans="1:46">
      <c r="A93" s="200" t="s">
        <v>56</v>
      </c>
      <c r="B93" s="170">
        <f>SUM(B89:B92)</f>
        <v>42278201949.368912</v>
      </c>
      <c r="C93" s="172"/>
      <c r="D93" s="170">
        <f>SUM(D89:D92)</f>
        <v>42306959892.688919</v>
      </c>
      <c r="E93" s="172"/>
      <c r="F93" s="116">
        <f>((D93-B93)/B93)</f>
        <v>6.8020734075793863E-4</v>
      </c>
      <c r="G93" s="116"/>
      <c r="H93" s="170">
        <f>SUM(H89:H92)</f>
        <v>42320731839.598915</v>
      </c>
      <c r="I93" s="172"/>
      <c r="J93" s="116">
        <f>((H93-D93)/D93)</f>
        <v>3.2552438050213029E-4</v>
      </c>
      <c r="K93" s="116"/>
      <c r="L93" s="170">
        <f>SUM(L89:L92)</f>
        <v>42475689079.191078</v>
      </c>
      <c r="M93" s="172"/>
      <c r="N93" s="116">
        <f>((L93-H93)/H93)</f>
        <v>3.6614971635998924E-3</v>
      </c>
      <c r="O93" s="116"/>
      <c r="P93" s="170">
        <f>SUM(P89:P92)</f>
        <v>42491705608.34108</v>
      </c>
      <c r="Q93" s="172"/>
      <c r="R93" s="116">
        <f>((P93-L93)/L93)</f>
        <v>3.7707520459857717E-4</v>
      </c>
      <c r="S93" s="116"/>
      <c r="T93" s="170">
        <f>SUM(T89:T92)</f>
        <v>42503508866.801079</v>
      </c>
      <c r="U93" s="172"/>
      <c r="V93" s="116">
        <f>((T93-P93)/P93)</f>
        <v>2.7777794021245682E-4</v>
      </c>
      <c r="W93" s="116"/>
      <c r="X93" s="170">
        <f>SUM(X89:X92)</f>
        <v>42499417772.45108</v>
      </c>
      <c r="Y93" s="172"/>
      <c r="Z93" s="116">
        <f>((X93-T93)/T93)</f>
        <v>-9.6253096722420791E-5</v>
      </c>
      <c r="AA93" s="116"/>
      <c r="AB93" s="170">
        <f>SUM(AB89:AB92)</f>
        <v>49918590305.391075</v>
      </c>
      <c r="AC93" s="172"/>
      <c r="AD93" s="116">
        <f>((AB93-X93)/X93)</f>
        <v>0.17457115701357306</v>
      </c>
      <c r="AE93" s="116"/>
      <c r="AF93" s="170">
        <f>SUM(AF89:AF92)</f>
        <v>49921436086.431076</v>
      </c>
      <c r="AG93" s="172"/>
      <c r="AH93" s="116">
        <f>((AF93-AB93)/AB93)</f>
        <v>5.7008441596428228E-5</v>
      </c>
      <c r="AI93" s="116"/>
      <c r="AJ93" s="117">
        <f t="shared" si="84"/>
        <v>2.2481749298514757E-2</v>
      </c>
      <c r="AK93" s="117"/>
      <c r="AL93" s="118">
        <f t="shared" si="86"/>
        <v>0.17998164399087482</v>
      </c>
      <c r="AM93" s="118"/>
      <c r="AN93" s="119">
        <f t="shared" si="88"/>
        <v>6.1465278839160468E-2</v>
      </c>
      <c r="AO93" s="203"/>
      <c r="AP93" s="123"/>
      <c r="AQ93" s="133"/>
      <c r="AR93" s="99"/>
      <c r="AS93" s="122" t="e">
        <f>(#REF!/AQ93)-1</f>
        <v>#REF!</v>
      </c>
      <c r="AT93" s="122" t="e">
        <f>(#REF!/AR93)-1</f>
        <v>#REF!</v>
      </c>
    </row>
    <row r="94" spans="1:46">
      <c r="A94" s="201" t="s">
        <v>82</v>
      </c>
      <c r="B94" s="170"/>
      <c r="C94" s="172"/>
      <c r="D94" s="170"/>
      <c r="E94" s="172"/>
      <c r="F94" s="116"/>
      <c r="G94" s="116"/>
      <c r="H94" s="170"/>
      <c r="I94" s="172"/>
      <c r="J94" s="116"/>
      <c r="K94" s="116"/>
      <c r="L94" s="170"/>
      <c r="M94" s="172"/>
      <c r="N94" s="116"/>
      <c r="O94" s="116"/>
      <c r="P94" s="170"/>
      <c r="Q94" s="172"/>
      <c r="R94" s="116"/>
      <c r="S94" s="116"/>
      <c r="T94" s="170"/>
      <c r="U94" s="172"/>
      <c r="V94" s="116"/>
      <c r="W94" s="116"/>
      <c r="X94" s="170"/>
      <c r="Y94" s="172"/>
      <c r="Z94" s="116"/>
      <c r="AA94" s="116"/>
      <c r="AB94" s="170"/>
      <c r="AC94" s="172"/>
      <c r="AD94" s="116"/>
      <c r="AE94" s="116"/>
      <c r="AF94" s="170"/>
      <c r="AG94" s="172"/>
      <c r="AH94" s="116"/>
      <c r="AI94" s="116"/>
      <c r="AJ94" s="117"/>
      <c r="AK94" s="117"/>
      <c r="AL94" s="118"/>
      <c r="AM94" s="118"/>
      <c r="AN94" s="119"/>
      <c r="AO94" s="203"/>
      <c r="AP94" s="123"/>
      <c r="AQ94" s="121">
        <v>885354617.76999998</v>
      </c>
      <c r="AR94" s="121">
        <v>1763.14</v>
      </c>
      <c r="AS94" s="122" t="e">
        <f>(#REF!/AQ94)-1</f>
        <v>#REF!</v>
      </c>
      <c r="AT94" s="122" t="e">
        <f>(#REF!/AR94)-1</f>
        <v>#REF!</v>
      </c>
    </row>
    <row r="95" spans="1:46">
      <c r="A95" s="198" t="s">
        <v>35</v>
      </c>
      <c r="B95" s="165">
        <v>1659493376.1700001</v>
      </c>
      <c r="C95" s="165">
        <v>3233.68</v>
      </c>
      <c r="D95" s="165">
        <v>1666505230.26</v>
      </c>
      <c r="E95" s="165">
        <v>3228.8</v>
      </c>
      <c r="F95" s="116">
        <f t="shared" ref="F95:F114" si="110">((D95-B95)/B95)</f>
        <v>4.2252980281143422E-3</v>
      </c>
      <c r="G95" s="116">
        <f t="shared" ref="G95:G114" si="111">((E95-C95)/C95)</f>
        <v>-1.5091165483287323E-3</v>
      </c>
      <c r="H95" s="165">
        <v>1687424822.6800001</v>
      </c>
      <c r="I95" s="165">
        <v>3259.17</v>
      </c>
      <c r="J95" s="116">
        <f t="shared" ref="J95:J114" si="112">((H95-D95)/D95)</f>
        <v>1.2552971355953263E-2</v>
      </c>
      <c r="K95" s="116">
        <f t="shared" ref="K95:K114" si="113">((I95-E95)/E95)</f>
        <v>9.405971258671918E-3</v>
      </c>
      <c r="L95" s="165">
        <v>1838782855.3099999</v>
      </c>
      <c r="M95" s="165">
        <v>3311.78</v>
      </c>
      <c r="N95" s="116">
        <f t="shared" ref="N95:N114" si="114">((L95-H95)/H95)</f>
        <v>8.9697644953219413E-2</v>
      </c>
      <c r="O95" s="116">
        <f t="shared" ref="O95:O114" si="115">((M95-I95)/I95)</f>
        <v>1.6142146620151794E-2</v>
      </c>
      <c r="P95" s="165">
        <v>1845723491.72</v>
      </c>
      <c r="Q95" s="165">
        <v>3292.16</v>
      </c>
      <c r="R95" s="116">
        <f t="shared" ref="R95:R114" si="116">((P95-L95)/L95)</f>
        <v>3.7745818599281889E-3</v>
      </c>
      <c r="S95" s="116">
        <f t="shared" ref="S95:S114" si="117">((Q95-M95)/M95)</f>
        <v>-5.9243065662575242E-3</v>
      </c>
      <c r="T95" s="165">
        <v>1886929993.48</v>
      </c>
      <c r="U95" s="165">
        <v>3315.18</v>
      </c>
      <c r="V95" s="116">
        <f t="shared" ref="V95:V114" si="118">((T95-P95)/P95)</f>
        <v>2.2325392695522511E-2</v>
      </c>
      <c r="W95" s="116">
        <f t="shared" ref="W95:W114" si="119">((U95-Q95)/Q95)</f>
        <v>6.9923697511664025E-3</v>
      </c>
      <c r="X95" s="165">
        <v>1905218638.78</v>
      </c>
      <c r="Y95" s="165">
        <v>3291.73</v>
      </c>
      <c r="Z95" s="116">
        <f t="shared" ref="Z95:Z114" si="120">((X95-T95)/T95)</f>
        <v>9.6922754756104297E-3</v>
      </c>
      <c r="AA95" s="116">
        <f t="shared" ref="AA95:AA114" si="121">((Y95-U95)/U95)</f>
        <v>-7.0735224030067205E-3</v>
      </c>
      <c r="AB95" s="165">
        <v>1884251298.8900001</v>
      </c>
      <c r="AC95" s="165">
        <v>3173.37</v>
      </c>
      <c r="AD95" s="116">
        <f t="shared" ref="AD95:AD114" si="122">((AB95-X95)/X95)</f>
        <v>-1.1005214552921984E-2</v>
      </c>
      <c r="AE95" s="116">
        <f t="shared" ref="AE95:AE114" si="123">((AC95-Y95)/Y95)</f>
        <v>-3.5956776527844063E-2</v>
      </c>
      <c r="AF95" s="165">
        <v>1855537562.6600001</v>
      </c>
      <c r="AG95" s="165">
        <v>3166.43</v>
      </c>
      <c r="AH95" s="116">
        <f t="shared" ref="AH95:AH114" si="124">((AF95-AB95)/AB95)</f>
        <v>-1.5238803999718662E-2</v>
      </c>
      <c r="AI95" s="116">
        <f t="shared" ref="AI95:AI114" si="125">((AG95-AC95)/AC95)</f>
        <v>-2.1869495205412716E-3</v>
      </c>
      <c r="AJ95" s="117">
        <f t="shared" si="84"/>
        <v>1.4503018226963441E-2</v>
      </c>
      <c r="AK95" s="117">
        <f t="shared" si="85"/>
        <v>-2.5137729919985246E-3</v>
      </c>
      <c r="AL95" s="118">
        <f t="shared" si="86"/>
        <v>0.11343038651640366</v>
      </c>
      <c r="AM95" s="118">
        <f t="shared" si="87"/>
        <v>-1.9316774033696835E-2</v>
      </c>
      <c r="AN95" s="119">
        <f t="shared" si="88"/>
        <v>3.2729070013696002E-2</v>
      </c>
      <c r="AO95" s="203">
        <f t="shared" si="89"/>
        <v>1.5731969620725685E-2</v>
      </c>
      <c r="AP95" s="123"/>
      <c r="AQ95" s="126">
        <v>113791197</v>
      </c>
      <c r="AR95" s="125">
        <v>81.52</v>
      </c>
      <c r="AS95" s="122" t="e">
        <f>(#REF!/AQ95)-1</f>
        <v>#REF!</v>
      </c>
      <c r="AT95" s="122" t="e">
        <f>(#REF!/AR95)-1</f>
        <v>#REF!</v>
      </c>
    </row>
    <row r="96" spans="1:46">
      <c r="A96" s="198" t="s">
        <v>33</v>
      </c>
      <c r="B96" s="165">
        <v>180382710</v>
      </c>
      <c r="C96" s="165">
        <v>134.13999999999999</v>
      </c>
      <c r="D96" s="165">
        <v>180831828</v>
      </c>
      <c r="E96" s="165">
        <v>134.47</v>
      </c>
      <c r="F96" s="116">
        <f t="shared" si="110"/>
        <v>2.4898062569300573E-3</v>
      </c>
      <c r="G96" s="116">
        <f t="shared" si="111"/>
        <v>2.4601162964068327E-3</v>
      </c>
      <c r="H96" s="165">
        <v>182216848</v>
      </c>
      <c r="I96" s="165">
        <v>134.47</v>
      </c>
      <c r="J96" s="116">
        <f t="shared" si="112"/>
        <v>7.6591605322930212E-3</v>
      </c>
      <c r="K96" s="116">
        <f t="shared" si="113"/>
        <v>0</v>
      </c>
      <c r="L96" s="165">
        <v>185187100</v>
      </c>
      <c r="M96" s="165">
        <v>137.83000000000001</v>
      </c>
      <c r="N96" s="116">
        <f t="shared" si="114"/>
        <v>1.6300644164363991E-2</v>
      </c>
      <c r="O96" s="116">
        <f t="shared" si="115"/>
        <v>2.4986985944820506E-2</v>
      </c>
      <c r="P96" s="165">
        <v>185912038</v>
      </c>
      <c r="Q96" s="165">
        <v>138.38</v>
      </c>
      <c r="R96" s="116">
        <f t="shared" si="116"/>
        <v>3.9146247227803662E-3</v>
      </c>
      <c r="S96" s="116">
        <f t="shared" si="117"/>
        <v>3.9904229848362685E-3</v>
      </c>
      <c r="T96" s="165">
        <v>189131092</v>
      </c>
      <c r="U96" s="165">
        <v>140.81</v>
      </c>
      <c r="V96" s="116">
        <f t="shared" si="118"/>
        <v>1.7314930408110527E-2</v>
      </c>
      <c r="W96" s="116">
        <f t="shared" si="119"/>
        <v>1.7560341089752903E-2</v>
      </c>
      <c r="X96" s="165">
        <v>186548809</v>
      </c>
      <c r="Y96" s="165">
        <v>138.88</v>
      </c>
      <c r="Z96" s="116">
        <f t="shared" si="120"/>
        <v>-1.3653402900037187E-2</v>
      </c>
      <c r="AA96" s="116">
        <f t="shared" si="121"/>
        <v>-1.3706412896811354E-2</v>
      </c>
      <c r="AB96" s="165">
        <v>180958712</v>
      </c>
      <c r="AC96" s="165">
        <v>134.69999999999999</v>
      </c>
      <c r="AD96" s="116">
        <f t="shared" si="122"/>
        <v>-2.9965868074772861E-2</v>
      </c>
      <c r="AE96" s="116">
        <f t="shared" si="123"/>
        <v>-3.0097926267281156E-2</v>
      </c>
      <c r="AF96" s="165">
        <v>180930996</v>
      </c>
      <c r="AG96" s="165">
        <v>134.68</v>
      </c>
      <c r="AH96" s="116">
        <f t="shared" si="124"/>
        <v>-1.5316200968539166E-4</v>
      </c>
      <c r="AI96" s="116">
        <f t="shared" si="125"/>
        <v>-1.4847809948019162E-4</v>
      </c>
      <c r="AJ96" s="117">
        <f t="shared" si="84"/>
        <v>4.8834163749781538E-4</v>
      </c>
      <c r="AK96" s="117">
        <f t="shared" si="85"/>
        <v>6.3063113153047617E-4</v>
      </c>
      <c r="AL96" s="118">
        <f t="shared" si="86"/>
        <v>5.4839903515215254E-4</v>
      </c>
      <c r="AM96" s="118">
        <f t="shared" si="87"/>
        <v>1.5616866215513346E-3</v>
      </c>
      <c r="AN96" s="119">
        <f t="shared" si="88"/>
        <v>1.5712544013235068E-2</v>
      </c>
      <c r="AO96" s="203">
        <f t="shared" si="89"/>
        <v>1.7093365857744885E-2</v>
      </c>
      <c r="AP96" s="123"/>
      <c r="AQ96" s="121">
        <v>1066913090.3099999</v>
      </c>
      <c r="AR96" s="125">
        <v>1.1691</v>
      </c>
      <c r="AS96" s="122" t="e">
        <f>(#REF!/AQ96)-1</f>
        <v>#REF!</v>
      </c>
      <c r="AT96" s="122" t="e">
        <f>(#REF!/AR96)-1</f>
        <v>#REF!</v>
      </c>
    </row>
    <row r="97" spans="1:46">
      <c r="A97" s="198" t="s">
        <v>99</v>
      </c>
      <c r="B97" s="165">
        <v>1060502286.33</v>
      </c>
      <c r="C97" s="165">
        <v>1.3858999999999999</v>
      </c>
      <c r="D97" s="165">
        <v>1063084975.89</v>
      </c>
      <c r="E97" s="165">
        <v>1.3895999999999999</v>
      </c>
      <c r="F97" s="116">
        <f t="shared" si="110"/>
        <v>2.4353455841549018E-3</v>
      </c>
      <c r="G97" s="116">
        <f t="shared" si="111"/>
        <v>2.6697452918681267E-3</v>
      </c>
      <c r="H97" s="165">
        <v>1079646007.1800001</v>
      </c>
      <c r="I97" s="165">
        <v>1.4117</v>
      </c>
      <c r="J97" s="116">
        <f t="shared" si="112"/>
        <v>1.5578276116766127E-2</v>
      </c>
      <c r="K97" s="116">
        <f t="shared" si="113"/>
        <v>1.5903857225100754E-2</v>
      </c>
      <c r="L97" s="165">
        <v>1102831929.3499999</v>
      </c>
      <c r="M97" s="165">
        <v>1.4427000000000001</v>
      </c>
      <c r="N97" s="116">
        <f t="shared" si="114"/>
        <v>2.1475485497844525E-2</v>
      </c>
      <c r="O97" s="116">
        <f t="shared" si="115"/>
        <v>2.1959339803074407E-2</v>
      </c>
      <c r="P97" s="165">
        <v>983412010.29999995</v>
      </c>
      <c r="Q97" s="165">
        <v>1.4457</v>
      </c>
      <c r="R97" s="116">
        <f t="shared" si="116"/>
        <v>-0.10828478562493658</v>
      </c>
      <c r="S97" s="116">
        <f t="shared" si="117"/>
        <v>2.079434393844799E-3</v>
      </c>
      <c r="T97" s="165">
        <v>1007011687.61</v>
      </c>
      <c r="U97" s="165">
        <v>1.4809000000000001</v>
      </c>
      <c r="V97" s="116">
        <f t="shared" si="118"/>
        <v>2.3997751769170215E-2</v>
      </c>
      <c r="W97" s="116">
        <f t="shared" si="119"/>
        <v>2.4348066680500879E-2</v>
      </c>
      <c r="X97" s="165">
        <v>988632899.74000001</v>
      </c>
      <c r="Y97" s="165">
        <v>1.4537</v>
      </c>
      <c r="Z97" s="116">
        <f t="shared" si="120"/>
        <v>-1.8250818829739168E-2</v>
      </c>
      <c r="AA97" s="116">
        <f t="shared" si="121"/>
        <v>-1.8367209129583437E-2</v>
      </c>
      <c r="AB97" s="165">
        <v>953342672.35000002</v>
      </c>
      <c r="AC97" s="165">
        <v>1.4024000000000001</v>
      </c>
      <c r="AD97" s="116">
        <f t="shared" si="122"/>
        <v>-3.5695987256018837E-2</v>
      </c>
      <c r="AE97" s="116">
        <f t="shared" si="123"/>
        <v>-3.5289261883469702E-2</v>
      </c>
      <c r="AF97" s="165">
        <v>953570260.99000001</v>
      </c>
      <c r="AG97" s="165">
        <v>1.4031</v>
      </c>
      <c r="AH97" s="116">
        <f t="shared" si="124"/>
        <v>2.3872700404669524E-4</v>
      </c>
      <c r="AI97" s="116">
        <f t="shared" si="125"/>
        <v>4.9914432401591759E-4</v>
      </c>
      <c r="AJ97" s="117">
        <f t="shared" si="84"/>
        <v>-1.2313250717339016E-2</v>
      </c>
      <c r="AK97" s="117">
        <f t="shared" si="85"/>
        <v>1.7253895881689692E-3</v>
      </c>
      <c r="AL97" s="118">
        <f t="shared" si="86"/>
        <v>-0.10301595581135532</v>
      </c>
      <c r="AM97" s="118">
        <f t="shared" si="87"/>
        <v>9.7150259067357997E-3</v>
      </c>
      <c r="AN97" s="119">
        <f t="shared" si="88"/>
        <v>4.3761889321583501E-2</v>
      </c>
      <c r="AO97" s="203">
        <f t="shared" si="89"/>
        <v>2.0348903039306265E-2</v>
      </c>
      <c r="AP97" s="123"/>
      <c r="AQ97" s="121">
        <v>4173976375.3699999</v>
      </c>
      <c r="AR97" s="125">
        <v>299.53579999999999</v>
      </c>
      <c r="AS97" s="122" t="e">
        <f>(#REF!/AQ97)-1</f>
        <v>#REF!</v>
      </c>
      <c r="AT97" s="122" t="e">
        <f>(#REF!/AR97)-1</f>
        <v>#REF!</v>
      </c>
    </row>
    <row r="98" spans="1:46">
      <c r="A98" s="198" t="s">
        <v>10</v>
      </c>
      <c r="B98" s="165">
        <v>4127057240.9699998</v>
      </c>
      <c r="C98" s="165">
        <v>417.79149999999998</v>
      </c>
      <c r="D98" s="165">
        <v>4132984640.0500002</v>
      </c>
      <c r="E98" s="165">
        <v>418.16750000000002</v>
      </c>
      <c r="F98" s="116">
        <f t="shared" si="110"/>
        <v>1.4362289481129802E-3</v>
      </c>
      <c r="G98" s="116">
        <f t="shared" si="111"/>
        <v>8.9997043980079348E-4</v>
      </c>
      <c r="H98" s="165">
        <v>4162410579.7199998</v>
      </c>
      <c r="I98" s="165">
        <v>419.22250000000003</v>
      </c>
      <c r="J98" s="116">
        <f t="shared" si="112"/>
        <v>7.119779586125829E-3</v>
      </c>
      <c r="K98" s="116">
        <f t="shared" si="113"/>
        <v>2.5229124692856494E-3</v>
      </c>
      <c r="L98" s="165">
        <v>4093253815.2800002</v>
      </c>
      <c r="M98" s="165">
        <v>412.40859999999998</v>
      </c>
      <c r="N98" s="116">
        <f t="shared" si="114"/>
        <v>-1.6614594623832538E-2</v>
      </c>
      <c r="O98" s="116">
        <f t="shared" si="115"/>
        <v>-1.6253660049257962E-2</v>
      </c>
      <c r="P98" s="165">
        <v>4091340116.8800001</v>
      </c>
      <c r="Q98" s="165">
        <v>413.541</v>
      </c>
      <c r="R98" s="116">
        <f t="shared" si="116"/>
        <v>-4.6752497801536605E-4</v>
      </c>
      <c r="S98" s="116">
        <f t="shared" si="117"/>
        <v>2.7458205284759296E-3</v>
      </c>
      <c r="T98" s="165">
        <v>4121902446.3000002</v>
      </c>
      <c r="U98" s="165">
        <v>416.46249999999998</v>
      </c>
      <c r="V98" s="116">
        <f t="shared" si="118"/>
        <v>7.4700045820943603E-3</v>
      </c>
      <c r="W98" s="116">
        <f t="shared" si="119"/>
        <v>7.0645957716404919E-3</v>
      </c>
      <c r="X98" s="165">
        <v>4121902446.3000002</v>
      </c>
      <c r="Y98" s="165">
        <v>416.46249999999998</v>
      </c>
      <c r="Z98" s="116">
        <f t="shared" si="120"/>
        <v>0</v>
      </c>
      <c r="AA98" s="116">
        <f t="shared" si="121"/>
        <v>0</v>
      </c>
      <c r="AB98" s="165">
        <v>4016522929.6300001</v>
      </c>
      <c r="AC98" s="165">
        <v>393.92140000000001</v>
      </c>
      <c r="AD98" s="116">
        <f t="shared" si="122"/>
        <v>-2.5565747380701196E-2</v>
      </c>
      <c r="AE98" s="116">
        <f t="shared" si="123"/>
        <v>-5.4125161329051173E-2</v>
      </c>
      <c r="AF98" s="165">
        <v>4182171019.9000001</v>
      </c>
      <c r="AG98" s="165">
        <v>422.41160000000002</v>
      </c>
      <c r="AH98" s="116">
        <f t="shared" si="124"/>
        <v>4.1241664288285136E-2</v>
      </c>
      <c r="AI98" s="116">
        <f t="shared" si="125"/>
        <v>7.2324580487376458E-2</v>
      </c>
      <c r="AJ98" s="117">
        <f t="shared" si="84"/>
        <v>1.8274763027586508E-3</v>
      </c>
      <c r="AK98" s="117">
        <f t="shared" si="85"/>
        <v>1.8973822897837738E-3</v>
      </c>
      <c r="AL98" s="118">
        <f t="shared" si="86"/>
        <v>1.1900934586924778E-2</v>
      </c>
      <c r="AM98" s="118">
        <f t="shared" si="87"/>
        <v>1.0149282285208686E-2</v>
      </c>
      <c r="AN98" s="119">
        <f t="shared" si="88"/>
        <v>1.9685321844411907E-2</v>
      </c>
      <c r="AO98" s="203">
        <f t="shared" si="89"/>
        <v>3.4765298992058262E-2</v>
      </c>
      <c r="AP98" s="123"/>
      <c r="AQ98" s="121">
        <v>2336951594.8200002</v>
      </c>
      <c r="AR98" s="125">
        <v>9.7842000000000002</v>
      </c>
      <c r="AS98" s="122" t="e">
        <f>(#REF!/AQ98)-1</f>
        <v>#REF!</v>
      </c>
      <c r="AT98" s="122" t="e">
        <f>(#REF!/AR98)-1</f>
        <v>#REF!</v>
      </c>
    </row>
    <row r="99" spans="1:46">
      <c r="A99" s="198" t="s">
        <v>19</v>
      </c>
      <c r="B99" s="165">
        <v>2550353360.54</v>
      </c>
      <c r="C99" s="165">
        <v>12.4247</v>
      </c>
      <c r="D99" s="165">
        <v>2556228065.29</v>
      </c>
      <c r="E99" s="165">
        <v>12.050700000000001</v>
      </c>
      <c r="F99" s="116">
        <f t="shared" si="110"/>
        <v>2.303486583818376E-3</v>
      </c>
      <c r="G99" s="116">
        <f t="shared" si="111"/>
        <v>-3.0101330414416348E-2</v>
      </c>
      <c r="H99" s="165">
        <v>2482099447.79</v>
      </c>
      <c r="I99" s="165">
        <v>12.4694</v>
      </c>
      <c r="J99" s="116">
        <f t="shared" si="112"/>
        <v>-2.8999219008101387E-2</v>
      </c>
      <c r="K99" s="116">
        <f t="shared" si="113"/>
        <v>3.4744869592637721E-2</v>
      </c>
      <c r="L99" s="165">
        <v>2521672678.2600002</v>
      </c>
      <c r="M99" s="165">
        <v>12.6713</v>
      </c>
      <c r="N99" s="116">
        <f t="shared" si="114"/>
        <v>1.5943450817506644E-2</v>
      </c>
      <c r="O99" s="116">
        <f t="shared" si="115"/>
        <v>1.6191637127688598E-2</v>
      </c>
      <c r="P99" s="165">
        <v>2514340256.2800002</v>
      </c>
      <c r="Q99" s="165">
        <v>12.635</v>
      </c>
      <c r="R99" s="116">
        <f t="shared" si="116"/>
        <v>-2.9077612027979473E-3</v>
      </c>
      <c r="S99" s="116">
        <f t="shared" si="117"/>
        <v>-2.8647415813689726E-3</v>
      </c>
      <c r="T99" s="165">
        <v>2549984507.27</v>
      </c>
      <c r="U99" s="165">
        <v>12.8231</v>
      </c>
      <c r="V99" s="116">
        <f t="shared" si="118"/>
        <v>1.4176383208665606E-2</v>
      </c>
      <c r="W99" s="116">
        <f t="shared" si="119"/>
        <v>1.4887218045112812E-2</v>
      </c>
      <c r="X99" s="165">
        <v>2522226534.0900002</v>
      </c>
      <c r="Y99" s="165">
        <v>12.6823</v>
      </c>
      <c r="Z99" s="116">
        <f t="shared" si="120"/>
        <v>-1.0885545814440014E-2</v>
      </c>
      <c r="AA99" s="116">
        <f t="shared" si="121"/>
        <v>-1.0980184198828714E-2</v>
      </c>
      <c r="AB99" s="165">
        <v>2469110820.6700001</v>
      </c>
      <c r="AC99" s="165">
        <v>12.414099999999999</v>
      </c>
      <c r="AD99" s="116">
        <f t="shared" si="122"/>
        <v>-2.1059057424896933E-2</v>
      </c>
      <c r="AE99" s="116">
        <f t="shared" si="123"/>
        <v>-2.1147583640191467E-2</v>
      </c>
      <c r="AF99" s="165">
        <v>2452810267.98</v>
      </c>
      <c r="AG99" s="165">
        <v>12.334199999999999</v>
      </c>
      <c r="AH99" s="116">
        <f t="shared" si="124"/>
        <v>-6.6017906339160817E-3</v>
      </c>
      <c r="AI99" s="116">
        <f t="shared" si="125"/>
        <v>-6.4362297709862418E-3</v>
      </c>
      <c r="AJ99" s="117">
        <f t="shared" si="84"/>
        <v>-4.7537566842702174E-3</v>
      </c>
      <c r="AK99" s="117">
        <f t="shared" si="85"/>
        <v>-7.13293105044077E-4</v>
      </c>
      <c r="AL99" s="118">
        <f t="shared" si="86"/>
        <v>-4.0457187179136676E-2</v>
      </c>
      <c r="AM99" s="118">
        <f t="shared" si="87"/>
        <v>2.3525604321740504E-2</v>
      </c>
      <c r="AN99" s="119">
        <f t="shared" si="88"/>
        <v>1.5741920011570733E-2</v>
      </c>
      <c r="AO99" s="203">
        <f t="shared" si="89"/>
        <v>2.1415750779498626E-2</v>
      </c>
      <c r="AP99" s="123"/>
      <c r="AQ99" s="143">
        <v>0</v>
      </c>
      <c r="AR99" s="144">
        <v>0</v>
      </c>
      <c r="AS99" s="122" t="e">
        <f>(#REF!/AQ99)-1</f>
        <v>#REF!</v>
      </c>
      <c r="AT99" s="122" t="e">
        <f>(#REF!/AR99)-1</f>
        <v>#REF!</v>
      </c>
    </row>
    <row r="100" spans="1:46">
      <c r="A100" s="199" t="s">
        <v>163</v>
      </c>
      <c r="B100" s="165">
        <v>4021649894.1300001</v>
      </c>
      <c r="C100" s="165">
        <v>186.87</v>
      </c>
      <c r="D100" s="165">
        <v>4070677479.1100001</v>
      </c>
      <c r="E100" s="165">
        <v>189.12</v>
      </c>
      <c r="F100" s="116">
        <f t="shared" si="110"/>
        <v>1.2190913249699006E-2</v>
      </c>
      <c r="G100" s="116">
        <f t="shared" si="111"/>
        <v>1.2040455931931289E-2</v>
      </c>
      <c r="H100" s="165">
        <v>4189135030.2800002</v>
      </c>
      <c r="I100" s="165">
        <v>189.34</v>
      </c>
      <c r="J100" s="116">
        <f t="shared" si="112"/>
        <v>2.9100205500903319E-2</v>
      </c>
      <c r="K100" s="116">
        <f t="shared" si="113"/>
        <v>1.1632825719120074E-3</v>
      </c>
      <c r="L100" s="165">
        <v>4242553750.4099998</v>
      </c>
      <c r="M100" s="165">
        <v>191.08</v>
      </c>
      <c r="N100" s="116">
        <f t="shared" si="114"/>
        <v>1.2751730308017585E-2</v>
      </c>
      <c r="O100" s="116">
        <f t="shared" si="115"/>
        <v>9.1898172599556831E-3</v>
      </c>
      <c r="P100" s="165">
        <v>4254280580.1900001</v>
      </c>
      <c r="Q100" s="165">
        <v>190.79</v>
      </c>
      <c r="R100" s="116">
        <f t="shared" si="116"/>
        <v>2.7640969260240792E-3</v>
      </c>
      <c r="S100" s="116">
        <f t="shared" si="117"/>
        <v>-1.5176889261043565E-3</v>
      </c>
      <c r="T100" s="165">
        <v>4320296193.5699997</v>
      </c>
      <c r="U100" s="165">
        <v>192.43</v>
      </c>
      <c r="V100" s="116">
        <f t="shared" si="118"/>
        <v>1.5517456391428541E-2</v>
      </c>
      <c r="W100" s="116">
        <f t="shared" si="119"/>
        <v>8.5958383563080609E-3</v>
      </c>
      <c r="X100" s="165">
        <v>4327766908.1599998</v>
      </c>
      <c r="Y100" s="165">
        <v>190.5</v>
      </c>
      <c r="Z100" s="116">
        <f t="shared" si="120"/>
        <v>1.7292135203875595E-3</v>
      </c>
      <c r="AA100" s="116">
        <f t="shared" si="121"/>
        <v>-1.0029621160941676E-2</v>
      </c>
      <c r="AB100" s="165">
        <v>4241178781.3400002</v>
      </c>
      <c r="AC100" s="165">
        <v>186.5</v>
      </c>
      <c r="AD100" s="116">
        <f t="shared" si="122"/>
        <v>-2.0007576345375228E-2</v>
      </c>
      <c r="AE100" s="116">
        <f t="shared" si="123"/>
        <v>-2.0997375328083989E-2</v>
      </c>
      <c r="AF100" s="165">
        <v>4214941005.0500002</v>
      </c>
      <c r="AG100" s="165">
        <v>185.51</v>
      </c>
      <c r="AH100" s="116">
        <f t="shared" si="124"/>
        <v>-6.1864348669852911E-3</v>
      </c>
      <c r="AI100" s="116">
        <f t="shared" si="125"/>
        <v>-5.3083109919571537E-3</v>
      </c>
      <c r="AJ100" s="117">
        <f t="shared" si="84"/>
        <v>5.9824505855124461E-3</v>
      </c>
      <c r="AK100" s="117">
        <f t="shared" si="85"/>
        <v>-8.5795028587251697E-4</v>
      </c>
      <c r="AL100" s="118">
        <f t="shared" si="86"/>
        <v>3.5439684593126096E-2</v>
      </c>
      <c r="AM100" s="118">
        <f t="shared" si="87"/>
        <v>-1.9088409475465386E-2</v>
      </c>
      <c r="AN100" s="119">
        <f t="shared" si="88"/>
        <v>1.4936657608022248E-2</v>
      </c>
      <c r="AO100" s="203">
        <f t="shared" si="89"/>
        <v>1.1153109564665377E-2</v>
      </c>
      <c r="AP100" s="123"/>
      <c r="AQ100" s="145">
        <v>4131236617.7600002</v>
      </c>
      <c r="AR100" s="141">
        <v>103.24</v>
      </c>
      <c r="AS100" s="122" t="e">
        <f>(#REF!/AQ100)-1</f>
        <v>#REF!</v>
      </c>
      <c r="AT100" s="122" t="e">
        <f>(#REF!/AR100)-1</f>
        <v>#REF!</v>
      </c>
    </row>
    <row r="101" spans="1:46">
      <c r="A101" s="198" t="s">
        <v>161</v>
      </c>
      <c r="B101" s="165">
        <v>5136768225.9899998</v>
      </c>
      <c r="C101" s="165">
        <v>115.05</v>
      </c>
      <c r="D101" s="165">
        <v>5180914594.8999996</v>
      </c>
      <c r="E101" s="165">
        <v>115.05</v>
      </c>
      <c r="F101" s="116">
        <f t="shared" si="110"/>
        <v>8.5941913218191973E-3</v>
      </c>
      <c r="G101" s="116">
        <f t="shared" si="111"/>
        <v>0</v>
      </c>
      <c r="H101" s="165">
        <v>5270197093.4200001</v>
      </c>
      <c r="I101" s="165">
        <v>115.05</v>
      </c>
      <c r="J101" s="116">
        <f t="shared" si="112"/>
        <v>1.7232960876809002E-2</v>
      </c>
      <c r="K101" s="116">
        <f t="shared" si="113"/>
        <v>0</v>
      </c>
      <c r="L101" s="165">
        <v>5333741422.3999996</v>
      </c>
      <c r="M101" s="165">
        <v>115.05</v>
      </c>
      <c r="N101" s="116">
        <f t="shared" si="114"/>
        <v>1.2057296502124474E-2</v>
      </c>
      <c r="O101" s="116">
        <f t="shared" si="115"/>
        <v>0</v>
      </c>
      <c r="P101" s="165">
        <v>5299916137.5699997</v>
      </c>
      <c r="Q101" s="165">
        <v>115.05</v>
      </c>
      <c r="R101" s="116">
        <f t="shared" si="116"/>
        <v>-6.3417556554100276E-3</v>
      </c>
      <c r="S101" s="116">
        <f t="shared" si="117"/>
        <v>0</v>
      </c>
      <c r="T101" s="165">
        <v>5309506272.79</v>
      </c>
      <c r="U101" s="165">
        <v>115.05</v>
      </c>
      <c r="V101" s="116">
        <f t="shared" si="118"/>
        <v>1.8094881071830174E-3</v>
      </c>
      <c r="W101" s="116">
        <f t="shared" si="119"/>
        <v>0</v>
      </c>
      <c r="X101" s="165">
        <v>5257604699.8400002</v>
      </c>
      <c r="Y101" s="165">
        <v>115.05</v>
      </c>
      <c r="Z101" s="116">
        <f t="shared" si="120"/>
        <v>-9.7752164294415567E-3</v>
      </c>
      <c r="AA101" s="116">
        <f t="shared" si="121"/>
        <v>0</v>
      </c>
      <c r="AB101" s="165">
        <v>5170224113.9399996</v>
      </c>
      <c r="AC101" s="165">
        <v>115.05</v>
      </c>
      <c r="AD101" s="116">
        <f t="shared" si="122"/>
        <v>-1.6619847038454556E-2</v>
      </c>
      <c r="AE101" s="116">
        <f t="shared" si="123"/>
        <v>0</v>
      </c>
      <c r="AF101" s="165">
        <v>5174075970.2299995</v>
      </c>
      <c r="AG101" s="165">
        <v>115.05</v>
      </c>
      <c r="AH101" s="116">
        <f t="shared" si="124"/>
        <v>7.450076060754419E-4</v>
      </c>
      <c r="AI101" s="116">
        <f t="shared" si="125"/>
        <v>0</v>
      </c>
      <c r="AJ101" s="117">
        <f t="shared" si="84"/>
        <v>9.62765661338124E-4</v>
      </c>
      <c r="AK101" s="117">
        <f t="shared" si="85"/>
        <v>0</v>
      </c>
      <c r="AL101" s="118">
        <f t="shared" si="86"/>
        <v>-1.3199647561710237E-3</v>
      </c>
      <c r="AM101" s="118">
        <f t="shared" si="87"/>
        <v>0</v>
      </c>
      <c r="AN101" s="119">
        <f t="shared" si="88"/>
        <v>1.1492975757943343E-2</v>
      </c>
      <c r="AO101" s="203">
        <f t="shared" si="89"/>
        <v>0</v>
      </c>
      <c r="AP101" s="123"/>
      <c r="AQ101" s="138">
        <v>2931134847.0043802</v>
      </c>
      <c r="AR101" s="142">
        <v>2254.1853324818899</v>
      </c>
      <c r="AS101" s="122" t="e">
        <f>(#REF!/AQ101)-1</f>
        <v>#REF!</v>
      </c>
      <c r="AT101" s="122" t="e">
        <f>(#REF!/AR101)-1</f>
        <v>#REF!</v>
      </c>
    </row>
    <row r="102" spans="1:46">
      <c r="A102" s="198" t="s">
        <v>12</v>
      </c>
      <c r="B102" s="165">
        <v>2183853933.1100001</v>
      </c>
      <c r="C102" s="165">
        <v>3838.14</v>
      </c>
      <c r="D102" s="165">
        <v>2182223332.8499999</v>
      </c>
      <c r="E102" s="165">
        <v>3834.57</v>
      </c>
      <c r="F102" s="116">
        <f t="shared" si="110"/>
        <v>-7.4666177773076176E-4</v>
      </c>
      <c r="G102" s="116">
        <f t="shared" si="111"/>
        <v>-9.3013803561092323E-4</v>
      </c>
      <c r="H102" s="165">
        <v>2184552927.4099998</v>
      </c>
      <c r="I102" s="165">
        <v>3838.87</v>
      </c>
      <c r="J102" s="116">
        <f t="shared" si="112"/>
        <v>1.0675326053623828E-3</v>
      </c>
      <c r="K102" s="116">
        <f t="shared" si="113"/>
        <v>1.121377364345866E-3</v>
      </c>
      <c r="L102" s="165">
        <v>2222734163.6199999</v>
      </c>
      <c r="M102" s="165">
        <v>3916.91</v>
      </c>
      <c r="N102" s="116">
        <f t="shared" si="114"/>
        <v>1.7477826117615565E-2</v>
      </c>
      <c r="O102" s="116">
        <f t="shared" si="115"/>
        <v>2.0328898868677493E-2</v>
      </c>
      <c r="P102" s="165">
        <v>2233310090.0599999</v>
      </c>
      <c r="Q102" s="165">
        <v>3928.87</v>
      </c>
      <c r="R102" s="116">
        <f t="shared" si="116"/>
        <v>4.7580707639710909E-3</v>
      </c>
      <c r="S102" s="116">
        <f t="shared" si="117"/>
        <v>3.0534273189835961E-3</v>
      </c>
      <c r="T102" s="165">
        <v>2288708616</v>
      </c>
      <c r="U102" s="165">
        <v>4021.33</v>
      </c>
      <c r="V102" s="116">
        <f t="shared" si="118"/>
        <v>2.480556828474801E-2</v>
      </c>
      <c r="W102" s="116">
        <f t="shared" si="119"/>
        <v>2.3533484182474869E-2</v>
      </c>
      <c r="X102" s="165">
        <v>2293850614.77</v>
      </c>
      <c r="Y102" s="165">
        <v>3943.61</v>
      </c>
      <c r="Z102" s="116">
        <f t="shared" si="120"/>
        <v>2.2466812656067622E-3</v>
      </c>
      <c r="AA102" s="116">
        <f t="shared" si="121"/>
        <v>-1.9326939097263792E-2</v>
      </c>
      <c r="AB102" s="165">
        <v>2254798605.8600001</v>
      </c>
      <c r="AC102" s="165">
        <v>3876.26</v>
      </c>
      <c r="AD102" s="116">
        <f t="shared" si="122"/>
        <v>-1.7024652197726274E-2</v>
      </c>
      <c r="AE102" s="116">
        <f t="shared" si="123"/>
        <v>-1.7078260781365272E-2</v>
      </c>
      <c r="AF102" s="165">
        <v>2263134286.1399999</v>
      </c>
      <c r="AG102" s="165">
        <v>3890.59</v>
      </c>
      <c r="AH102" s="116">
        <f t="shared" si="124"/>
        <v>3.6968624418766798E-3</v>
      </c>
      <c r="AI102" s="116">
        <f t="shared" si="125"/>
        <v>3.6968624395680182E-3</v>
      </c>
      <c r="AJ102" s="117">
        <f t="shared" si="84"/>
        <v>4.5351534379654314E-3</v>
      </c>
      <c r="AK102" s="117">
        <f t="shared" si="85"/>
        <v>1.7998390324762321E-3</v>
      </c>
      <c r="AL102" s="118">
        <f t="shared" si="86"/>
        <v>3.7077301883822154E-2</v>
      </c>
      <c r="AM102" s="118">
        <f t="shared" si="87"/>
        <v>1.4609199988525435E-2</v>
      </c>
      <c r="AN102" s="119">
        <f t="shared" si="88"/>
        <v>1.2473624792368375E-2</v>
      </c>
      <c r="AO102" s="203">
        <f t="shared" si="89"/>
        <v>1.5266602499156387E-2</v>
      </c>
      <c r="AP102" s="123"/>
      <c r="AQ102" s="146">
        <v>1131224777.76</v>
      </c>
      <c r="AR102" s="147">
        <v>0.6573</v>
      </c>
      <c r="AS102" s="122" t="e">
        <f>(#REF!/AQ102)-1</f>
        <v>#REF!</v>
      </c>
      <c r="AT102" s="122" t="e">
        <f>(#REF!/AR102)-1</f>
        <v>#REF!</v>
      </c>
    </row>
    <row r="103" spans="1:46">
      <c r="A103" s="198" t="s">
        <v>204</v>
      </c>
      <c r="B103" s="165">
        <v>1822977668.6500001</v>
      </c>
      <c r="C103" s="165">
        <v>1.0669999999999999</v>
      </c>
      <c r="D103" s="165">
        <v>1813600121.25</v>
      </c>
      <c r="E103" s="165">
        <v>1.0693999999999999</v>
      </c>
      <c r="F103" s="116">
        <f t="shared" si="110"/>
        <v>-5.1440824324220091E-3</v>
      </c>
      <c r="G103" s="116">
        <f t="shared" si="111"/>
        <v>2.24929709465788E-3</v>
      </c>
      <c r="H103" s="165">
        <v>1819115953.3900001</v>
      </c>
      <c r="I103" s="165">
        <v>1.0729</v>
      </c>
      <c r="J103" s="116">
        <f t="shared" si="112"/>
        <v>3.0413717309405505E-3</v>
      </c>
      <c r="K103" s="116">
        <f t="shared" si="113"/>
        <v>3.2728632878250038E-3</v>
      </c>
      <c r="L103" s="165">
        <v>1865880497.9100001</v>
      </c>
      <c r="M103" s="165">
        <v>1.0887</v>
      </c>
      <c r="N103" s="116">
        <f t="shared" si="114"/>
        <v>2.5707291738524013E-2</v>
      </c>
      <c r="O103" s="116">
        <f t="shared" si="115"/>
        <v>1.4726442352502598E-2</v>
      </c>
      <c r="P103" s="165">
        <v>1845211235.05</v>
      </c>
      <c r="Q103" s="165">
        <v>1.0886</v>
      </c>
      <c r="R103" s="116">
        <f t="shared" si="116"/>
        <v>-1.1077484803100775E-2</v>
      </c>
      <c r="S103" s="116">
        <f t="shared" si="117"/>
        <v>-9.1852668320004577E-5</v>
      </c>
      <c r="T103" s="165">
        <v>1872327628.51</v>
      </c>
      <c r="U103" s="165">
        <v>1.1023000000000001</v>
      </c>
      <c r="V103" s="116">
        <f t="shared" si="118"/>
        <v>1.4695549726189078E-2</v>
      </c>
      <c r="W103" s="116">
        <f t="shared" si="119"/>
        <v>1.258497152305718E-2</v>
      </c>
      <c r="X103" s="165">
        <v>1838944174.0899999</v>
      </c>
      <c r="Y103" s="165">
        <v>1.0842000000000001</v>
      </c>
      <c r="Z103" s="116">
        <f t="shared" si="120"/>
        <v>-1.7829921383239244E-2</v>
      </c>
      <c r="AA103" s="116">
        <f t="shared" si="121"/>
        <v>-1.6420212283407426E-2</v>
      </c>
      <c r="AB103" s="165">
        <v>1805257404.47</v>
      </c>
      <c r="AC103" s="165">
        <v>1.0648</v>
      </c>
      <c r="AD103" s="116">
        <f t="shared" si="122"/>
        <v>-1.8318538482371145E-2</v>
      </c>
      <c r="AE103" s="116">
        <f t="shared" si="123"/>
        <v>-1.7893377605607899E-2</v>
      </c>
      <c r="AF103" s="165">
        <v>1812955426.78</v>
      </c>
      <c r="AG103" s="165">
        <v>1.0693999999999999</v>
      </c>
      <c r="AH103" s="116">
        <f t="shared" si="124"/>
        <v>4.2642241992409836E-3</v>
      </c>
      <c r="AI103" s="116">
        <f t="shared" si="125"/>
        <v>4.3200601051840131E-3</v>
      </c>
      <c r="AJ103" s="117">
        <f t="shared" si="84"/>
        <v>-5.8269871327981822E-4</v>
      </c>
      <c r="AK103" s="117">
        <f t="shared" si="85"/>
        <v>3.4352397573641775E-4</v>
      </c>
      <c r="AL103" s="118">
        <f t="shared" si="86"/>
        <v>-3.5547773869560695E-4</v>
      </c>
      <c r="AM103" s="118">
        <f t="shared" si="87"/>
        <v>0</v>
      </c>
      <c r="AN103" s="119">
        <f t="shared" si="88"/>
        <v>1.5603060506951191E-2</v>
      </c>
      <c r="AO103" s="203">
        <f t="shared" si="89"/>
        <v>1.1943582880343497E-2</v>
      </c>
      <c r="AP103" s="123"/>
      <c r="AQ103" s="121">
        <v>318569106.36000001</v>
      </c>
      <c r="AR103" s="128">
        <v>123.8</v>
      </c>
      <c r="AS103" s="122" t="e">
        <f>(#REF!/AQ103)-1</f>
        <v>#REF!</v>
      </c>
      <c r="AT103" s="122" t="e">
        <f>(#REF!/AR103)-1</f>
        <v>#REF!</v>
      </c>
    </row>
    <row r="104" spans="1:46">
      <c r="A104" s="198" t="s">
        <v>41</v>
      </c>
      <c r="B104" s="165">
        <v>1048513238.4400001</v>
      </c>
      <c r="C104" s="166">
        <v>552.20000000000005</v>
      </c>
      <c r="D104" s="165">
        <v>1048764631.0700001</v>
      </c>
      <c r="E104" s="166">
        <v>552.20000000000005</v>
      </c>
      <c r="F104" s="116">
        <f t="shared" si="110"/>
        <v>2.3976104524347488E-4</v>
      </c>
      <c r="G104" s="116">
        <f t="shared" si="111"/>
        <v>0</v>
      </c>
      <c r="H104" s="165">
        <v>1083434077.9000001</v>
      </c>
      <c r="I104" s="166">
        <v>552.20000000000005</v>
      </c>
      <c r="J104" s="116">
        <f t="shared" si="112"/>
        <v>3.3057414221366911E-2</v>
      </c>
      <c r="K104" s="116">
        <f t="shared" si="113"/>
        <v>0</v>
      </c>
      <c r="L104" s="165">
        <v>1103542252.48</v>
      </c>
      <c r="M104" s="166">
        <v>552.20000000000005</v>
      </c>
      <c r="N104" s="116">
        <f t="shared" si="114"/>
        <v>1.8559665964149125E-2</v>
      </c>
      <c r="O104" s="116">
        <f t="shared" si="115"/>
        <v>0</v>
      </c>
      <c r="P104" s="165">
        <v>1102441805.4300001</v>
      </c>
      <c r="Q104" s="166">
        <v>552.20000000000005</v>
      </c>
      <c r="R104" s="116">
        <f t="shared" si="116"/>
        <v>-9.9719521162593291E-4</v>
      </c>
      <c r="S104" s="116">
        <f t="shared" si="117"/>
        <v>0</v>
      </c>
      <c r="T104" s="165">
        <v>1081046924.5599999</v>
      </c>
      <c r="U104" s="166">
        <v>552.20000000000005</v>
      </c>
      <c r="V104" s="116">
        <f t="shared" si="118"/>
        <v>-1.9406812010049995E-2</v>
      </c>
      <c r="W104" s="116">
        <f t="shared" si="119"/>
        <v>0</v>
      </c>
      <c r="X104" s="165">
        <v>1102300686.02</v>
      </c>
      <c r="Y104" s="166">
        <v>552.20000000000005</v>
      </c>
      <c r="Z104" s="116">
        <f t="shared" si="120"/>
        <v>1.96603505149886E-2</v>
      </c>
      <c r="AA104" s="116">
        <f t="shared" si="121"/>
        <v>0</v>
      </c>
      <c r="AB104" s="165">
        <v>1079898624.9200001</v>
      </c>
      <c r="AC104" s="166">
        <v>552.20000000000005</v>
      </c>
      <c r="AD104" s="116">
        <f t="shared" si="122"/>
        <v>-2.0323003862843868E-2</v>
      </c>
      <c r="AE104" s="116">
        <f t="shared" si="123"/>
        <v>0</v>
      </c>
      <c r="AF104" s="165">
        <v>1087022479.1300001</v>
      </c>
      <c r="AG104" s="166">
        <v>552.20000000000005</v>
      </c>
      <c r="AH104" s="116">
        <f t="shared" si="124"/>
        <v>6.5967805177340423E-3</v>
      </c>
      <c r="AI104" s="116">
        <f t="shared" si="125"/>
        <v>0</v>
      </c>
      <c r="AJ104" s="117">
        <f t="shared" si="84"/>
        <v>4.6733701473702944E-3</v>
      </c>
      <c r="AK104" s="117">
        <f t="shared" si="85"/>
        <v>0</v>
      </c>
      <c r="AL104" s="118">
        <f t="shared" si="86"/>
        <v>3.6478964799725913E-2</v>
      </c>
      <c r="AM104" s="118">
        <f t="shared" si="87"/>
        <v>0</v>
      </c>
      <c r="AN104" s="119">
        <f t="shared" si="88"/>
        <v>1.8834915696470417E-2</v>
      </c>
      <c r="AO104" s="203">
        <f t="shared" si="89"/>
        <v>0</v>
      </c>
      <c r="AP104" s="123"/>
      <c r="AQ104" s="121">
        <v>1812522091.8199999</v>
      </c>
      <c r="AR104" s="125">
        <v>1.6227</v>
      </c>
      <c r="AS104" s="122" t="e">
        <f>(#REF!/AQ104)-1</f>
        <v>#REF!</v>
      </c>
      <c r="AT104" s="122" t="e">
        <f>(#REF!/AR104)-1</f>
        <v>#REF!</v>
      </c>
    </row>
    <row r="105" spans="1:46">
      <c r="A105" s="198" t="s">
        <v>71</v>
      </c>
      <c r="B105" s="165">
        <v>2098396076.3199999</v>
      </c>
      <c r="C105" s="166">
        <v>2.95</v>
      </c>
      <c r="D105" s="165">
        <v>2094459242.1800001</v>
      </c>
      <c r="E105" s="166">
        <v>2.95</v>
      </c>
      <c r="F105" s="116">
        <f t="shared" si="110"/>
        <v>-1.8761158507806463E-3</v>
      </c>
      <c r="G105" s="116">
        <f t="shared" si="111"/>
        <v>0</v>
      </c>
      <c r="H105" s="165">
        <v>2064246047.77</v>
      </c>
      <c r="I105" s="166">
        <v>2.9</v>
      </c>
      <c r="J105" s="116">
        <f t="shared" si="112"/>
        <v>-1.4425295943478442E-2</v>
      </c>
      <c r="K105" s="116">
        <f t="shared" si="113"/>
        <v>-1.6949152542372972E-2</v>
      </c>
      <c r="L105" s="165">
        <v>2098018329.26</v>
      </c>
      <c r="M105" s="166">
        <v>2.95</v>
      </c>
      <c r="N105" s="116">
        <f t="shared" si="114"/>
        <v>1.6360589148994194E-2</v>
      </c>
      <c r="O105" s="116">
        <f t="shared" si="115"/>
        <v>1.7241379310344921E-2</v>
      </c>
      <c r="P105" s="165">
        <v>2084931607.3499999</v>
      </c>
      <c r="Q105" s="166">
        <v>2.93</v>
      </c>
      <c r="R105" s="116">
        <f t="shared" si="116"/>
        <v>-6.2376585216087953E-3</v>
      </c>
      <c r="S105" s="116">
        <f t="shared" si="117"/>
        <v>-6.7796610169491584E-3</v>
      </c>
      <c r="T105" s="165">
        <v>2086799144.29</v>
      </c>
      <c r="U105" s="166">
        <v>2.93</v>
      </c>
      <c r="V105" s="116">
        <f t="shared" si="118"/>
        <v>8.9573055222360188E-4</v>
      </c>
      <c r="W105" s="116">
        <f t="shared" si="119"/>
        <v>0</v>
      </c>
      <c r="X105" s="165">
        <v>2008465191.3599999</v>
      </c>
      <c r="Y105" s="166">
        <v>2.82</v>
      </c>
      <c r="Z105" s="116">
        <f t="shared" si="120"/>
        <v>-3.7537849842588442E-2</v>
      </c>
      <c r="AA105" s="116">
        <f t="shared" si="121"/>
        <v>-3.7542662116041063E-2</v>
      </c>
      <c r="AB105" s="165">
        <v>1961828267.1900001</v>
      </c>
      <c r="AC105" s="166">
        <v>2.76</v>
      </c>
      <c r="AD105" s="116">
        <f t="shared" si="122"/>
        <v>-2.3220180449540374E-2</v>
      </c>
      <c r="AE105" s="116">
        <f t="shared" si="123"/>
        <v>-2.1276595744680871E-2</v>
      </c>
      <c r="AF105" s="165">
        <v>1994500518.8</v>
      </c>
      <c r="AG105" s="166">
        <v>2.8</v>
      </c>
      <c r="AH105" s="116">
        <f t="shared" si="124"/>
        <v>1.6653981470456426E-2</v>
      </c>
      <c r="AI105" s="116">
        <f t="shared" si="125"/>
        <v>1.449275362318842E-2</v>
      </c>
      <c r="AJ105" s="117">
        <f t="shared" si="84"/>
        <v>-6.1733499295403092E-3</v>
      </c>
      <c r="AK105" s="117">
        <f t="shared" si="85"/>
        <v>-6.3517423108138396E-3</v>
      </c>
      <c r="AL105" s="118">
        <f t="shared" si="86"/>
        <v>-4.7725313229757066E-2</v>
      </c>
      <c r="AM105" s="118">
        <f t="shared" si="87"/>
        <v>-5.0847457627118758E-2</v>
      </c>
      <c r="AN105" s="119">
        <f t="shared" si="88"/>
        <v>1.8669029445317242E-2</v>
      </c>
      <c r="AO105" s="203">
        <f t="shared" si="89"/>
        <v>1.8438820095861938E-2</v>
      </c>
      <c r="AP105" s="123"/>
      <c r="AQ105" s="121">
        <v>146744114.84999999</v>
      </c>
      <c r="AR105" s="125">
        <v>1.0862860000000001</v>
      </c>
      <c r="AS105" s="122" t="e">
        <f>(#REF!/AQ105)-1</f>
        <v>#REF!</v>
      </c>
      <c r="AT105" s="122" t="e">
        <f>(#REF!/AR105)-1</f>
        <v>#REF!</v>
      </c>
    </row>
    <row r="106" spans="1:46">
      <c r="A106" s="199" t="s">
        <v>67</v>
      </c>
      <c r="B106" s="165">
        <v>159178592.65000001</v>
      </c>
      <c r="C106" s="166">
        <v>1.6618599999999999</v>
      </c>
      <c r="D106" s="165">
        <v>159601112.02000001</v>
      </c>
      <c r="E106" s="166">
        <v>1.666598</v>
      </c>
      <c r="F106" s="116">
        <f t="shared" si="110"/>
        <v>2.6543730721946719E-3</v>
      </c>
      <c r="G106" s="116">
        <f t="shared" si="111"/>
        <v>2.8510223484530172E-3</v>
      </c>
      <c r="H106" s="165">
        <v>160736088.5</v>
      </c>
      <c r="I106" s="166">
        <v>1.676698</v>
      </c>
      <c r="J106" s="116">
        <f t="shared" si="112"/>
        <v>7.1113319051170683E-3</v>
      </c>
      <c r="K106" s="116">
        <f t="shared" si="113"/>
        <v>6.0602496822869086E-3</v>
      </c>
      <c r="L106" s="165">
        <v>161183830.25</v>
      </c>
      <c r="M106" s="166">
        <v>1.6836949999999999</v>
      </c>
      <c r="N106" s="116">
        <f t="shared" si="114"/>
        <v>2.7855707711837221E-3</v>
      </c>
      <c r="O106" s="116">
        <f t="shared" si="115"/>
        <v>4.173083047752141E-3</v>
      </c>
      <c r="P106" s="165">
        <v>164361936.31</v>
      </c>
      <c r="Q106" s="166">
        <v>1.680795</v>
      </c>
      <c r="R106" s="116">
        <f t="shared" si="116"/>
        <v>1.9717275951754487E-2</v>
      </c>
      <c r="S106" s="116">
        <f t="shared" si="117"/>
        <v>-1.7224022165534154E-3</v>
      </c>
      <c r="T106" s="165">
        <v>180305307.34</v>
      </c>
      <c r="U106" s="166">
        <v>1.681454</v>
      </c>
      <c r="V106" s="116">
        <f t="shared" si="118"/>
        <v>9.7001601392243911E-2</v>
      </c>
      <c r="W106" s="116">
        <f t="shared" si="119"/>
        <v>3.9207636862316058E-4</v>
      </c>
      <c r="X106" s="165">
        <v>166111639.18000001</v>
      </c>
      <c r="Y106" s="166">
        <v>1.6818029999999999</v>
      </c>
      <c r="Z106" s="116">
        <f t="shared" si="120"/>
        <v>-7.8720190600020057E-2</v>
      </c>
      <c r="AA106" s="116">
        <f t="shared" si="121"/>
        <v>2.0755845833423495E-4</v>
      </c>
      <c r="AB106" s="165">
        <v>162967328.91999999</v>
      </c>
      <c r="AC106" s="166">
        <v>1.6478569999999999</v>
      </c>
      <c r="AD106" s="116">
        <f t="shared" si="122"/>
        <v>-1.892889791180026E-2</v>
      </c>
      <c r="AE106" s="116">
        <f t="shared" si="123"/>
        <v>-2.0184290312242299E-2</v>
      </c>
      <c r="AF106" s="165">
        <v>162369757.75999999</v>
      </c>
      <c r="AG106" s="166">
        <v>1.6422330000000001</v>
      </c>
      <c r="AH106" s="116">
        <f t="shared" si="124"/>
        <v>-3.6668156983375591E-3</v>
      </c>
      <c r="AI106" s="116">
        <f t="shared" si="125"/>
        <v>-3.4129175043707384E-3</v>
      </c>
      <c r="AJ106" s="117">
        <f t="shared" si="84"/>
        <v>3.4942811102919961E-3</v>
      </c>
      <c r="AK106" s="117">
        <f t="shared" si="85"/>
        <v>-1.4544525159646236E-3</v>
      </c>
      <c r="AL106" s="118">
        <f t="shared" si="86"/>
        <v>1.7347283518006025E-2</v>
      </c>
      <c r="AM106" s="118">
        <f t="shared" si="87"/>
        <v>-1.461960232761588E-2</v>
      </c>
      <c r="AN106" s="119">
        <f t="shared" si="88"/>
        <v>4.8306158885372964E-2</v>
      </c>
      <c r="AO106" s="203">
        <f t="shared" si="89"/>
        <v>8.1728048593706915E-3</v>
      </c>
      <c r="AP106" s="123"/>
      <c r="AQ106" s="121"/>
      <c r="AR106" s="125"/>
      <c r="AS106" s="122"/>
      <c r="AT106" s="122"/>
    </row>
    <row r="107" spans="1:46">
      <c r="A107" s="198" t="s">
        <v>131</v>
      </c>
      <c r="B107" s="165">
        <v>542584183.30999994</v>
      </c>
      <c r="C107" s="166">
        <v>1.0900000000000001</v>
      </c>
      <c r="D107" s="165">
        <v>543828642.44000006</v>
      </c>
      <c r="E107" s="166">
        <v>1.0925</v>
      </c>
      <c r="F107" s="116">
        <f t="shared" si="110"/>
        <v>2.2935779705342157E-3</v>
      </c>
      <c r="G107" s="116">
        <f t="shared" si="111"/>
        <v>2.2935779816513273E-3</v>
      </c>
      <c r="H107" s="165">
        <v>544177091</v>
      </c>
      <c r="I107" s="166">
        <v>1.0931999999999999</v>
      </c>
      <c r="J107" s="116">
        <f t="shared" si="112"/>
        <v>6.4073226896721729E-4</v>
      </c>
      <c r="K107" s="116">
        <f t="shared" si="113"/>
        <v>6.4073226544615364E-4</v>
      </c>
      <c r="L107" s="165">
        <v>551245618.88999999</v>
      </c>
      <c r="M107" s="166">
        <v>1.1073999999999999</v>
      </c>
      <c r="N107" s="116">
        <f t="shared" si="114"/>
        <v>1.2989388945077781E-2</v>
      </c>
      <c r="O107" s="116">
        <f t="shared" si="115"/>
        <v>1.2989388949871927E-2</v>
      </c>
      <c r="P107" s="165">
        <v>551345175.62</v>
      </c>
      <c r="Q107" s="166">
        <v>1.1075999999999999</v>
      </c>
      <c r="R107" s="116">
        <f t="shared" si="116"/>
        <v>1.8060321313843482E-4</v>
      </c>
      <c r="S107" s="116">
        <f t="shared" si="117"/>
        <v>1.8060321473720243E-4</v>
      </c>
      <c r="T107" s="165">
        <v>563142648.23000002</v>
      </c>
      <c r="U107" s="166">
        <v>1.1313</v>
      </c>
      <c r="V107" s="116">
        <f t="shared" si="118"/>
        <v>2.1397616469090334E-2</v>
      </c>
      <c r="W107" s="116">
        <f t="shared" si="119"/>
        <v>2.1397616468039053E-2</v>
      </c>
      <c r="X107" s="165">
        <v>553536434.42999995</v>
      </c>
      <c r="Y107" s="166">
        <v>1.1120000000000001</v>
      </c>
      <c r="Z107" s="116">
        <f t="shared" si="120"/>
        <v>-1.7058224643779207E-2</v>
      </c>
      <c r="AA107" s="116">
        <f t="shared" si="121"/>
        <v>-1.7060019446654178E-2</v>
      </c>
      <c r="AB107" s="165">
        <v>540184020.69000006</v>
      </c>
      <c r="AC107" s="166">
        <v>1.0851999999999999</v>
      </c>
      <c r="AD107" s="116">
        <f t="shared" si="122"/>
        <v>-2.4122014215287275E-2</v>
      </c>
      <c r="AE107" s="116">
        <f t="shared" si="123"/>
        <v>-2.410071942446057E-2</v>
      </c>
      <c r="AF107" s="165">
        <v>550417985.62</v>
      </c>
      <c r="AG107" s="166">
        <v>1.1057999999999999</v>
      </c>
      <c r="AH107" s="116">
        <f t="shared" si="124"/>
        <v>1.894533073549208E-2</v>
      </c>
      <c r="AI107" s="116">
        <f t="shared" si="125"/>
        <v>1.8982676004423105E-2</v>
      </c>
      <c r="AJ107" s="117">
        <f t="shared" si="84"/>
        <v>1.9083763429041975E-3</v>
      </c>
      <c r="AK107" s="117">
        <f t="shared" si="85"/>
        <v>1.9154820016317521E-3</v>
      </c>
      <c r="AL107" s="118">
        <f t="shared" si="86"/>
        <v>1.2116579866840945E-2</v>
      </c>
      <c r="AM107" s="118">
        <f t="shared" si="87"/>
        <v>1.2173913043478139E-2</v>
      </c>
      <c r="AN107" s="119">
        <f t="shared" si="88"/>
        <v>1.6190521139326702E-2</v>
      </c>
      <c r="AO107" s="203">
        <f t="shared" si="89"/>
        <v>1.6191550835969591E-2</v>
      </c>
      <c r="AP107" s="123"/>
      <c r="AQ107" s="121"/>
      <c r="AR107" s="125"/>
      <c r="AS107" s="122"/>
      <c r="AT107" s="122"/>
    </row>
    <row r="108" spans="1:46">
      <c r="A108" s="198" t="s">
        <v>140</v>
      </c>
      <c r="B108" s="165">
        <v>563286467.76999998</v>
      </c>
      <c r="C108" s="166">
        <v>1.1682999999999999</v>
      </c>
      <c r="D108" s="165">
        <v>634233470.38999999</v>
      </c>
      <c r="E108" s="166">
        <v>1.1682999999999999</v>
      </c>
      <c r="F108" s="116">
        <f t="shared" si="110"/>
        <v>0.12595190312466187</v>
      </c>
      <c r="G108" s="116">
        <f t="shared" si="111"/>
        <v>0</v>
      </c>
      <c r="H108" s="165">
        <v>639245214.89999998</v>
      </c>
      <c r="I108" s="166">
        <v>1.1682999999999999</v>
      </c>
      <c r="J108" s="116">
        <f t="shared" si="112"/>
        <v>7.9020498664603613E-3</v>
      </c>
      <c r="K108" s="116">
        <f t="shared" si="113"/>
        <v>0</v>
      </c>
      <c r="L108" s="165">
        <v>752164741.95000005</v>
      </c>
      <c r="M108" s="166">
        <v>1.21</v>
      </c>
      <c r="N108" s="116">
        <f t="shared" si="114"/>
        <v>0.17664508770341689</v>
      </c>
      <c r="O108" s="116">
        <f t="shared" si="115"/>
        <v>3.5692887100915921E-2</v>
      </c>
      <c r="P108" s="165">
        <v>751084362.14999998</v>
      </c>
      <c r="Q108" s="166">
        <v>1.2101</v>
      </c>
      <c r="R108" s="116">
        <f t="shared" si="116"/>
        <v>-1.4363605999387426E-3</v>
      </c>
      <c r="S108" s="116">
        <f t="shared" si="117"/>
        <v>8.2644628099164453E-5</v>
      </c>
      <c r="T108" s="165">
        <v>755409867.13999999</v>
      </c>
      <c r="U108" s="166">
        <v>1.2172000000000001</v>
      </c>
      <c r="V108" s="116">
        <f t="shared" si="118"/>
        <v>5.7590135116355381E-3</v>
      </c>
      <c r="W108" s="116">
        <f t="shared" si="119"/>
        <v>5.8672836955624384E-3</v>
      </c>
      <c r="X108" s="165">
        <v>738001239.70000005</v>
      </c>
      <c r="Y108" s="166">
        <v>1.2116</v>
      </c>
      <c r="Z108" s="116">
        <f t="shared" si="120"/>
        <v>-2.304527409194352E-2</v>
      </c>
      <c r="AA108" s="116">
        <f t="shared" si="121"/>
        <v>-4.6007229707525875E-3</v>
      </c>
      <c r="AB108" s="165">
        <v>718915892.95000005</v>
      </c>
      <c r="AC108" s="166">
        <v>1.1801999999999999</v>
      </c>
      <c r="AD108" s="116">
        <f t="shared" si="122"/>
        <v>-2.5860860013945584E-2</v>
      </c>
      <c r="AE108" s="116">
        <f t="shared" si="123"/>
        <v>-2.5916143941895092E-2</v>
      </c>
      <c r="AF108" s="165">
        <v>717541985.20000005</v>
      </c>
      <c r="AG108" s="166">
        <v>1.1778999999999999</v>
      </c>
      <c r="AH108" s="116">
        <f t="shared" si="124"/>
        <v>-1.9110827337010256E-3</v>
      </c>
      <c r="AI108" s="116">
        <f t="shared" si="125"/>
        <v>-1.9488222335197162E-3</v>
      </c>
      <c r="AJ108" s="117">
        <f t="shared" si="84"/>
        <v>3.3000559595830724E-2</v>
      </c>
      <c r="AK108" s="117">
        <f t="shared" si="85"/>
        <v>1.1471407848012657E-3</v>
      </c>
      <c r="AL108" s="118">
        <f t="shared" si="86"/>
        <v>0.13135307217194381</v>
      </c>
      <c r="AM108" s="118">
        <f t="shared" si="87"/>
        <v>8.2170675340238405E-3</v>
      </c>
      <c r="AN108" s="119">
        <f t="shared" si="88"/>
        <v>7.5267395879822341E-2</v>
      </c>
      <c r="AO108" s="203">
        <f t="shared" si="89"/>
        <v>1.6879817444107447E-2</v>
      </c>
      <c r="AP108" s="123"/>
      <c r="AQ108" s="121"/>
      <c r="AR108" s="125"/>
      <c r="AS108" s="122"/>
      <c r="AT108" s="122"/>
    </row>
    <row r="109" spans="1:46" s="263" customFormat="1">
      <c r="A109" s="198" t="s">
        <v>142</v>
      </c>
      <c r="B109" s="165">
        <v>256525700.94064382</v>
      </c>
      <c r="C109" s="166">
        <v>128.16</v>
      </c>
      <c r="D109" s="165">
        <v>256035768.63064384</v>
      </c>
      <c r="E109" s="166">
        <v>127.91913773759235</v>
      </c>
      <c r="F109" s="116">
        <f t="shared" si="110"/>
        <v>-1.9098761184686735E-3</v>
      </c>
      <c r="G109" s="116">
        <f t="shared" si="111"/>
        <v>-1.8793871910708939E-3</v>
      </c>
      <c r="H109" s="165">
        <v>256714277.95379451</v>
      </c>
      <c r="I109" s="166">
        <v>128.26</v>
      </c>
      <c r="J109" s="116">
        <f t="shared" si="112"/>
        <v>2.6500567744090452E-3</v>
      </c>
      <c r="K109" s="116">
        <f t="shared" si="113"/>
        <v>2.6646697940293329E-3</v>
      </c>
      <c r="L109" s="165">
        <v>261078705.19694519</v>
      </c>
      <c r="M109" s="166">
        <v>130.43</v>
      </c>
      <c r="N109" s="116">
        <f t="shared" si="114"/>
        <v>1.7001108305850544E-2</v>
      </c>
      <c r="O109" s="116">
        <f t="shared" si="115"/>
        <v>1.6918758771246031E-2</v>
      </c>
      <c r="P109" s="165">
        <v>259251354.14009586</v>
      </c>
      <c r="Q109" s="166">
        <v>129.52000000000001</v>
      </c>
      <c r="R109" s="116">
        <f t="shared" si="116"/>
        <v>-6.9992344089146036E-3</v>
      </c>
      <c r="S109" s="116">
        <f t="shared" si="117"/>
        <v>-6.9769224871578358E-3</v>
      </c>
      <c r="T109" s="165">
        <v>261777805.03324655</v>
      </c>
      <c r="U109" s="166">
        <v>130.78</v>
      </c>
      <c r="V109" s="116">
        <f t="shared" si="118"/>
        <v>9.745179158390925E-3</v>
      </c>
      <c r="W109" s="116">
        <f t="shared" si="119"/>
        <v>9.7282273008028938E-3</v>
      </c>
      <c r="X109" s="165">
        <v>258297486.28639725</v>
      </c>
      <c r="Y109" s="166">
        <v>129.04</v>
      </c>
      <c r="Z109" s="116">
        <f t="shared" si="120"/>
        <v>-1.3294934405945102E-2</v>
      </c>
      <c r="AA109" s="116">
        <f t="shared" si="121"/>
        <v>-1.3304786664627689E-2</v>
      </c>
      <c r="AB109" s="165">
        <v>257088938.58000001</v>
      </c>
      <c r="AC109" s="166">
        <v>128.44</v>
      </c>
      <c r="AD109" s="116">
        <f t="shared" si="122"/>
        <v>-4.6788984429264316E-3</v>
      </c>
      <c r="AE109" s="116">
        <f t="shared" si="123"/>
        <v>-4.6497210167389521E-3</v>
      </c>
      <c r="AF109" s="165">
        <v>257120537.33000001</v>
      </c>
      <c r="AG109" s="166">
        <v>128.46</v>
      </c>
      <c r="AH109" s="116">
        <f t="shared" si="124"/>
        <v>1.2290979991022528E-4</v>
      </c>
      <c r="AI109" s="116">
        <f t="shared" si="125"/>
        <v>1.5571473061359571E-4</v>
      </c>
      <c r="AJ109" s="117">
        <f t="shared" si="84"/>
        <v>3.2953883278824108E-4</v>
      </c>
      <c r="AK109" s="117">
        <f t="shared" si="85"/>
        <v>3.320691546370602E-4</v>
      </c>
      <c r="AL109" s="118">
        <f t="shared" si="86"/>
        <v>4.2367857630120865E-3</v>
      </c>
      <c r="AM109" s="118">
        <f t="shared" si="87"/>
        <v>4.2281575061673569E-3</v>
      </c>
      <c r="AN109" s="119">
        <f t="shared" si="88"/>
        <v>9.5727263025207811E-3</v>
      </c>
      <c r="AO109" s="203">
        <f t="shared" si="89"/>
        <v>9.546668490758449E-3</v>
      </c>
      <c r="AP109" s="123"/>
      <c r="AQ109" s="121"/>
      <c r="AR109" s="125"/>
      <c r="AS109" s="122"/>
      <c r="AT109" s="122"/>
    </row>
    <row r="110" spans="1:46" s="279" customFormat="1">
      <c r="A110" s="198" t="s">
        <v>148</v>
      </c>
      <c r="B110" s="165">
        <v>172802425.69</v>
      </c>
      <c r="C110" s="166">
        <v>3.7307999999999999</v>
      </c>
      <c r="D110" s="165">
        <v>171604637.19999999</v>
      </c>
      <c r="E110" s="166">
        <v>3.7027000000000001</v>
      </c>
      <c r="F110" s="116">
        <f t="shared" si="110"/>
        <v>-6.9315490521457707E-3</v>
      </c>
      <c r="G110" s="116">
        <f t="shared" si="111"/>
        <v>-7.5318966441513327E-3</v>
      </c>
      <c r="H110" s="165">
        <v>171427724.97999999</v>
      </c>
      <c r="I110" s="166">
        <v>3.6989000000000001</v>
      </c>
      <c r="J110" s="116">
        <f t="shared" si="112"/>
        <v>-1.030929133889389E-3</v>
      </c>
      <c r="K110" s="116">
        <f t="shared" si="113"/>
        <v>-1.0262781213708984E-3</v>
      </c>
      <c r="L110" s="165">
        <v>172924135.27000001</v>
      </c>
      <c r="M110" s="166">
        <v>3.7311999999999999</v>
      </c>
      <c r="N110" s="116">
        <f t="shared" si="114"/>
        <v>8.7291031259652055E-3</v>
      </c>
      <c r="O110" s="116">
        <f t="shared" si="115"/>
        <v>8.7323258265970347E-3</v>
      </c>
      <c r="P110" s="165">
        <v>170870229.66</v>
      </c>
      <c r="Q110" s="166">
        <v>3.6884999999999999</v>
      </c>
      <c r="R110" s="116">
        <f t="shared" si="116"/>
        <v>-1.1877495335125374E-2</v>
      </c>
      <c r="S110" s="116">
        <f t="shared" si="117"/>
        <v>-1.1444039451114912E-2</v>
      </c>
      <c r="T110" s="165">
        <v>172174659.53</v>
      </c>
      <c r="U110" s="166">
        <v>3.7166999999999999</v>
      </c>
      <c r="V110" s="116">
        <f t="shared" si="118"/>
        <v>7.6340382557896587E-3</v>
      </c>
      <c r="W110" s="116">
        <f t="shared" si="119"/>
        <v>7.6453843025620178E-3</v>
      </c>
      <c r="X110" s="165">
        <v>172523304.52000001</v>
      </c>
      <c r="Y110" s="166">
        <v>3.722</v>
      </c>
      <c r="Z110" s="116">
        <f t="shared" si="120"/>
        <v>2.0249494957721176E-3</v>
      </c>
      <c r="AA110" s="116">
        <f t="shared" si="121"/>
        <v>1.425996179406485E-3</v>
      </c>
      <c r="AB110" s="165">
        <v>167000009.47999999</v>
      </c>
      <c r="AC110" s="166">
        <v>3.6029</v>
      </c>
      <c r="AD110" s="116">
        <f t="shared" si="122"/>
        <v>-3.2014776527537044E-2</v>
      </c>
      <c r="AE110" s="116">
        <f t="shared" si="123"/>
        <v>-3.1998925308973664E-2</v>
      </c>
      <c r="AF110" s="165">
        <v>164537437.74000001</v>
      </c>
      <c r="AG110" s="166">
        <v>3.5503</v>
      </c>
      <c r="AH110" s="116">
        <f t="shared" si="124"/>
        <v>-1.4745937725799343E-2</v>
      </c>
      <c r="AI110" s="116">
        <f t="shared" si="125"/>
        <v>-1.4599350523189647E-2</v>
      </c>
      <c r="AJ110" s="117">
        <f t="shared" si="84"/>
        <v>-6.0265746121212424E-3</v>
      </c>
      <c r="AK110" s="117">
        <f t="shared" si="85"/>
        <v>-6.0995979675293648E-3</v>
      </c>
      <c r="AL110" s="118">
        <f t="shared" si="86"/>
        <v>-4.1183033135423798E-2</v>
      </c>
      <c r="AM110" s="118">
        <f t="shared" si="87"/>
        <v>-4.1159154130769461E-2</v>
      </c>
      <c r="AN110" s="119">
        <f t="shared" si="88"/>
        <v>1.3525595141856724E-2</v>
      </c>
      <c r="AO110" s="203">
        <f t="shared" si="89"/>
        <v>1.3442571645352158E-2</v>
      </c>
      <c r="AP110" s="123"/>
      <c r="AQ110" s="121"/>
      <c r="AR110" s="125"/>
      <c r="AS110" s="122"/>
      <c r="AT110" s="122"/>
    </row>
    <row r="111" spans="1:46" s="279" customFormat="1">
      <c r="A111" s="198" t="s">
        <v>200</v>
      </c>
      <c r="B111" s="165">
        <v>409695976.02999997</v>
      </c>
      <c r="C111" s="166">
        <v>130.01</v>
      </c>
      <c r="D111" s="165">
        <v>413759363.92000002</v>
      </c>
      <c r="E111" s="166">
        <v>131.27000000000001</v>
      </c>
      <c r="F111" s="116">
        <f t="shared" si="110"/>
        <v>9.9180566267082493E-3</v>
      </c>
      <c r="G111" s="116">
        <f t="shared" si="111"/>
        <v>9.6915621875241862E-3</v>
      </c>
      <c r="H111" s="165">
        <v>408227043</v>
      </c>
      <c r="I111" s="166">
        <v>131.28</v>
      </c>
      <c r="J111" s="116">
        <f t="shared" si="112"/>
        <v>-1.3370865779534806E-2</v>
      </c>
      <c r="K111" s="116">
        <f t="shared" si="113"/>
        <v>7.6178867981952495E-5</v>
      </c>
      <c r="L111" s="165">
        <v>417194037.92000002</v>
      </c>
      <c r="M111" s="166">
        <v>134.27000000000001</v>
      </c>
      <c r="N111" s="116">
        <f t="shared" si="114"/>
        <v>2.1965705295031168E-2</v>
      </c>
      <c r="O111" s="116">
        <f t="shared" si="115"/>
        <v>2.277574649603907E-2</v>
      </c>
      <c r="P111" s="165">
        <v>415082132.88</v>
      </c>
      <c r="Q111" s="166">
        <v>133.56</v>
      </c>
      <c r="R111" s="116">
        <f t="shared" si="116"/>
        <v>-5.0621649593300148E-3</v>
      </c>
      <c r="S111" s="116">
        <f t="shared" si="117"/>
        <v>-5.2878528338423172E-3</v>
      </c>
      <c r="T111" s="165">
        <v>424192975.17000002</v>
      </c>
      <c r="U111" s="166">
        <v>136.21</v>
      </c>
      <c r="V111" s="116">
        <f t="shared" si="118"/>
        <v>2.1949492807087315E-2</v>
      </c>
      <c r="W111" s="116">
        <f t="shared" si="119"/>
        <v>1.9841269841269882E-2</v>
      </c>
      <c r="X111" s="165">
        <v>426833938.51999998</v>
      </c>
      <c r="Y111" s="166">
        <v>134.1</v>
      </c>
      <c r="Z111" s="116">
        <f t="shared" si="120"/>
        <v>6.2258535727555816E-3</v>
      </c>
      <c r="AA111" s="116">
        <f t="shared" si="121"/>
        <v>-1.5490786285882192E-2</v>
      </c>
      <c r="AB111" s="165">
        <v>416601762.81999999</v>
      </c>
      <c r="AC111" s="166">
        <v>131.24</v>
      </c>
      <c r="AD111" s="116">
        <f t="shared" si="122"/>
        <v>-2.3972263628986343E-2</v>
      </c>
      <c r="AE111" s="116">
        <f t="shared" si="123"/>
        <v>-2.1327367636092359E-2</v>
      </c>
      <c r="AF111" s="165">
        <v>414584992.08999997</v>
      </c>
      <c r="AG111" s="166">
        <v>130.47999999999999</v>
      </c>
      <c r="AH111" s="116">
        <f t="shared" si="124"/>
        <v>-4.84100383144898E-3</v>
      </c>
      <c r="AI111" s="116">
        <f t="shared" si="125"/>
        <v>-5.7909174032308693E-3</v>
      </c>
      <c r="AJ111" s="117">
        <f t="shared" si="84"/>
        <v>1.6016012627852716E-3</v>
      </c>
      <c r="AK111" s="117">
        <f t="shared" si="85"/>
        <v>5.6097915422091899E-4</v>
      </c>
      <c r="AL111" s="118">
        <f t="shared" si="86"/>
        <v>1.9954307793251334E-3</v>
      </c>
      <c r="AM111" s="118">
        <f t="shared" si="87"/>
        <v>-6.0181305705798768E-3</v>
      </c>
      <c r="AN111" s="119">
        <f t="shared" si="88"/>
        <v>1.6402921508423034E-2</v>
      </c>
      <c r="AO111" s="203">
        <f t="shared" si="89"/>
        <v>1.5857140794931952E-2</v>
      </c>
      <c r="AP111" s="123"/>
      <c r="AQ111" s="121"/>
      <c r="AR111" s="125"/>
      <c r="AS111" s="122"/>
      <c r="AT111" s="122"/>
    </row>
    <row r="112" spans="1:46" s="279" customFormat="1">
      <c r="A112" s="198" t="s">
        <v>166</v>
      </c>
      <c r="B112" s="165">
        <v>148251197.38999999</v>
      </c>
      <c r="C112" s="166">
        <v>141.46241599999999</v>
      </c>
      <c r="D112" s="165">
        <v>151233942.38999999</v>
      </c>
      <c r="E112" s="166">
        <v>141.50116700000001</v>
      </c>
      <c r="F112" s="116">
        <f t="shared" si="110"/>
        <v>2.0119533956635655E-2</v>
      </c>
      <c r="G112" s="116">
        <f t="shared" si="111"/>
        <v>2.7393141652563803E-4</v>
      </c>
      <c r="H112" s="165">
        <v>116613332.98</v>
      </c>
      <c r="I112" s="166">
        <v>142.785214</v>
      </c>
      <c r="J112" s="116">
        <f t="shared" si="112"/>
        <v>-0.22892089475999267</v>
      </c>
      <c r="K112" s="116">
        <f t="shared" si="113"/>
        <v>9.0744622622086699E-3</v>
      </c>
      <c r="L112" s="165">
        <v>98890009.060000002</v>
      </c>
      <c r="M112" s="166">
        <v>146.26488800000001</v>
      </c>
      <c r="N112" s="116">
        <f t="shared" si="114"/>
        <v>-0.15198368374429083</v>
      </c>
      <c r="O112" s="116">
        <f t="shared" si="115"/>
        <v>2.4369988337868215E-2</v>
      </c>
      <c r="P112" s="165">
        <v>100296148.06</v>
      </c>
      <c r="Q112" s="166">
        <v>145.56823</v>
      </c>
      <c r="R112" s="116">
        <f t="shared" si="116"/>
        <v>1.4219222076790859E-2</v>
      </c>
      <c r="S112" s="116">
        <f t="shared" si="117"/>
        <v>-4.7629886401718878E-3</v>
      </c>
      <c r="T112" s="165">
        <v>102484506.11</v>
      </c>
      <c r="U112" s="166">
        <v>148.48110299999999</v>
      </c>
      <c r="V112" s="116">
        <f t="shared" si="118"/>
        <v>2.1818964061220567E-2</v>
      </c>
      <c r="W112" s="116">
        <f t="shared" si="119"/>
        <v>2.0010362151136895E-2</v>
      </c>
      <c r="X112" s="165">
        <v>89835520.5</v>
      </c>
      <c r="Y112" s="166">
        <v>145.46715</v>
      </c>
      <c r="Z112" s="116">
        <f t="shared" si="120"/>
        <v>-0.1234233943267817</v>
      </c>
      <c r="AA112" s="116">
        <f t="shared" si="121"/>
        <v>-2.0298562841360269E-2</v>
      </c>
      <c r="AB112" s="165">
        <v>86873891.930000007</v>
      </c>
      <c r="AC112" s="166">
        <v>140.73189400000001</v>
      </c>
      <c r="AD112" s="116">
        <f t="shared" si="122"/>
        <v>-3.2967233378471857E-2</v>
      </c>
      <c r="AE112" s="116">
        <f t="shared" si="123"/>
        <v>-3.2552064160190068E-2</v>
      </c>
      <c r="AF112" s="165">
        <v>86671048.120000005</v>
      </c>
      <c r="AG112" s="166">
        <v>140.45457400000001</v>
      </c>
      <c r="AH112" s="116">
        <f t="shared" si="124"/>
        <v>-2.3349225583613421E-3</v>
      </c>
      <c r="AI112" s="116">
        <f t="shared" si="125"/>
        <v>-1.9705554449512565E-3</v>
      </c>
      <c r="AJ112" s="117">
        <f t="shared" si="84"/>
        <v>-6.0434051084156407E-2</v>
      </c>
      <c r="AK112" s="117">
        <f t="shared" si="85"/>
        <v>-7.3192836486675786E-4</v>
      </c>
      <c r="AL112" s="118">
        <f t="shared" si="86"/>
        <v>-0.42690743393772074</v>
      </c>
      <c r="AM112" s="118">
        <f t="shared" si="87"/>
        <v>-7.3963559607957254E-3</v>
      </c>
      <c r="AN112" s="119">
        <f t="shared" si="88"/>
        <v>9.5389647283126822E-2</v>
      </c>
      <c r="AO112" s="203">
        <f t="shared" si="89"/>
        <v>1.9163520999873462E-2</v>
      </c>
      <c r="AP112" s="123"/>
      <c r="AQ112" s="121"/>
      <c r="AR112" s="125"/>
      <c r="AS112" s="122"/>
      <c r="AT112" s="122"/>
    </row>
    <row r="113" spans="1:46" s="378" customFormat="1">
      <c r="A113" s="198" t="s">
        <v>186</v>
      </c>
      <c r="B113" s="165">
        <v>1298103443.27</v>
      </c>
      <c r="C113" s="166">
        <v>2.2829000000000002</v>
      </c>
      <c r="D113" s="165">
        <v>1296613250.6900001</v>
      </c>
      <c r="E113" s="166">
        <v>2.2812000000000001</v>
      </c>
      <c r="F113" s="116">
        <f t="shared" si="110"/>
        <v>-1.1479767561867332E-3</v>
      </c>
      <c r="G113" s="116">
        <f t="shared" si="111"/>
        <v>-7.4466687108503868E-4</v>
      </c>
      <c r="H113" s="165">
        <v>1282197339.1900001</v>
      </c>
      <c r="I113" s="166">
        <v>2.2557999999999998</v>
      </c>
      <c r="J113" s="116">
        <f t="shared" si="112"/>
        <v>-1.1118127546767312E-2</v>
      </c>
      <c r="K113" s="116">
        <f t="shared" si="113"/>
        <v>-1.1134490618972606E-2</v>
      </c>
      <c r="L113" s="165">
        <v>1318911089.51</v>
      </c>
      <c r="M113" s="166">
        <v>2.3121999999999998</v>
      </c>
      <c r="N113" s="116">
        <f t="shared" si="114"/>
        <v>2.8633463194669424E-2</v>
      </c>
      <c r="O113" s="116">
        <f t="shared" si="115"/>
        <v>2.5002216508555726E-2</v>
      </c>
      <c r="P113" s="165">
        <v>1318816679.48</v>
      </c>
      <c r="Q113" s="166">
        <v>2.3151000000000002</v>
      </c>
      <c r="R113" s="116">
        <f t="shared" si="116"/>
        <v>-7.1581800131081215E-5</v>
      </c>
      <c r="S113" s="116">
        <f t="shared" si="117"/>
        <v>1.2542167632559238E-3</v>
      </c>
      <c r="T113" s="165">
        <v>1334433354.1900001</v>
      </c>
      <c r="U113" s="166">
        <v>2.3469000000000002</v>
      </c>
      <c r="V113" s="116">
        <f t="shared" si="118"/>
        <v>1.1841429482191248E-2</v>
      </c>
      <c r="W113" s="116">
        <f t="shared" si="119"/>
        <v>1.3735907736166925E-2</v>
      </c>
      <c r="X113" s="409">
        <v>1313935406.2</v>
      </c>
      <c r="Y113" s="166">
        <v>2.3105000000000002</v>
      </c>
      <c r="Z113" s="116">
        <f t="shared" si="120"/>
        <v>-1.53607881020347E-2</v>
      </c>
      <c r="AA113" s="116">
        <f t="shared" si="121"/>
        <v>-1.5509821466615529E-2</v>
      </c>
      <c r="AB113" s="165">
        <v>1230412813.9100001</v>
      </c>
      <c r="AC113" s="166">
        <v>2.1638999999999999</v>
      </c>
      <c r="AD113" s="116">
        <f t="shared" si="122"/>
        <v>-6.3566741482028843E-2</v>
      </c>
      <c r="AE113" s="116">
        <f t="shared" si="123"/>
        <v>-6.3449469811729178E-2</v>
      </c>
      <c r="AF113" s="165">
        <v>1262970707.77</v>
      </c>
      <c r="AG113" s="166">
        <v>2.2206999999999999</v>
      </c>
      <c r="AH113" s="116">
        <f t="shared" si="124"/>
        <v>2.6460951553761516E-2</v>
      </c>
      <c r="AI113" s="116">
        <f t="shared" si="125"/>
        <v>2.6248902444660088E-2</v>
      </c>
      <c r="AJ113" s="117">
        <f t="shared" si="84"/>
        <v>-3.0411714320658103E-3</v>
      </c>
      <c r="AK113" s="117">
        <f t="shared" si="85"/>
        <v>-3.0746506644704617E-3</v>
      </c>
      <c r="AL113" s="118">
        <f t="shared" si="86"/>
        <v>-2.5946474711790124E-2</v>
      </c>
      <c r="AM113" s="118">
        <f t="shared" si="87"/>
        <v>-2.6521129230229798E-2</v>
      </c>
      <c r="AN113" s="119">
        <f t="shared" si="88"/>
        <v>2.924748341528291E-2</v>
      </c>
      <c r="AO113" s="203">
        <f t="shared" si="89"/>
        <v>2.883365421729113E-2</v>
      </c>
      <c r="AP113" s="123"/>
      <c r="AQ113" s="121"/>
      <c r="AR113" s="125"/>
      <c r="AS113" s="122"/>
      <c r="AT113" s="122"/>
    </row>
    <row r="114" spans="1:46">
      <c r="A114" s="198" t="s">
        <v>207</v>
      </c>
      <c r="B114" s="165">
        <v>15760499.85</v>
      </c>
      <c r="C114" s="166">
        <v>0.98809999999999998</v>
      </c>
      <c r="D114" s="165">
        <v>15774582.99</v>
      </c>
      <c r="E114" s="166">
        <v>0.98899999999999999</v>
      </c>
      <c r="F114" s="116">
        <f t="shared" si="110"/>
        <v>8.9357191294923283E-4</v>
      </c>
      <c r="G114" s="116">
        <f t="shared" si="111"/>
        <v>9.1083898390852331E-4</v>
      </c>
      <c r="H114" s="165">
        <v>15783963.07</v>
      </c>
      <c r="I114" s="166">
        <v>0.98960000000000004</v>
      </c>
      <c r="J114" s="116">
        <f t="shared" si="112"/>
        <v>5.946325177626819E-4</v>
      </c>
      <c r="K114" s="116">
        <f t="shared" si="113"/>
        <v>6.0667340748235077E-4</v>
      </c>
      <c r="L114" s="165">
        <v>14955665.17</v>
      </c>
      <c r="M114" s="166">
        <v>0.99370000000000003</v>
      </c>
      <c r="N114" s="116">
        <f t="shared" si="114"/>
        <v>-5.2477181828581174E-2</v>
      </c>
      <c r="O114" s="116">
        <f t="shared" si="115"/>
        <v>4.1430881164106629E-3</v>
      </c>
      <c r="P114" s="165">
        <v>14958742.34</v>
      </c>
      <c r="Q114" s="166">
        <v>0.99390000000000001</v>
      </c>
      <c r="R114" s="116">
        <f t="shared" si="116"/>
        <v>2.057528010303754E-4</v>
      </c>
      <c r="S114" s="116">
        <f t="shared" si="117"/>
        <v>2.0126798832643451E-4</v>
      </c>
      <c r="T114" s="165">
        <v>14967565.630000001</v>
      </c>
      <c r="U114" s="166">
        <v>0.99450000000000005</v>
      </c>
      <c r="V114" s="116">
        <f t="shared" si="118"/>
        <v>5.8984169921874391E-4</v>
      </c>
      <c r="W114" s="116">
        <f t="shared" si="119"/>
        <v>6.0368246302449431E-4</v>
      </c>
      <c r="X114" s="165">
        <v>14959413.619999999</v>
      </c>
      <c r="Y114" s="166">
        <v>0.99399999999999999</v>
      </c>
      <c r="Z114" s="116">
        <f t="shared" si="120"/>
        <v>-5.4464501452809993E-4</v>
      </c>
      <c r="AA114" s="116">
        <f t="shared" si="121"/>
        <v>-5.0276520864761781E-4</v>
      </c>
      <c r="AB114" s="409">
        <v>14876910.1</v>
      </c>
      <c r="AC114" s="166">
        <v>0.98850000000000005</v>
      </c>
      <c r="AD114" s="116">
        <f t="shared" si="122"/>
        <v>-5.5151573514684036E-3</v>
      </c>
      <c r="AE114" s="116">
        <f t="shared" si="123"/>
        <v>-5.5331991951709757E-3</v>
      </c>
      <c r="AF114" s="165">
        <v>15178109.720000001</v>
      </c>
      <c r="AG114" s="166">
        <v>1.0015000000000001</v>
      </c>
      <c r="AH114" s="116">
        <f t="shared" si="124"/>
        <v>2.0246114144361272E-2</v>
      </c>
      <c r="AI114" s="116">
        <f t="shared" si="125"/>
        <v>1.3151239251391007E-2</v>
      </c>
      <c r="AJ114" s="117">
        <f t="shared" si="84"/>
        <v>-4.5008838899069196E-3</v>
      </c>
      <c r="AK114" s="117">
        <f t="shared" si="85"/>
        <v>1.6976032258406099E-3</v>
      </c>
      <c r="AL114" s="118">
        <f t="shared" si="86"/>
        <v>-3.7812300355459322E-2</v>
      </c>
      <c r="AM114" s="118">
        <f t="shared" si="87"/>
        <v>1.2639029322548095E-2</v>
      </c>
      <c r="AN114" s="119">
        <f t="shared" si="88"/>
        <v>2.0818782759588088E-2</v>
      </c>
      <c r="AO114" s="203">
        <f t="shared" si="89"/>
        <v>5.3390355880640955E-3</v>
      </c>
      <c r="AP114" s="123"/>
      <c r="AQ114" s="149">
        <f>SUM(AQ94:AQ105)</f>
        <v>19048418430.824383</v>
      </c>
      <c r="AR114" s="150"/>
      <c r="AS114" s="122" t="e">
        <f>(#REF!/AQ114)-1</f>
        <v>#REF!</v>
      </c>
      <c r="AT114" s="122" t="e">
        <f>(#REF!/AR114)-1</f>
        <v>#REF!</v>
      </c>
    </row>
    <row r="115" spans="1:46">
      <c r="A115" s="200" t="s">
        <v>56</v>
      </c>
      <c r="B115" s="180">
        <f>SUM(B95:B114)</f>
        <v>29456136497.55064</v>
      </c>
      <c r="C115" s="71"/>
      <c r="D115" s="180">
        <f>SUM(D95:D114)</f>
        <v>29632958911.520641</v>
      </c>
      <c r="E115" s="71"/>
      <c r="F115" s="116">
        <f>((D115-B115)/B115)</f>
        <v>6.002905845602138E-3</v>
      </c>
      <c r="G115" s="116"/>
      <c r="H115" s="180">
        <f>SUM(H95:H114)</f>
        <v>29799600911.113796</v>
      </c>
      <c r="I115" s="71"/>
      <c r="J115" s="116">
        <f>((H115-D115)/D115)</f>
        <v>5.6235356074539073E-3</v>
      </c>
      <c r="K115" s="116"/>
      <c r="L115" s="180">
        <f>SUM(L95:L114)</f>
        <v>30356746627.496941</v>
      </c>
      <c r="M115" s="71"/>
      <c r="N115" s="116">
        <f>((L115-H115)/H115)</f>
        <v>1.8696415366266071E-2</v>
      </c>
      <c r="O115" s="116"/>
      <c r="P115" s="180">
        <f>SUM(P95:P114)</f>
        <v>30186886129.4701</v>
      </c>
      <c r="Q115" s="71"/>
      <c r="R115" s="116">
        <f>((P115-L115)/L115)</f>
        <v>-5.5954776745733908E-3</v>
      </c>
      <c r="S115" s="116"/>
      <c r="T115" s="180">
        <f>SUM(T95:T114)</f>
        <v>30522533194.753242</v>
      </c>
      <c r="U115" s="71"/>
      <c r="V115" s="116">
        <f>((T115-P115)/P115)</f>
        <v>1.111896947050345E-2</v>
      </c>
      <c r="W115" s="116"/>
      <c r="X115" s="180">
        <f>SUM(X95:X114)</f>
        <v>30287495985.1064</v>
      </c>
      <c r="Y115" s="71"/>
      <c r="Z115" s="116">
        <f>((X115-T115)/T115)</f>
        <v>-7.7004489813199822E-3</v>
      </c>
      <c r="AA115" s="116"/>
      <c r="AB115" s="180">
        <f>SUM(AB95:AB114)</f>
        <v>29612293800.639996</v>
      </c>
      <c r="AC115" s="71"/>
      <c r="AD115" s="116">
        <f>((AB115-X115)/X115)</f>
        <v>-2.229310025491802E-2</v>
      </c>
      <c r="AE115" s="116"/>
      <c r="AF115" s="180">
        <f>SUM(AF95:AF114)</f>
        <v>29803042355.010002</v>
      </c>
      <c r="AG115" s="71"/>
      <c r="AH115" s="116">
        <f>((AF115-AB115)/AB115)</f>
        <v>6.44153254908892E-3</v>
      </c>
      <c r="AI115" s="116"/>
      <c r="AJ115" s="117">
        <f t="shared" si="84"/>
        <v>1.5367914910128866E-3</v>
      </c>
      <c r="AK115" s="117"/>
      <c r="AL115" s="118">
        <f t="shared" si="86"/>
        <v>5.7396712895665686E-3</v>
      </c>
      <c r="AM115" s="118"/>
      <c r="AN115" s="119">
        <f t="shared" si="88"/>
        <v>1.282316309170895E-2</v>
      </c>
      <c r="AO115" s="203"/>
      <c r="AP115" s="123"/>
      <c r="AQ115" s="133"/>
      <c r="AR115" s="99"/>
      <c r="AS115" s="122" t="e">
        <f>(#REF!/AQ115)-1</f>
        <v>#REF!</v>
      </c>
      <c r="AT115" s="122" t="e">
        <f>(#REF!/AR115)-1</f>
        <v>#REF!</v>
      </c>
    </row>
    <row r="116" spans="1:46">
      <c r="A116" s="201" t="s">
        <v>90</v>
      </c>
      <c r="B116" s="170"/>
      <c r="C116" s="172"/>
      <c r="D116" s="170"/>
      <c r="E116" s="172"/>
      <c r="F116" s="116"/>
      <c r="G116" s="116"/>
      <c r="H116" s="170"/>
      <c r="I116" s="172"/>
      <c r="J116" s="116"/>
      <c r="K116" s="116"/>
      <c r="L116" s="170"/>
      <c r="M116" s="172"/>
      <c r="N116" s="116"/>
      <c r="O116" s="116"/>
      <c r="P116" s="170"/>
      <c r="Q116" s="172"/>
      <c r="R116" s="116"/>
      <c r="S116" s="116"/>
      <c r="T116" s="170"/>
      <c r="U116" s="172"/>
      <c r="V116" s="116"/>
      <c r="W116" s="116"/>
      <c r="X116" s="170"/>
      <c r="Y116" s="172"/>
      <c r="Z116" s="116"/>
      <c r="AA116" s="116"/>
      <c r="AB116" s="170"/>
      <c r="AC116" s="172"/>
      <c r="AD116" s="116"/>
      <c r="AE116" s="116"/>
      <c r="AF116" s="170"/>
      <c r="AG116" s="172"/>
      <c r="AH116" s="116"/>
      <c r="AI116" s="116"/>
      <c r="AJ116" s="117"/>
      <c r="AK116" s="117"/>
      <c r="AL116" s="118"/>
      <c r="AM116" s="118"/>
      <c r="AN116" s="119"/>
      <c r="AO116" s="203"/>
      <c r="AP116" s="123"/>
      <c r="AQ116" s="121">
        <v>640873657.65999997</v>
      </c>
      <c r="AR116" s="125">
        <v>11.5358</v>
      </c>
      <c r="AS116" s="122" t="e">
        <f>(#REF!/AQ116)-1</f>
        <v>#REF!</v>
      </c>
      <c r="AT116" s="122" t="e">
        <f>(#REF!/AR116)-1</f>
        <v>#REF!</v>
      </c>
    </row>
    <row r="117" spans="1:46">
      <c r="A117" s="199" t="s">
        <v>36</v>
      </c>
      <c r="B117" s="173">
        <v>618388873.04999995</v>
      </c>
      <c r="C117" s="372">
        <v>13.7041</v>
      </c>
      <c r="D117" s="173">
        <v>617909760.00999999</v>
      </c>
      <c r="E117" s="372">
        <v>13.3873</v>
      </c>
      <c r="F117" s="116">
        <f t="shared" ref="F117:G123" si="126">((D117-B117)/B117)</f>
        <v>-7.747762951116733E-4</v>
      </c>
      <c r="G117" s="116">
        <f t="shared" si="126"/>
        <v>-2.3117169314292849E-2</v>
      </c>
      <c r="H117" s="173">
        <v>607925914.69000006</v>
      </c>
      <c r="I117" s="372">
        <v>13.7676</v>
      </c>
      <c r="J117" s="116">
        <f t="shared" ref="J117:J123" si="127">((H117-D117)/D117)</f>
        <v>-1.6157448815565495E-2</v>
      </c>
      <c r="K117" s="116">
        <f t="shared" ref="K117:K123" si="128">((I117-E117)/E117)</f>
        <v>2.8407520560531255E-2</v>
      </c>
      <c r="L117" s="173">
        <v>920707721.29999995</v>
      </c>
      <c r="M117" s="372">
        <v>14.006399999999999</v>
      </c>
      <c r="N117" s="116">
        <f t="shared" ref="N117:N123" si="129">((L117-H117)/H117)</f>
        <v>0.51450645391469596</v>
      </c>
      <c r="O117" s="116">
        <f t="shared" ref="O117:O123" si="130">((M117-I117)/I117)</f>
        <v>1.7345071036346166E-2</v>
      </c>
      <c r="P117" s="173">
        <v>617978998.25999999</v>
      </c>
      <c r="Q117" s="372">
        <v>13.996499999999999</v>
      </c>
      <c r="R117" s="116">
        <f t="shared" ref="R117:R123" si="131">((P117-L117)/L117)</f>
        <v>-0.32880002636728184</v>
      </c>
      <c r="S117" s="116">
        <f t="shared" ref="S117:S123" si="132">((Q117-M117)/M117)</f>
        <v>-7.068197395476368E-4</v>
      </c>
      <c r="T117" s="173">
        <v>621794687.03999996</v>
      </c>
      <c r="U117" s="372">
        <v>14.1035</v>
      </c>
      <c r="V117" s="116">
        <f t="shared" ref="V117:V123" si="133">((T117-P117)/P117)</f>
        <v>6.1744635185718901E-3</v>
      </c>
      <c r="W117" s="116">
        <f t="shared" ref="W117:W123" si="134">((U117-Q117)/Q117)</f>
        <v>7.6447683349409566E-3</v>
      </c>
      <c r="X117" s="173">
        <v>612994813.14999998</v>
      </c>
      <c r="Y117" s="372">
        <v>13.902799999999999</v>
      </c>
      <c r="Z117" s="116">
        <f t="shared" ref="Z117:Z123" si="135">((X117-T117)/T117)</f>
        <v>-1.4152378708623303E-2</v>
      </c>
      <c r="AA117" s="116">
        <f t="shared" ref="AA117:AA123" si="136">((Y117-U117)/U117)</f>
        <v>-1.4230510157053299E-2</v>
      </c>
      <c r="AB117" s="173">
        <v>603425072.12</v>
      </c>
      <c r="AC117" s="372">
        <v>13.6944</v>
      </c>
      <c r="AD117" s="116">
        <f t="shared" ref="AD117:AD123" si="137">((AB117-X117)/X117)</f>
        <v>-1.5611455145638E-2</v>
      </c>
      <c r="AE117" s="116">
        <f t="shared" ref="AE117:AE123" si="138">((AC117-Y117)/Y117)</f>
        <v>-1.4989786230111867E-2</v>
      </c>
      <c r="AF117" s="173">
        <v>600534072.22000003</v>
      </c>
      <c r="AG117" s="372">
        <v>13.639799999999999</v>
      </c>
      <c r="AH117" s="116">
        <f t="shared" ref="AH117:AH123" si="139">((AF117-AB117)/AB117)</f>
        <v>-4.7909840567994461E-3</v>
      </c>
      <c r="AI117" s="116">
        <f t="shared" ref="AI117:AI123" si="140">((AG117-AC117)/AC117)</f>
        <v>-3.9870311952331355E-3</v>
      </c>
      <c r="AJ117" s="117">
        <f t="shared" si="84"/>
        <v>1.7549231005531015E-2</v>
      </c>
      <c r="AK117" s="117">
        <f t="shared" si="85"/>
        <v>-4.5424458805255101E-4</v>
      </c>
      <c r="AL117" s="118">
        <f t="shared" si="86"/>
        <v>-2.8120105741198782E-2</v>
      </c>
      <c r="AM117" s="118">
        <f t="shared" si="87"/>
        <v>1.8861159457097362E-2</v>
      </c>
      <c r="AN117" s="119">
        <f t="shared" si="88"/>
        <v>0.23025740028476915</v>
      </c>
      <c r="AO117" s="203">
        <f t="shared" si="89"/>
        <v>1.7495432591466034E-2</v>
      </c>
      <c r="AP117" s="123"/>
      <c r="AQ117" s="121">
        <v>2128320668.46</v>
      </c>
      <c r="AR117" s="128">
        <v>1.04</v>
      </c>
      <c r="AS117" s="122" t="e">
        <f>(#REF!/AQ117)-1</f>
        <v>#REF!</v>
      </c>
      <c r="AT117" s="122" t="e">
        <f>(#REF!/AR117)-1</f>
        <v>#REF!</v>
      </c>
    </row>
    <row r="118" spans="1:46">
      <c r="A118" s="199" t="s">
        <v>38</v>
      </c>
      <c r="B118" s="173">
        <v>2840032602.6599998</v>
      </c>
      <c r="C118" s="372">
        <v>1.42</v>
      </c>
      <c r="D118" s="173">
        <v>2924144370.71</v>
      </c>
      <c r="E118" s="372">
        <v>1.46</v>
      </c>
      <c r="F118" s="116">
        <f t="shared" si="126"/>
        <v>2.9616479744359398E-2</v>
      </c>
      <c r="G118" s="116">
        <f t="shared" si="126"/>
        <v>2.8169014084507067E-2</v>
      </c>
      <c r="H118" s="173">
        <v>2950035421.3099999</v>
      </c>
      <c r="I118" s="372">
        <v>1.45</v>
      </c>
      <c r="J118" s="116">
        <f t="shared" si="127"/>
        <v>8.8542312956023436E-3</v>
      </c>
      <c r="K118" s="116">
        <f t="shared" si="128"/>
        <v>-6.8493150684931572E-3</v>
      </c>
      <c r="L118" s="173">
        <v>2990524432.8699999</v>
      </c>
      <c r="M118" s="372">
        <v>1.47</v>
      </c>
      <c r="N118" s="116">
        <f t="shared" si="129"/>
        <v>1.3724923866175239E-2</v>
      </c>
      <c r="O118" s="116">
        <f t="shared" si="130"/>
        <v>1.3793103448275874E-2</v>
      </c>
      <c r="P118" s="173">
        <v>2941231491.2399998</v>
      </c>
      <c r="Q118" s="372">
        <v>1.47</v>
      </c>
      <c r="R118" s="116">
        <f t="shared" si="131"/>
        <v>-1.6483042602228059E-2</v>
      </c>
      <c r="S118" s="116">
        <f t="shared" si="132"/>
        <v>0</v>
      </c>
      <c r="T118" s="173">
        <v>2980180011.5599999</v>
      </c>
      <c r="U118" s="372">
        <v>1.49</v>
      </c>
      <c r="V118" s="116">
        <f t="shared" si="133"/>
        <v>1.3242249185758509E-2</v>
      </c>
      <c r="W118" s="116">
        <f t="shared" si="134"/>
        <v>1.360544217687076E-2</v>
      </c>
      <c r="X118" s="173">
        <v>2955815334.6900001</v>
      </c>
      <c r="Y118" s="372">
        <v>1.48</v>
      </c>
      <c r="Z118" s="116">
        <f t="shared" si="135"/>
        <v>-8.175572205534656E-3</v>
      </c>
      <c r="AA118" s="116">
        <f t="shared" si="136"/>
        <v>-6.7114093959731603E-3</v>
      </c>
      <c r="AB118" s="173">
        <v>2934473062.6100001</v>
      </c>
      <c r="AC118" s="372">
        <v>1.47</v>
      </c>
      <c r="AD118" s="116">
        <f t="shared" si="137"/>
        <v>-7.2204348592156747E-3</v>
      </c>
      <c r="AE118" s="116">
        <f t="shared" si="138"/>
        <v>-6.7567567567567632E-3</v>
      </c>
      <c r="AF118" s="173">
        <v>2775335092.8699999</v>
      </c>
      <c r="AG118" s="372">
        <v>1.4</v>
      </c>
      <c r="AH118" s="116">
        <f t="shared" si="139"/>
        <v>-5.4230509650157979E-2</v>
      </c>
      <c r="AI118" s="116">
        <f t="shared" si="140"/>
        <v>-4.7619047619047665E-2</v>
      </c>
      <c r="AJ118" s="117">
        <f t="shared" si="84"/>
        <v>-2.5839594031551111E-3</v>
      </c>
      <c r="AK118" s="117">
        <f t="shared" si="85"/>
        <v>-1.5461211413271298E-3</v>
      </c>
      <c r="AL118" s="118">
        <f t="shared" si="86"/>
        <v>-5.0889853227003408E-2</v>
      </c>
      <c r="AM118" s="118">
        <f t="shared" si="87"/>
        <v>-4.1095890410958943E-2</v>
      </c>
      <c r="AN118" s="119">
        <f t="shared" si="88"/>
        <v>2.5627727016215698E-2</v>
      </c>
      <c r="AO118" s="203">
        <f t="shared" si="89"/>
        <v>2.2535403195828346E-2</v>
      </c>
      <c r="AP118" s="123"/>
      <c r="AQ118" s="121">
        <v>1789192828.73</v>
      </c>
      <c r="AR118" s="125">
        <v>0.79</v>
      </c>
      <c r="AS118" s="122" t="e">
        <f>(#REF!/AQ118)-1</f>
        <v>#REF!</v>
      </c>
      <c r="AT118" s="122" t="e">
        <f>(#REF!/AR118)-1</f>
        <v>#REF!</v>
      </c>
    </row>
    <row r="119" spans="1:46">
      <c r="A119" s="199" t="s">
        <v>39</v>
      </c>
      <c r="B119" s="169">
        <v>1549427252.3099999</v>
      </c>
      <c r="C119" s="169">
        <v>1.1599999999999999</v>
      </c>
      <c r="D119" s="169">
        <v>1566587657.9000001</v>
      </c>
      <c r="E119" s="169">
        <v>1.18</v>
      </c>
      <c r="F119" s="116">
        <f t="shared" si="126"/>
        <v>1.107532190647619E-2</v>
      </c>
      <c r="G119" s="116">
        <f t="shared" si="126"/>
        <v>1.7241379310344845E-2</v>
      </c>
      <c r="H119" s="169">
        <v>1585772449.3699999</v>
      </c>
      <c r="I119" s="169">
        <v>1.19</v>
      </c>
      <c r="J119" s="116">
        <f t="shared" si="127"/>
        <v>1.2246229167742116E-2</v>
      </c>
      <c r="K119" s="116">
        <f t="shared" si="128"/>
        <v>8.4745762711864493E-3</v>
      </c>
      <c r="L119" s="169">
        <v>1623282357.6199999</v>
      </c>
      <c r="M119" s="169">
        <v>1.22</v>
      </c>
      <c r="N119" s="116">
        <f t="shared" si="129"/>
        <v>2.3654029469929335E-2</v>
      </c>
      <c r="O119" s="116">
        <f t="shared" si="130"/>
        <v>2.521008403361347E-2</v>
      </c>
      <c r="P119" s="169">
        <v>1625797902.0799999</v>
      </c>
      <c r="Q119" s="169">
        <v>1.22</v>
      </c>
      <c r="R119" s="116">
        <f t="shared" si="131"/>
        <v>1.5496653728734179E-3</v>
      </c>
      <c r="S119" s="116">
        <f t="shared" si="132"/>
        <v>0</v>
      </c>
      <c r="T119" s="169">
        <v>1646121074.8299999</v>
      </c>
      <c r="U119" s="169">
        <v>1.24</v>
      </c>
      <c r="V119" s="116">
        <f t="shared" si="133"/>
        <v>1.2500429926744959E-2</v>
      </c>
      <c r="W119" s="116">
        <f t="shared" si="134"/>
        <v>1.6393442622950834E-2</v>
      </c>
      <c r="X119" s="169">
        <v>1618524582.3900001</v>
      </c>
      <c r="Y119" s="169">
        <v>1.22</v>
      </c>
      <c r="Z119" s="116">
        <f t="shared" si="135"/>
        <v>-1.676455812513657E-2</v>
      </c>
      <c r="AA119" s="116">
        <f t="shared" si="136"/>
        <v>-1.612903225806453E-2</v>
      </c>
      <c r="AB119" s="169">
        <v>1553849313.5</v>
      </c>
      <c r="AC119" s="169">
        <v>1.18</v>
      </c>
      <c r="AD119" s="116">
        <f t="shared" si="137"/>
        <v>-3.9959398574284946E-2</v>
      </c>
      <c r="AE119" s="116">
        <f t="shared" si="138"/>
        <v>-3.2786885245901669E-2</v>
      </c>
      <c r="AF119" s="169">
        <v>1553226697.3900001</v>
      </c>
      <c r="AG119" s="169">
        <v>1.18</v>
      </c>
      <c r="AH119" s="116">
        <f t="shared" si="139"/>
        <v>-4.0069272135370102E-4</v>
      </c>
      <c r="AI119" s="116">
        <f t="shared" si="140"/>
        <v>0</v>
      </c>
      <c r="AJ119" s="117">
        <f t="shared" si="84"/>
        <v>4.8762830287385039E-4</v>
      </c>
      <c r="AK119" s="117">
        <f t="shared" si="85"/>
        <v>2.300445591766175E-3</v>
      </c>
      <c r="AL119" s="118">
        <f t="shared" si="86"/>
        <v>-8.5287027780560111E-3</v>
      </c>
      <c r="AM119" s="118">
        <f t="shared" si="87"/>
        <v>0</v>
      </c>
      <c r="AN119" s="119">
        <f t="shared" si="88"/>
        <v>2.0237413911434448E-2</v>
      </c>
      <c r="AO119" s="203">
        <f t="shared" si="89"/>
        <v>1.9146674563400509E-2</v>
      </c>
      <c r="AP119" s="123"/>
      <c r="AQ119" s="121">
        <v>204378030.47999999</v>
      </c>
      <c r="AR119" s="125">
        <v>22.9087</v>
      </c>
      <c r="AS119" s="122" t="e">
        <f>(#REF!/AQ119)-1</f>
        <v>#REF!</v>
      </c>
      <c r="AT119" s="122" t="e">
        <f>(#REF!/AR119)-1</f>
        <v>#REF!</v>
      </c>
    </row>
    <row r="120" spans="1:46">
      <c r="A120" s="199" t="s">
        <v>40</v>
      </c>
      <c r="B120" s="169">
        <v>361801319.07999998</v>
      </c>
      <c r="C120" s="169">
        <v>35.429400000000001</v>
      </c>
      <c r="D120" s="169">
        <v>358963764.81999999</v>
      </c>
      <c r="E120" s="169">
        <v>35.459200000000003</v>
      </c>
      <c r="F120" s="116">
        <f t="shared" si="126"/>
        <v>-7.8428521687411608E-3</v>
      </c>
      <c r="G120" s="116">
        <f t="shared" si="126"/>
        <v>8.4110936115208278E-4</v>
      </c>
      <c r="H120" s="169">
        <v>358820848.51999998</v>
      </c>
      <c r="I120" s="169">
        <v>35.110999999999997</v>
      </c>
      <c r="J120" s="116">
        <f t="shared" si="127"/>
        <v>-3.9813572846740216E-4</v>
      </c>
      <c r="K120" s="116">
        <f t="shared" si="128"/>
        <v>-9.8197364858768829E-3</v>
      </c>
      <c r="L120" s="169">
        <v>360257854.56</v>
      </c>
      <c r="M120" s="169">
        <v>35.846299999999999</v>
      </c>
      <c r="N120" s="116">
        <f t="shared" si="129"/>
        <v>4.00480085236721E-3</v>
      </c>
      <c r="O120" s="116">
        <f t="shared" si="130"/>
        <v>2.094215488023703E-2</v>
      </c>
      <c r="P120" s="169">
        <v>371962691.99000001</v>
      </c>
      <c r="Q120" s="169">
        <v>37.052799999999998</v>
      </c>
      <c r="R120" s="116">
        <f t="shared" si="131"/>
        <v>3.2490165812750091E-2</v>
      </c>
      <c r="S120" s="116">
        <f t="shared" si="132"/>
        <v>3.3657588091378983E-2</v>
      </c>
      <c r="T120" s="169">
        <v>368737684.66000003</v>
      </c>
      <c r="U120" s="169">
        <v>36.901899999999998</v>
      </c>
      <c r="V120" s="116">
        <f t="shared" si="133"/>
        <v>-8.6702440848198982E-3</v>
      </c>
      <c r="W120" s="116">
        <f t="shared" si="134"/>
        <v>-4.072566715605839E-3</v>
      </c>
      <c r="X120" s="169">
        <v>368737684.66000003</v>
      </c>
      <c r="Y120" s="169">
        <v>36.901899999999998</v>
      </c>
      <c r="Z120" s="116">
        <f t="shared" si="135"/>
        <v>0</v>
      </c>
      <c r="AA120" s="116">
        <f t="shared" si="136"/>
        <v>0</v>
      </c>
      <c r="AB120" s="169">
        <v>364136397.87</v>
      </c>
      <c r="AC120" s="169">
        <v>36.407400000000003</v>
      </c>
      <c r="AD120" s="116">
        <f t="shared" si="137"/>
        <v>-1.2478482621711705E-2</v>
      </c>
      <c r="AE120" s="116">
        <f t="shared" si="138"/>
        <v>-1.3400394017652074E-2</v>
      </c>
      <c r="AF120" s="169">
        <v>363235148.69</v>
      </c>
      <c r="AG120" s="169">
        <v>36.375999999999998</v>
      </c>
      <c r="AH120" s="116">
        <f t="shared" si="139"/>
        <v>-2.4750318432099207E-3</v>
      </c>
      <c r="AI120" s="116">
        <f t="shared" si="140"/>
        <v>-8.6246202695070169E-4</v>
      </c>
      <c r="AJ120" s="117">
        <f t="shared" si="84"/>
        <v>5.7877752727090179E-4</v>
      </c>
      <c r="AK120" s="117">
        <f t="shared" si="85"/>
        <v>3.4107116358353248E-3</v>
      </c>
      <c r="AL120" s="118">
        <f t="shared" si="86"/>
        <v>1.1899206239219889E-2</v>
      </c>
      <c r="AM120" s="118">
        <f t="shared" si="87"/>
        <v>2.5855067232199117E-2</v>
      </c>
      <c r="AN120" s="119">
        <f t="shared" si="88"/>
        <v>1.3977787086522848E-2</v>
      </c>
      <c r="AO120" s="203">
        <f t="shared" si="89"/>
        <v>1.5912162222171844E-2</v>
      </c>
      <c r="AP120" s="123"/>
      <c r="AQ120" s="121">
        <v>160273731.87</v>
      </c>
      <c r="AR120" s="125">
        <v>133.94</v>
      </c>
      <c r="AS120" s="122" t="e">
        <f>(#REF!/AQ120)-1</f>
        <v>#REF!</v>
      </c>
      <c r="AT120" s="122" t="e">
        <f>(#REF!/AR120)-1</f>
        <v>#REF!</v>
      </c>
    </row>
    <row r="121" spans="1:46" s="279" customFormat="1">
      <c r="A121" s="198" t="s">
        <v>89</v>
      </c>
      <c r="B121" s="165">
        <v>224850736.72999999</v>
      </c>
      <c r="C121" s="177">
        <v>213.49</v>
      </c>
      <c r="D121" s="165">
        <v>231578959.25999999</v>
      </c>
      <c r="E121" s="177">
        <v>219.87</v>
      </c>
      <c r="F121" s="116">
        <f t="shared" si="126"/>
        <v>2.9923061973682694E-2</v>
      </c>
      <c r="G121" s="116">
        <f t="shared" si="126"/>
        <v>2.9884303714459669E-2</v>
      </c>
      <c r="H121" s="165">
        <v>234259014.71000001</v>
      </c>
      <c r="I121" s="177">
        <v>220</v>
      </c>
      <c r="J121" s="116">
        <f t="shared" si="127"/>
        <v>1.1572966121637359E-2</v>
      </c>
      <c r="K121" s="116">
        <f t="shared" si="128"/>
        <v>5.9125847091461069E-4</v>
      </c>
      <c r="L121" s="165">
        <v>245776990.36000001</v>
      </c>
      <c r="M121" s="177">
        <v>225.42</v>
      </c>
      <c r="N121" s="116">
        <f t="shared" si="129"/>
        <v>4.9167694418328522E-2</v>
      </c>
      <c r="O121" s="116">
        <f t="shared" si="130"/>
        <v>2.4636363636363578E-2</v>
      </c>
      <c r="P121" s="165">
        <v>260516248.71000001</v>
      </c>
      <c r="Q121" s="177">
        <v>224.36</v>
      </c>
      <c r="R121" s="116">
        <f t="shared" si="131"/>
        <v>5.997004979355787E-2</v>
      </c>
      <c r="S121" s="116">
        <f t="shared" si="132"/>
        <v>-4.70233342205649E-3</v>
      </c>
      <c r="T121" s="165">
        <v>263113992.13999999</v>
      </c>
      <c r="U121" s="177">
        <v>225.92</v>
      </c>
      <c r="V121" s="116">
        <f t="shared" si="133"/>
        <v>9.9715217106926737E-3</v>
      </c>
      <c r="W121" s="116">
        <f t="shared" si="134"/>
        <v>6.9531110714921279E-3</v>
      </c>
      <c r="X121" s="165">
        <v>263861568.02000001</v>
      </c>
      <c r="Y121" s="177">
        <v>223</v>
      </c>
      <c r="Z121" s="116">
        <f t="shared" si="135"/>
        <v>2.8412623514231365E-3</v>
      </c>
      <c r="AA121" s="116">
        <f t="shared" si="136"/>
        <v>-1.29249291784702E-2</v>
      </c>
      <c r="AB121" s="165">
        <v>255125276.09</v>
      </c>
      <c r="AC121" s="177">
        <v>218.9</v>
      </c>
      <c r="AD121" s="116">
        <f t="shared" si="137"/>
        <v>-3.3109376236776622E-2</v>
      </c>
      <c r="AE121" s="116">
        <f t="shared" si="138"/>
        <v>-1.8385650224215223E-2</v>
      </c>
      <c r="AF121" s="165">
        <v>253764947.19</v>
      </c>
      <c r="AG121" s="177">
        <v>217.77</v>
      </c>
      <c r="AH121" s="116">
        <f t="shared" si="139"/>
        <v>-5.3320036369901881E-3</v>
      </c>
      <c r="AI121" s="116">
        <f t="shared" si="140"/>
        <v>-5.1621745089081563E-3</v>
      </c>
      <c r="AJ121" s="117">
        <f t="shared" si="84"/>
        <v>1.5625647061944428E-2</v>
      </c>
      <c r="AK121" s="117">
        <f t="shared" si="85"/>
        <v>2.6112436949474898E-3</v>
      </c>
      <c r="AL121" s="118">
        <f t="shared" si="86"/>
        <v>9.5803124778236853E-2</v>
      </c>
      <c r="AM121" s="118">
        <f t="shared" si="87"/>
        <v>-9.5510983763132506E-3</v>
      </c>
      <c r="AN121" s="119">
        <f t="shared" si="88"/>
        <v>3.005250295044011E-2</v>
      </c>
      <c r="AO121" s="203">
        <f t="shared" si="89"/>
        <v>1.7104780144351388E-2</v>
      </c>
      <c r="AP121" s="123"/>
      <c r="AQ121" s="121"/>
      <c r="AR121" s="125"/>
      <c r="AS121" s="122"/>
      <c r="AT121" s="122"/>
    </row>
    <row r="122" spans="1:46" s="378" customFormat="1">
      <c r="A122" s="198" t="s">
        <v>185</v>
      </c>
      <c r="B122" s="165">
        <v>5989135497.1000004</v>
      </c>
      <c r="C122" s="177">
        <v>110.07</v>
      </c>
      <c r="D122" s="165">
        <v>6785734572.2600002</v>
      </c>
      <c r="E122" s="177">
        <v>111.57</v>
      </c>
      <c r="F122" s="116">
        <f t="shared" si="126"/>
        <v>0.13300735566021527</v>
      </c>
      <c r="G122" s="116">
        <f t="shared" si="126"/>
        <v>1.3627691469065142E-2</v>
      </c>
      <c r="H122" s="165">
        <v>7322739392.6400003</v>
      </c>
      <c r="I122" s="177">
        <v>111.68</v>
      </c>
      <c r="J122" s="116">
        <f t="shared" ref="J122" si="141">((H122-D122)/D122)</f>
        <v>7.9137315888432952E-2</v>
      </c>
      <c r="K122" s="116">
        <f t="shared" ref="K122" si="142">((I122-E122)/E122)</f>
        <v>9.8592811687741905E-4</v>
      </c>
      <c r="L122" s="165">
        <v>8398605415.1400003</v>
      </c>
      <c r="M122" s="177">
        <v>111.58</v>
      </c>
      <c r="N122" s="116">
        <f t="shared" ref="N122" si="143">((L122-H122)/H122)</f>
        <v>0.1469212496598391</v>
      </c>
      <c r="O122" s="116">
        <f t="shared" ref="O122" si="144">((M122-I122)/I122)</f>
        <v>-8.954154727794459E-4</v>
      </c>
      <c r="P122" s="165">
        <v>8755153472.1299992</v>
      </c>
      <c r="Q122" s="177">
        <v>111.95</v>
      </c>
      <c r="R122" s="116">
        <f t="shared" si="131"/>
        <v>4.2453245433730781E-2</v>
      </c>
      <c r="S122" s="116">
        <f t="shared" si="132"/>
        <v>3.3160064527693544E-3</v>
      </c>
      <c r="T122" s="165">
        <v>8751127200.8700008</v>
      </c>
      <c r="U122" s="177">
        <v>110.97</v>
      </c>
      <c r="V122" s="116">
        <f t="shared" si="133"/>
        <v>-4.5987443541852495E-4</v>
      </c>
      <c r="W122" s="116">
        <f t="shared" si="134"/>
        <v>-8.7539079946405002E-3</v>
      </c>
      <c r="X122" s="165">
        <v>8893367914.3500004</v>
      </c>
      <c r="Y122" s="177">
        <v>110.78</v>
      </c>
      <c r="Z122" s="116">
        <f t="shared" si="135"/>
        <v>1.6253987653825734E-2</v>
      </c>
      <c r="AA122" s="116">
        <f t="shared" si="136"/>
        <v>-1.7121744615661687E-3</v>
      </c>
      <c r="AB122" s="165">
        <v>8707733268.9200001</v>
      </c>
      <c r="AC122" s="177">
        <v>109.86</v>
      </c>
      <c r="AD122" s="116">
        <f t="shared" si="137"/>
        <v>-2.0873379715964219E-2</v>
      </c>
      <c r="AE122" s="116">
        <f t="shared" si="138"/>
        <v>-8.304748149485482E-3</v>
      </c>
      <c r="AF122" s="165">
        <v>8773085119.3999996</v>
      </c>
      <c r="AG122" s="177">
        <v>109.93</v>
      </c>
      <c r="AH122" s="116">
        <f t="shared" si="139"/>
        <v>7.5050358642996173E-3</v>
      </c>
      <c r="AI122" s="116">
        <f t="shared" si="140"/>
        <v>6.371745858365865E-4</v>
      </c>
      <c r="AJ122" s="117">
        <f t="shared" si="84"/>
        <v>5.0493117001120101E-2</v>
      </c>
      <c r="AK122" s="117">
        <f t="shared" si="85"/>
        <v>-1.3743068174038693E-4</v>
      </c>
      <c r="AL122" s="118">
        <f t="shared" si="86"/>
        <v>0.29287183664157218</v>
      </c>
      <c r="AM122" s="118">
        <f t="shared" si="87"/>
        <v>-1.4699291924352303E-2</v>
      </c>
      <c r="AN122" s="119">
        <f t="shared" si="88"/>
        <v>6.290785926659706E-2</v>
      </c>
      <c r="AO122" s="203">
        <f t="shared" si="89"/>
        <v>7.0434354340741679E-3</v>
      </c>
      <c r="AP122" s="123"/>
      <c r="AQ122" s="121"/>
      <c r="AR122" s="125"/>
      <c r="AS122" s="122"/>
      <c r="AT122" s="122"/>
    </row>
    <row r="123" spans="1:46">
      <c r="A123" s="198" t="s">
        <v>218</v>
      </c>
      <c r="B123" s="165">
        <v>0</v>
      </c>
      <c r="C123" s="177">
        <v>0</v>
      </c>
      <c r="D123" s="165">
        <v>0</v>
      </c>
      <c r="E123" s="177">
        <v>0</v>
      </c>
      <c r="F123" s="116" t="e">
        <f t="shared" si="126"/>
        <v>#DIV/0!</v>
      </c>
      <c r="G123" s="116" t="e">
        <f t="shared" si="126"/>
        <v>#DIV/0!</v>
      </c>
      <c r="H123" s="165">
        <v>0</v>
      </c>
      <c r="I123" s="177">
        <v>0</v>
      </c>
      <c r="J123" s="116" t="e">
        <f t="shared" si="127"/>
        <v>#DIV/0!</v>
      </c>
      <c r="K123" s="116" t="e">
        <f t="shared" si="128"/>
        <v>#DIV/0!</v>
      </c>
      <c r="L123" s="165">
        <v>0</v>
      </c>
      <c r="M123" s="177">
        <v>0</v>
      </c>
      <c r="N123" s="116" t="e">
        <f t="shared" si="129"/>
        <v>#DIV/0!</v>
      </c>
      <c r="O123" s="116" t="e">
        <f t="shared" si="130"/>
        <v>#DIV/0!</v>
      </c>
      <c r="P123" s="165">
        <v>253106720</v>
      </c>
      <c r="Q123" s="177">
        <v>1.0096000000000001</v>
      </c>
      <c r="R123" s="116" t="e">
        <f t="shared" si="131"/>
        <v>#DIV/0!</v>
      </c>
      <c r="S123" s="116" t="e">
        <f t="shared" si="132"/>
        <v>#DIV/0!</v>
      </c>
      <c r="T123" s="165">
        <v>576808032.24000001</v>
      </c>
      <c r="U123" s="177">
        <v>1.0169999999999999</v>
      </c>
      <c r="V123" s="116">
        <f t="shared" si="133"/>
        <v>1.2789123585497848</v>
      </c>
      <c r="W123" s="116">
        <f t="shared" si="134"/>
        <v>7.3296354992074594E-3</v>
      </c>
      <c r="X123" s="165">
        <v>598554009.38999999</v>
      </c>
      <c r="Y123" s="177">
        <v>1.0181</v>
      </c>
      <c r="Z123" s="116">
        <f t="shared" si="135"/>
        <v>3.7700544955226706E-2</v>
      </c>
      <c r="AA123" s="116">
        <f t="shared" si="136"/>
        <v>1.081612586037464E-3</v>
      </c>
      <c r="AB123" s="165">
        <v>609764186.83000004</v>
      </c>
      <c r="AC123" s="177">
        <v>1.0192000000000001</v>
      </c>
      <c r="AD123" s="116">
        <f t="shared" si="137"/>
        <v>1.8728765097446434E-2</v>
      </c>
      <c r="AE123" s="116">
        <f t="shared" si="138"/>
        <v>1.0804439642472261E-3</v>
      </c>
      <c r="AF123" s="165">
        <v>654782950.60000002</v>
      </c>
      <c r="AG123" s="177">
        <v>1.0202</v>
      </c>
      <c r="AH123" s="116">
        <f t="shared" si="139"/>
        <v>7.3829793127143828E-2</v>
      </c>
      <c r="AI123" s="116">
        <f t="shared" si="140"/>
        <v>9.8116169544730167E-4</v>
      </c>
      <c r="AJ123" s="117" t="e">
        <f t="shared" si="84"/>
        <v>#DIV/0!</v>
      </c>
      <c r="AK123" s="117" t="e">
        <f t="shared" si="85"/>
        <v>#DIV/0!</v>
      </c>
      <c r="AL123" s="118" t="e">
        <f t="shared" si="86"/>
        <v>#DIV/0!</v>
      </c>
      <c r="AM123" s="118" t="e">
        <f t="shared" si="87"/>
        <v>#DIV/0!</v>
      </c>
      <c r="AN123" s="119" t="e">
        <f t="shared" si="88"/>
        <v>#DIV/0!</v>
      </c>
      <c r="AO123" s="203" t="e">
        <f t="shared" si="89"/>
        <v>#DIV/0!</v>
      </c>
      <c r="AP123" s="123"/>
      <c r="AQ123" s="151">
        <f>SUM(AQ116:AQ120)</f>
        <v>4923038917.1999998</v>
      </c>
      <c r="AR123" s="99"/>
      <c r="AS123" s="122" t="e">
        <f>(#REF!/AQ123)-1</f>
        <v>#REF!</v>
      </c>
      <c r="AT123" s="122" t="e">
        <f>(#REF!/AR123)-1</f>
        <v>#REF!</v>
      </c>
    </row>
    <row r="124" spans="1:46">
      <c r="A124" s="200" t="s">
        <v>56</v>
      </c>
      <c r="B124" s="181">
        <f>SUM(B117:B123)</f>
        <v>11583636280.93</v>
      </c>
      <c r="C124" s="172"/>
      <c r="D124" s="181">
        <f>SUM(D117:D123)</f>
        <v>12484919084.960001</v>
      </c>
      <c r="E124" s="172"/>
      <c r="F124" s="116">
        <f>((D124-B124)/B124)</f>
        <v>7.7806552465202281E-2</v>
      </c>
      <c r="G124" s="116"/>
      <c r="H124" s="181">
        <f>SUM(H117:H123)</f>
        <v>13059553041.24</v>
      </c>
      <c r="I124" s="172"/>
      <c r="J124" s="116">
        <f>((H124-D124)/D124)</f>
        <v>4.6026245934764086E-2</v>
      </c>
      <c r="K124" s="116"/>
      <c r="L124" s="181">
        <f>SUM(L117:L123)</f>
        <v>14539154771.85</v>
      </c>
      <c r="M124" s="172"/>
      <c r="N124" s="116">
        <f>((L124-H124)/H124)</f>
        <v>0.11329650608544203</v>
      </c>
      <c r="O124" s="116"/>
      <c r="P124" s="181">
        <f>SUM(P117:P123)</f>
        <v>14825747524.41</v>
      </c>
      <c r="Q124" s="172"/>
      <c r="R124" s="116">
        <f>((P124-L124)/L124)</f>
        <v>1.9711789100346214E-2</v>
      </c>
      <c r="S124" s="116"/>
      <c r="T124" s="181">
        <f>SUM(T117:T123)</f>
        <v>15207882683.340002</v>
      </c>
      <c r="U124" s="172"/>
      <c r="V124" s="116">
        <f>((T124-P124)/P124)</f>
        <v>2.5775102287478723E-2</v>
      </c>
      <c r="W124" s="116"/>
      <c r="X124" s="181">
        <f>SUM(X117:X123)</f>
        <v>15311855906.650002</v>
      </c>
      <c r="Y124" s="172"/>
      <c r="Z124" s="116">
        <f>((X124-T124)/T124)</f>
        <v>6.8367980918146156E-3</v>
      </c>
      <c r="AA124" s="116"/>
      <c r="AB124" s="181">
        <f>SUM(AB117:AB123)</f>
        <v>15028506577.940001</v>
      </c>
      <c r="AC124" s="172"/>
      <c r="AD124" s="116">
        <f>((AB124-X124)/X124)</f>
        <v>-1.8505224346249315E-2</v>
      </c>
      <c r="AE124" s="116"/>
      <c r="AF124" s="181">
        <f>SUM(AF117:AF123)</f>
        <v>14973964028.359999</v>
      </c>
      <c r="AG124" s="172"/>
      <c r="AH124" s="116">
        <f>((AF124-AB124)/AB124)</f>
        <v>-3.6292727622093592E-3</v>
      </c>
      <c r="AI124" s="116"/>
      <c r="AJ124" s="117">
        <f t="shared" si="84"/>
        <v>3.3414812107073658E-2</v>
      </c>
      <c r="AK124" s="117"/>
      <c r="AL124" s="118">
        <f t="shared" si="86"/>
        <v>0.19936412294401121</v>
      </c>
      <c r="AM124" s="118"/>
      <c r="AN124" s="119">
        <f t="shared" si="88"/>
        <v>4.3966290905371491E-2</v>
      </c>
      <c r="AO124" s="203"/>
      <c r="AP124" s="123"/>
      <c r="AQ124" s="98">
        <f>SUM(AQ19,AQ47,AQ59,AQ86,AQ92,AQ114,AQ123)</f>
        <v>244289452404.71518</v>
      </c>
      <c r="AR124" s="99"/>
      <c r="AS124" s="122" t="e">
        <f>(#REF!/AQ124)-1</f>
        <v>#REF!</v>
      </c>
      <c r="AT124" s="122" t="e">
        <f>(#REF!/AR124)-1</f>
        <v>#REF!</v>
      </c>
    </row>
    <row r="125" spans="1:46" ht="15" customHeight="1">
      <c r="A125" s="200" t="s">
        <v>42</v>
      </c>
      <c r="B125" s="72">
        <f>SUM(B19,B47,B59,B87,B93,B115,B124)</f>
        <v>1479144917010.8352</v>
      </c>
      <c r="C125" s="97"/>
      <c r="D125" s="72">
        <f>SUM(D19,D47,D59,D87,D93,D115,D124)</f>
        <v>1493761634797.3459</v>
      </c>
      <c r="E125" s="97"/>
      <c r="F125" s="116">
        <f>((D125-B125)/B125)</f>
        <v>9.8818700036838042E-3</v>
      </c>
      <c r="G125" s="116"/>
      <c r="H125" s="72">
        <f>SUM(H19,H47,H59,H87,H93,H115,H124)</f>
        <v>1493636064307.1685</v>
      </c>
      <c r="I125" s="97"/>
      <c r="J125" s="116">
        <f>((H125-D125)/D125)</f>
        <v>-8.4063271711035735E-5</v>
      </c>
      <c r="K125" s="116"/>
      <c r="L125" s="72">
        <f>SUM(L19,L47,L59,L87,L93,L115,L124)</f>
        <v>1496203829459.8872</v>
      </c>
      <c r="M125" s="97"/>
      <c r="N125" s="116">
        <f>((L125-H125)/H125)</f>
        <v>1.7191370870586352E-3</v>
      </c>
      <c r="O125" s="116"/>
      <c r="P125" s="72">
        <f>SUM(P19,P47,P59,P87,P93,P115,P124)</f>
        <v>1497907917131.5071</v>
      </c>
      <c r="Q125" s="97"/>
      <c r="R125" s="116">
        <f>((P125-L125)/L125)</f>
        <v>1.1389408568985081E-3</v>
      </c>
      <c r="S125" s="116"/>
      <c r="T125" s="72">
        <f>SUM(T19,T47,T59,T87,T93,T115,T124)</f>
        <v>1494913695939.4785</v>
      </c>
      <c r="U125" s="97"/>
      <c r="V125" s="116">
        <f>((T125-P125)/P125)</f>
        <v>-1.9989354203845166E-3</v>
      </c>
      <c r="W125" s="116"/>
      <c r="X125" s="72">
        <f>SUM(X19,X47,X59,X87,X93,X115,X124)</f>
        <v>1498071304374.8413</v>
      </c>
      <c r="Y125" s="97"/>
      <c r="Z125" s="116">
        <f>((X125-T125)/T125)</f>
        <v>2.1122346018633497E-3</v>
      </c>
      <c r="AA125" s="116"/>
      <c r="AB125" s="72">
        <f>SUM(AB19,AB47,AB59,AB87,AB93,AB115,AB124)</f>
        <v>1499578455140.927</v>
      </c>
      <c r="AC125" s="97"/>
      <c r="AD125" s="116">
        <f>((AB125-X125)/X125)</f>
        <v>1.006060767390936E-3</v>
      </c>
      <c r="AE125" s="116"/>
      <c r="AF125" s="72">
        <f>SUM(AF19,AF47,AF59,AF87,AF93,AF115,AF124)</f>
        <v>1486617241686.8438</v>
      </c>
      <c r="AG125" s="97"/>
      <c r="AH125" s="116">
        <f>((AF125-AB125)/AB125)</f>
        <v>-8.6432379777456776E-3</v>
      </c>
      <c r="AI125" s="116"/>
      <c r="AJ125" s="117">
        <f t="shared" si="84"/>
        <v>6.415008308817507E-4</v>
      </c>
      <c r="AK125" s="117"/>
      <c r="AL125" s="118">
        <f t="shared" si="86"/>
        <v>-4.7828200591531825E-3</v>
      </c>
      <c r="AM125" s="118"/>
      <c r="AN125" s="119">
        <f t="shared" si="88"/>
        <v>5.1101279311718513E-3</v>
      </c>
      <c r="AO125" s="203"/>
      <c r="AP125" s="123"/>
      <c r="AQ125" s="152"/>
      <c r="AR125" s="153"/>
      <c r="AS125" s="122" t="e">
        <f>(#REF!/AQ125)-1</f>
        <v>#REF!</v>
      </c>
      <c r="AT125" s="122" t="e">
        <f>(#REF!/AR125)-1</f>
        <v>#REF!</v>
      </c>
    </row>
    <row r="126" spans="1:46" ht="17.25" customHeight="1" thickBot="1">
      <c r="A126" s="199"/>
      <c r="B126" s="272"/>
      <c r="C126" s="272"/>
      <c r="D126" s="272"/>
      <c r="E126" s="272"/>
      <c r="F126" s="116"/>
      <c r="G126" s="116"/>
      <c r="H126" s="272"/>
      <c r="I126" s="272"/>
      <c r="J126" s="116"/>
      <c r="K126" s="116"/>
      <c r="L126" s="272"/>
      <c r="M126" s="272"/>
      <c r="N126" s="116"/>
      <c r="O126" s="116"/>
      <c r="P126" s="272"/>
      <c r="Q126" s="272"/>
      <c r="R126" s="116"/>
      <c r="S126" s="116"/>
      <c r="T126" s="272"/>
      <c r="U126" s="272"/>
      <c r="V126" s="116"/>
      <c r="W126" s="116"/>
      <c r="X126" s="272"/>
      <c r="Y126" s="272"/>
      <c r="Z126" s="116"/>
      <c r="AA126" s="116"/>
      <c r="AB126" s="272"/>
      <c r="AC126" s="272"/>
      <c r="AD126" s="116"/>
      <c r="AE126" s="116"/>
      <c r="AF126" s="272"/>
      <c r="AG126" s="272"/>
      <c r="AH126" s="116"/>
      <c r="AI126" s="116"/>
      <c r="AJ126" s="117"/>
      <c r="AK126" s="117"/>
      <c r="AL126" s="118"/>
      <c r="AM126" s="118"/>
      <c r="AN126" s="119"/>
      <c r="AO126" s="203"/>
      <c r="AP126" s="123"/>
      <c r="AQ126" s="461" t="s">
        <v>109</v>
      </c>
      <c r="AR126" s="461"/>
      <c r="AS126" s="122" t="e">
        <f>(#REF!/AQ126)-1</f>
        <v>#REF!</v>
      </c>
      <c r="AT126" s="122" t="e">
        <f>(#REF!/AR126)-1</f>
        <v>#REF!</v>
      </c>
    </row>
    <row r="127" spans="1:46" ht="29.25" customHeight="1">
      <c r="A127" s="202" t="s">
        <v>63</v>
      </c>
      <c r="B127" s="456" t="s">
        <v>212</v>
      </c>
      <c r="C127" s="457"/>
      <c r="D127" s="456" t="s">
        <v>213</v>
      </c>
      <c r="E127" s="457"/>
      <c r="F127" s="456" t="s">
        <v>84</v>
      </c>
      <c r="G127" s="457"/>
      <c r="H127" s="456" t="s">
        <v>214</v>
      </c>
      <c r="I127" s="457"/>
      <c r="J127" s="456" t="s">
        <v>84</v>
      </c>
      <c r="K127" s="457"/>
      <c r="L127" s="456" t="s">
        <v>215</v>
      </c>
      <c r="M127" s="457"/>
      <c r="N127" s="456" t="s">
        <v>84</v>
      </c>
      <c r="O127" s="457"/>
      <c r="P127" s="456" t="s">
        <v>216</v>
      </c>
      <c r="Q127" s="457"/>
      <c r="R127" s="456" t="s">
        <v>84</v>
      </c>
      <c r="S127" s="457"/>
      <c r="T127" s="456" t="s">
        <v>219</v>
      </c>
      <c r="U127" s="457"/>
      <c r="V127" s="456" t="s">
        <v>84</v>
      </c>
      <c r="W127" s="457"/>
      <c r="X127" s="456" t="s">
        <v>220</v>
      </c>
      <c r="Y127" s="457"/>
      <c r="Z127" s="456" t="s">
        <v>84</v>
      </c>
      <c r="AA127" s="457"/>
      <c r="AB127" s="456" t="s">
        <v>221</v>
      </c>
      <c r="AC127" s="457"/>
      <c r="AD127" s="456" t="s">
        <v>84</v>
      </c>
      <c r="AE127" s="457"/>
      <c r="AF127" s="456" t="s">
        <v>223</v>
      </c>
      <c r="AG127" s="457"/>
      <c r="AH127" s="456" t="s">
        <v>84</v>
      </c>
      <c r="AI127" s="457"/>
      <c r="AJ127" s="460" t="s">
        <v>103</v>
      </c>
      <c r="AK127" s="460"/>
      <c r="AL127" s="460" t="s">
        <v>104</v>
      </c>
      <c r="AM127" s="460"/>
      <c r="AN127" s="460" t="s">
        <v>94</v>
      </c>
      <c r="AO127" s="462"/>
      <c r="AP127" s="123"/>
      <c r="AQ127" s="154" t="s">
        <v>97</v>
      </c>
      <c r="AR127" s="155" t="s">
        <v>98</v>
      </c>
      <c r="AS127" s="122" t="e">
        <f>(#REF!/AQ127)-1</f>
        <v>#REF!</v>
      </c>
      <c r="AT127" s="122" t="e">
        <f>(#REF!/AR127)-1</f>
        <v>#REF!</v>
      </c>
    </row>
    <row r="128" spans="1:46" ht="25.5" customHeight="1">
      <c r="A128" s="202"/>
      <c r="B128" s="206" t="s">
        <v>97</v>
      </c>
      <c r="C128" s="207" t="s">
        <v>98</v>
      </c>
      <c r="D128" s="206" t="s">
        <v>97</v>
      </c>
      <c r="E128" s="207" t="s">
        <v>98</v>
      </c>
      <c r="F128" s="397" t="s">
        <v>96</v>
      </c>
      <c r="G128" s="397" t="s">
        <v>5</v>
      </c>
      <c r="H128" s="206" t="s">
        <v>97</v>
      </c>
      <c r="I128" s="207" t="s">
        <v>98</v>
      </c>
      <c r="J128" s="398" t="s">
        <v>96</v>
      </c>
      <c r="K128" s="398" t="s">
        <v>5</v>
      </c>
      <c r="L128" s="206" t="s">
        <v>97</v>
      </c>
      <c r="M128" s="207" t="s">
        <v>98</v>
      </c>
      <c r="N128" s="399" t="s">
        <v>96</v>
      </c>
      <c r="O128" s="399" t="s">
        <v>5</v>
      </c>
      <c r="P128" s="206" t="s">
        <v>97</v>
      </c>
      <c r="Q128" s="207" t="s">
        <v>98</v>
      </c>
      <c r="R128" s="401" t="s">
        <v>96</v>
      </c>
      <c r="S128" s="401" t="s">
        <v>5</v>
      </c>
      <c r="T128" s="206" t="s">
        <v>97</v>
      </c>
      <c r="U128" s="207" t="s">
        <v>98</v>
      </c>
      <c r="V128" s="405" t="s">
        <v>96</v>
      </c>
      <c r="W128" s="405" t="s">
        <v>5</v>
      </c>
      <c r="X128" s="206" t="s">
        <v>97</v>
      </c>
      <c r="Y128" s="207" t="s">
        <v>98</v>
      </c>
      <c r="Z128" s="408" t="s">
        <v>96</v>
      </c>
      <c r="AA128" s="408" t="s">
        <v>5</v>
      </c>
      <c r="AB128" s="206" t="s">
        <v>97</v>
      </c>
      <c r="AC128" s="207" t="s">
        <v>98</v>
      </c>
      <c r="AD128" s="410" t="s">
        <v>96</v>
      </c>
      <c r="AE128" s="410" t="s">
        <v>5</v>
      </c>
      <c r="AF128" s="206" t="s">
        <v>97</v>
      </c>
      <c r="AG128" s="207" t="s">
        <v>98</v>
      </c>
      <c r="AH128" s="419" t="s">
        <v>96</v>
      </c>
      <c r="AI128" s="419" t="s">
        <v>5</v>
      </c>
      <c r="AJ128" s="252" t="s">
        <v>102</v>
      </c>
      <c r="AK128" s="252" t="s">
        <v>102</v>
      </c>
      <c r="AL128" s="252" t="s">
        <v>102</v>
      </c>
      <c r="AM128" s="252" t="s">
        <v>102</v>
      </c>
      <c r="AN128" s="252" t="s">
        <v>102</v>
      </c>
      <c r="AO128" s="253" t="s">
        <v>102</v>
      </c>
      <c r="AP128" s="123"/>
      <c r="AQ128" s="148">
        <v>1901056000</v>
      </c>
      <c r="AR128" s="140">
        <v>12.64</v>
      </c>
      <c r="AS128" s="122" t="e">
        <f>(#REF!/AQ128)-1</f>
        <v>#REF!</v>
      </c>
      <c r="AT128" s="122" t="e">
        <f>(#REF!/AR128)-1</f>
        <v>#REF!</v>
      </c>
    </row>
    <row r="129" spans="1:46">
      <c r="A129" s="199" t="s">
        <v>44</v>
      </c>
      <c r="B129" s="179">
        <v>2369130000</v>
      </c>
      <c r="C129" s="178">
        <v>15.7</v>
      </c>
      <c r="D129" s="179">
        <v>2547192000</v>
      </c>
      <c r="E129" s="178">
        <v>16.88</v>
      </c>
      <c r="F129" s="116">
        <f t="shared" ref="F129:F138" si="145">((D129-B129)/B129)</f>
        <v>7.5159235668789806E-2</v>
      </c>
      <c r="G129" s="116">
        <f t="shared" ref="G129:G138" si="146">((E129-C129)/C129)</f>
        <v>7.5159235668789792E-2</v>
      </c>
      <c r="H129" s="179">
        <v>2598498000</v>
      </c>
      <c r="I129" s="178">
        <v>17.22</v>
      </c>
      <c r="J129" s="116">
        <f t="shared" ref="J129:J138" si="147">((H129-D129)/D129)</f>
        <v>2.014218009478673E-2</v>
      </c>
      <c r="K129" s="116">
        <f t="shared" ref="K129:K138" si="148">((I129-E129)/E129)</f>
        <v>2.0142180094786723E-2</v>
      </c>
      <c r="L129" s="179">
        <v>2675457000</v>
      </c>
      <c r="M129" s="178">
        <v>17.73</v>
      </c>
      <c r="N129" s="116">
        <f t="shared" ref="N129:N138" si="149">((L129-H129)/H129)</f>
        <v>2.9616724738675958E-2</v>
      </c>
      <c r="O129" s="116">
        <f t="shared" ref="O129:O138" si="150">((M129-I129)/I129)</f>
        <v>2.9616724738676051E-2</v>
      </c>
      <c r="P129" s="179">
        <v>2669421000</v>
      </c>
      <c r="Q129" s="178">
        <v>17.690000000000001</v>
      </c>
      <c r="R129" s="116">
        <f t="shared" ref="R129:R138" si="151">((P129-L129)/L129)</f>
        <v>-2.2560631697687537E-3</v>
      </c>
      <c r="S129" s="116">
        <f t="shared" ref="S129:S138" si="152">((Q129-M129)/M129)</f>
        <v>-2.2560631697687056E-3</v>
      </c>
      <c r="T129" s="179">
        <v>2669421000</v>
      </c>
      <c r="U129" s="178">
        <v>17.690000000000001</v>
      </c>
      <c r="V129" s="116">
        <f t="shared" ref="V129:V138" si="153">((T129-P129)/P129)</f>
        <v>0</v>
      </c>
      <c r="W129" s="116">
        <f t="shared" ref="W129:W138" si="154">((U129-Q129)/Q129)</f>
        <v>0</v>
      </c>
      <c r="X129" s="179">
        <v>2669421000</v>
      </c>
      <c r="Y129" s="178">
        <v>17.690000000000001</v>
      </c>
      <c r="Z129" s="116">
        <f t="shared" ref="Z129:Z138" si="155">((X129-T129)/T129)</f>
        <v>0</v>
      </c>
      <c r="AA129" s="116">
        <f t="shared" ref="AA129:AA138" si="156">((Y129-U129)/U129)</f>
        <v>0</v>
      </c>
      <c r="AB129" s="179">
        <v>2716200000</v>
      </c>
      <c r="AC129" s="178">
        <v>16.760000000000002</v>
      </c>
      <c r="AD129" s="116">
        <f t="shared" ref="AD129:AD138" si="157">((AB129-X129)/X129)</f>
        <v>1.7524024872809497E-2</v>
      </c>
      <c r="AE129" s="116">
        <f t="shared" ref="AE129:AE138" si="158">((AC129-Y129)/Y129)</f>
        <v>-5.2572074618428472E-2</v>
      </c>
      <c r="AF129" s="179">
        <v>2640750000</v>
      </c>
      <c r="AG129" s="178">
        <v>17.5</v>
      </c>
      <c r="AH129" s="116">
        <f t="shared" ref="AH129:AH138" si="159">((AF129-AB129)/AB129)</f>
        <v>-2.7777777777777776E-2</v>
      </c>
      <c r="AI129" s="116">
        <f t="shared" ref="AI129:AI138" si="160">((AG129-AC129)/AC129)</f>
        <v>4.4152744630071503E-2</v>
      </c>
      <c r="AJ129" s="117">
        <f t="shared" ref="AJ129" si="161">AVERAGE(F129,J129,N129,R129,V129,Z129,AD129,AH129)</f>
        <v>1.4051040553439432E-2</v>
      </c>
      <c r="AK129" s="117">
        <f t="shared" ref="AK129" si="162">AVERAGE(G129,K129,O129,S129,W129,AA129,AE129,AI129)</f>
        <v>1.4280343418015861E-2</v>
      </c>
      <c r="AL129" s="118">
        <f t="shared" ref="AL129" si="163">((AF129-D129)/D129)</f>
        <v>3.6729857819905211E-2</v>
      </c>
      <c r="AM129" s="118">
        <f t="shared" ref="AM129" si="164">((AG129-E129)/E129)</f>
        <v>3.6729857819905273E-2</v>
      </c>
      <c r="AN129" s="119">
        <f t="shared" ref="AN129" si="165">STDEV(F129,J129,N129,R129,V129,Z129,AD129,AH129)</f>
        <v>3.0322318021783538E-2</v>
      </c>
      <c r="AO129" s="203">
        <f t="shared" ref="AO129" si="166">STDEV(G129,K129,O129,S129,W129,AA129,AE129,AI129)</f>
        <v>3.7831809279497981E-2</v>
      </c>
      <c r="AP129" s="123"/>
      <c r="AQ129" s="148">
        <v>106884243.56</v>
      </c>
      <c r="AR129" s="140">
        <v>2.92</v>
      </c>
      <c r="AS129" s="122" t="e">
        <f>(#REF!/AQ129)-1</f>
        <v>#REF!</v>
      </c>
      <c r="AT129" s="122" t="e">
        <f>(#REF!/AR129)-1</f>
        <v>#REF!</v>
      </c>
    </row>
    <row r="130" spans="1:46">
      <c r="A130" s="199" t="s">
        <v>80</v>
      </c>
      <c r="B130" s="179">
        <v>337408604.27999997</v>
      </c>
      <c r="C130" s="178">
        <v>3.96</v>
      </c>
      <c r="D130" s="179">
        <v>337408604.27999997</v>
      </c>
      <c r="E130" s="178">
        <v>3.96</v>
      </c>
      <c r="F130" s="116">
        <f t="shared" si="145"/>
        <v>0</v>
      </c>
      <c r="G130" s="116">
        <f t="shared" si="146"/>
        <v>0</v>
      </c>
      <c r="H130" s="179">
        <v>345929023.57999998</v>
      </c>
      <c r="I130" s="178">
        <v>4.0599999999999996</v>
      </c>
      <c r="J130" s="116">
        <f t="shared" si="147"/>
        <v>2.525252525252529E-2</v>
      </c>
      <c r="K130" s="116">
        <f t="shared" si="148"/>
        <v>2.5252525252525162E-2</v>
      </c>
      <c r="L130" s="179">
        <v>355301484.81</v>
      </c>
      <c r="M130" s="178">
        <v>4.17</v>
      </c>
      <c r="N130" s="116">
        <f t="shared" si="149"/>
        <v>2.7093596059113358E-2</v>
      </c>
      <c r="O130" s="116">
        <f t="shared" si="150"/>
        <v>2.7093596059113382E-2</v>
      </c>
      <c r="P130" s="179">
        <v>349337191.30000001</v>
      </c>
      <c r="Q130" s="178">
        <v>4.0999999999999996</v>
      </c>
      <c r="R130" s="116">
        <f t="shared" si="151"/>
        <v>-1.6786570743405248E-2</v>
      </c>
      <c r="S130" s="116">
        <f t="shared" si="152"/>
        <v>-1.6786570743405345E-2</v>
      </c>
      <c r="T130" s="179">
        <v>360413736.38999999</v>
      </c>
      <c r="U130" s="178">
        <v>4.2300000000000004</v>
      </c>
      <c r="V130" s="116">
        <f t="shared" si="153"/>
        <v>3.1707317073170656E-2</v>
      </c>
      <c r="W130" s="116">
        <f t="shared" si="154"/>
        <v>3.1707317073170926E-2</v>
      </c>
      <c r="X130" s="179">
        <v>360413736.38999999</v>
      </c>
      <c r="Y130" s="178">
        <v>4.2300000000000004</v>
      </c>
      <c r="Z130" s="116">
        <f t="shared" si="155"/>
        <v>0</v>
      </c>
      <c r="AA130" s="116">
        <f t="shared" si="156"/>
        <v>0</v>
      </c>
      <c r="AB130" s="179">
        <v>340816772</v>
      </c>
      <c r="AC130" s="178">
        <v>4</v>
      </c>
      <c r="AD130" s="116">
        <f t="shared" si="157"/>
        <v>-5.4373522458628802E-2</v>
      </c>
      <c r="AE130" s="116">
        <f t="shared" si="158"/>
        <v>-5.4373522458628934E-2</v>
      </c>
      <c r="AF130" s="179">
        <v>336556562.35000002</v>
      </c>
      <c r="AG130" s="178">
        <v>3.95</v>
      </c>
      <c r="AH130" s="116">
        <f t="shared" si="159"/>
        <v>-1.249999999999993E-2</v>
      </c>
      <c r="AI130" s="116">
        <f t="shared" si="160"/>
        <v>-1.2499999999999956E-2</v>
      </c>
      <c r="AJ130" s="117">
        <f t="shared" ref="AJ130:AJ140" si="167">AVERAGE(F130,J130,N130,R130,V130,Z130,AD130,AH130)</f>
        <v>4.9168147846914657E-5</v>
      </c>
      <c r="AK130" s="117">
        <f t="shared" ref="AK130:AK140" si="168">AVERAGE(G130,K130,O130,S130,W130,AA130,AE130,AI130)</f>
        <v>4.9168147846905333E-5</v>
      </c>
      <c r="AL130" s="118">
        <f t="shared" ref="AL130:AL140" si="169">((AF130-D130)/D130)</f>
        <v>-2.5252525252523702E-3</v>
      </c>
      <c r="AM130" s="118">
        <f t="shared" ref="AM130:AM140" si="170">((AG130-E130)/E130)</f>
        <v>-2.5252525252524713E-3</v>
      </c>
      <c r="AN130" s="119">
        <f t="shared" ref="AN130:AN140" si="171">STDEV(F130,J130,N130,R130,V130,Z130,AD130,AH130)</f>
        <v>2.8714372948678672E-2</v>
      </c>
      <c r="AO130" s="203">
        <f t="shared" ref="AO130:AO140" si="172">STDEV(G130,K130,O130,S130,W130,AA130,AE130,AI130)</f>
        <v>2.8714372948678749E-2</v>
      </c>
      <c r="AP130" s="123"/>
      <c r="AQ130" s="148">
        <v>84059843.040000007</v>
      </c>
      <c r="AR130" s="140">
        <v>7.19</v>
      </c>
      <c r="AS130" s="122" t="e">
        <f>(#REF!/AQ130)-1</f>
        <v>#REF!</v>
      </c>
      <c r="AT130" s="122" t="e">
        <f>(#REF!/AR130)-1</f>
        <v>#REF!</v>
      </c>
    </row>
    <row r="131" spans="1:46">
      <c r="A131" s="199" t="s">
        <v>69</v>
      </c>
      <c r="B131" s="179">
        <v>147923804.16</v>
      </c>
      <c r="C131" s="178">
        <v>5.76</v>
      </c>
      <c r="D131" s="179">
        <v>147153367.68000001</v>
      </c>
      <c r="E131" s="178">
        <v>5.73</v>
      </c>
      <c r="F131" s="116">
        <f t="shared" si="145"/>
        <v>-5.2083333333332611E-3</v>
      </c>
      <c r="G131" s="116">
        <f t="shared" si="146"/>
        <v>-5.2083333333332229E-3</v>
      </c>
      <c r="H131" s="179">
        <v>151005550.08000001</v>
      </c>
      <c r="I131" s="178">
        <v>5.88</v>
      </c>
      <c r="J131" s="116">
        <f t="shared" si="147"/>
        <v>2.6178010471204227E-2</v>
      </c>
      <c r="K131" s="116">
        <f t="shared" si="148"/>
        <v>2.6178010471204095E-2</v>
      </c>
      <c r="L131" s="179">
        <v>155884981.12</v>
      </c>
      <c r="M131" s="178">
        <v>6.07</v>
      </c>
      <c r="N131" s="116">
        <f t="shared" si="149"/>
        <v>3.2312925170067966E-2</v>
      </c>
      <c r="O131" s="116">
        <f t="shared" si="150"/>
        <v>3.2312925170068091E-2</v>
      </c>
      <c r="P131" s="179">
        <v>155628168.96000001</v>
      </c>
      <c r="Q131" s="178">
        <v>6.06</v>
      </c>
      <c r="R131" s="116">
        <f t="shared" si="151"/>
        <v>-1.6474464579900924E-3</v>
      </c>
      <c r="S131" s="116">
        <f t="shared" si="152"/>
        <v>-1.6474464579902264E-3</v>
      </c>
      <c r="T131" s="179">
        <v>157682666.24000001</v>
      </c>
      <c r="U131" s="178">
        <v>6.14</v>
      </c>
      <c r="V131" s="116">
        <f t="shared" si="153"/>
        <v>1.3201320132013208E-2</v>
      </c>
      <c r="W131" s="116">
        <f t="shared" si="154"/>
        <v>1.3201320132013214E-2</v>
      </c>
      <c r="X131" s="179">
        <v>152032798.72</v>
      </c>
      <c r="Y131" s="178">
        <v>5.92</v>
      </c>
      <c r="Z131" s="116">
        <f t="shared" si="155"/>
        <v>-3.5830618892508208E-2</v>
      </c>
      <c r="AA131" s="116">
        <f t="shared" si="156"/>
        <v>-3.5830618892508104E-2</v>
      </c>
      <c r="AB131" s="179">
        <v>151005550.08000001</v>
      </c>
      <c r="AC131" s="178">
        <v>5.92</v>
      </c>
      <c r="AD131" s="116">
        <f t="shared" si="157"/>
        <v>-6.7567567567566626E-3</v>
      </c>
      <c r="AE131" s="116">
        <f t="shared" si="158"/>
        <v>0</v>
      </c>
      <c r="AF131" s="179">
        <v>149207864.96000001</v>
      </c>
      <c r="AG131" s="178">
        <v>5.81</v>
      </c>
      <c r="AH131" s="116">
        <f t="shared" si="159"/>
        <v>-1.1904761904761935E-2</v>
      </c>
      <c r="AI131" s="116">
        <f t="shared" si="160"/>
        <v>-1.8581081081081134E-2</v>
      </c>
      <c r="AJ131" s="117">
        <f t="shared" si="167"/>
        <v>1.2930423034919047E-3</v>
      </c>
      <c r="AK131" s="117">
        <f t="shared" si="168"/>
        <v>1.3030970010465886E-3</v>
      </c>
      <c r="AL131" s="118">
        <f t="shared" si="169"/>
        <v>1.3961605584642241E-2</v>
      </c>
      <c r="AM131" s="118">
        <f t="shared" si="170"/>
        <v>1.396160558464209E-2</v>
      </c>
      <c r="AN131" s="119">
        <f t="shared" si="171"/>
        <v>2.2010918509289556E-2</v>
      </c>
      <c r="AO131" s="203">
        <f t="shared" si="172"/>
        <v>2.2516769510924264E-2</v>
      </c>
      <c r="AP131" s="123"/>
      <c r="AQ131" s="148">
        <v>82672021.189999998</v>
      </c>
      <c r="AR131" s="140">
        <v>18.53</v>
      </c>
      <c r="AS131" s="122" t="e">
        <f>(#REF!/AQ131)-1</f>
        <v>#REF!</v>
      </c>
      <c r="AT131" s="122" t="e">
        <f>(#REF!/AR131)-1</f>
        <v>#REF!</v>
      </c>
    </row>
    <row r="132" spans="1:46">
      <c r="A132" s="199" t="s">
        <v>70</v>
      </c>
      <c r="B132" s="179">
        <v>196319653.94999999</v>
      </c>
      <c r="C132" s="178">
        <v>18.649999999999999</v>
      </c>
      <c r="D132" s="179">
        <v>216004251.96000001</v>
      </c>
      <c r="E132" s="178">
        <v>20.52</v>
      </c>
      <c r="F132" s="116">
        <f t="shared" si="145"/>
        <v>0.10026809651474541</v>
      </c>
      <c r="G132" s="116">
        <f t="shared" si="146"/>
        <v>0.10026809651474537</v>
      </c>
      <c r="H132" s="179">
        <v>211056786.15000001</v>
      </c>
      <c r="I132" s="178">
        <v>20.05</v>
      </c>
      <c r="J132" s="116">
        <f t="shared" si="147"/>
        <v>-2.2904483430799229E-2</v>
      </c>
      <c r="K132" s="116">
        <f t="shared" si="148"/>
        <v>-2.2904483430799167E-2</v>
      </c>
      <c r="L132" s="179">
        <v>217056904.25999999</v>
      </c>
      <c r="M132" s="178">
        <v>20.62</v>
      </c>
      <c r="N132" s="116">
        <f t="shared" si="149"/>
        <v>2.8428927680797932E-2</v>
      </c>
      <c r="O132" s="116">
        <f t="shared" si="150"/>
        <v>2.8428927680798018E-2</v>
      </c>
      <c r="P132" s="179">
        <v>216004251.96000001</v>
      </c>
      <c r="Q132" s="178">
        <v>20.52</v>
      </c>
      <c r="R132" s="116">
        <f t="shared" si="151"/>
        <v>-4.8496605237632546E-3</v>
      </c>
      <c r="S132" s="116">
        <f t="shared" si="152"/>
        <v>-4.8496605237634055E-3</v>
      </c>
      <c r="T132" s="179">
        <v>219372739.31999999</v>
      </c>
      <c r="U132" s="178">
        <v>20.84</v>
      </c>
      <c r="V132" s="116">
        <f t="shared" si="153"/>
        <v>1.5594541910331312E-2</v>
      </c>
      <c r="W132" s="116">
        <f t="shared" si="154"/>
        <v>1.5594541910331399E-2</v>
      </c>
      <c r="X132" s="179">
        <v>214530538.74000001</v>
      </c>
      <c r="Y132" s="178">
        <v>20.38</v>
      </c>
      <c r="Z132" s="116">
        <f t="shared" si="155"/>
        <v>-2.207293666026864E-2</v>
      </c>
      <c r="AA132" s="116">
        <f t="shared" si="156"/>
        <v>-2.2072936660268754E-2</v>
      </c>
      <c r="AB132" s="179">
        <v>200003937</v>
      </c>
      <c r="AC132" s="178">
        <v>20.38</v>
      </c>
      <c r="AD132" s="116">
        <f t="shared" si="157"/>
        <v>-6.7713444553483854E-2</v>
      </c>
      <c r="AE132" s="116">
        <f t="shared" si="158"/>
        <v>0</v>
      </c>
      <c r="AF132" s="179">
        <v>200846058.84</v>
      </c>
      <c r="AG132" s="178">
        <v>19.079999999999998</v>
      </c>
      <c r="AH132" s="116">
        <f t="shared" si="159"/>
        <v>4.2105263157894918E-3</v>
      </c>
      <c r="AI132" s="116">
        <f t="shared" si="160"/>
        <v>-6.3788027477919562E-2</v>
      </c>
      <c r="AJ132" s="117">
        <f t="shared" si="167"/>
        <v>3.8701959066686454E-3</v>
      </c>
      <c r="AK132" s="117">
        <f t="shared" si="168"/>
        <v>3.8345572516404886E-3</v>
      </c>
      <c r="AL132" s="118">
        <f t="shared" si="169"/>
        <v>-7.0175438596491252E-2</v>
      </c>
      <c r="AM132" s="118">
        <f t="shared" si="170"/>
        <v>-7.0175438596491294E-2</v>
      </c>
      <c r="AN132" s="119">
        <f t="shared" si="171"/>
        <v>4.8731693589497777E-2</v>
      </c>
      <c r="AO132" s="203">
        <f t="shared" si="172"/>
        <v>4.7945975194399956E-2</v>
      </c>
      <c r="AP132" s="123"/>
      <c r="AQ132" s="148">
        <v>541500000</v>
      </c>
      <c r="AR132" s="140">
        <v>3610</v>
      </c>
      <c r="AS132" s="122" t="e">
        <f>(#REF!/AQ132)-1</f>
        <v>#REF!</v>
      </c>
      <c r="AT132" s="122" t="e">
        <f>(#REF!/AR132)-1</f>
        <v>#REF!</v>
      </c>
    </row>
    <row r="133" spans="1:46">
      <c r="A133" s="199" t="s">
        <v>117</v>
      </c>
      <c r="B133" s="179">
        <v>879068845.88999999</v>
      </c>
      <c r="C133" s="178">
        <v>249.71</v>
      </c>
      <c r="D133" s="179">
        <v>854179907.75999999</v>
      </c>
      <c r="E133" s="178">
        <v>249.64</v>
      </c>
      <c r="F133" s="116">
        <f t="shared" si="145"/>
        <v>-2.8312842897761398E-2</v>
      </c>
      <c r="G133" s="116">
        <f t="shared" si="146"/>
        <v>-2.8032517720564496E-4</v>
      </c>
      <c r="H133" s="179">
        <v>859143613.95000005</v>
      </c>
      <c r="I133" s="178">
        <v>244.05</v>
      </c>
      <c r="J133" s="116">
        <f t="shared" si="147"/>
        <v>5.8110781404550624E-3</v>
      </c>
      <c r="K133" s="116">
        <f t="shared" si="148"/>
        <v>-2.2392244832558784E-2</v>
      </c>
      <c r="L133" s="179">
        <v>821053329.57000005</v>
      </c>
      <c r="M133" s="178">
        <v>233.23</v>
      </c>
      <c r="N133" s="116">
        <f t="shared" si="149"/>
        <v>-4.4335177217783232E-2</v>
      </c>
      <c r="O133" s="116">
        <f t="shared" si="150"/>
        <v>-4.4335177217783329E-2</v>
      </c>
      <c r="P133" s="179">
        <v>792503218.08000004</v>
      </c>
      <c r="Q133" s="178">
        <v>225.12</v>
      </c>
      <c r="R133" s="116">
        <f t="shared" si="151"/>
        <v>-3.4772542125798576E-2</v>
      </c>
      <c r="S133" s="116">
        <f t="shared" si="152"/>
        <v>-3.4772542125798507E-2</v>
      </c>
      <c r="T133" s="179">
        <v>765326046.60000002</v>
      </c>
      <c r="U133" s="178">
        <v>217.4</v>
      </c>
      <c r="V133" s="116">
        <f t="shared" si="153"/>
        <v>-3.4292821606254464E-2</v>
      </c>
      <c r="W133" s="116">
        <f t="shared" si="154"/>
        <v>-3.4292821606254437E-2</v>
      </c>
      <c r="X133" s="179">
        <v>754518544.47000003</v>
      </c>
      <c r="Y133" s="178">
        <v>214.33</v>
      </c>
      <c r="Z133" s="116">
        <f t="shared" si="155"/>
        <v>-1.4121435142594289E-2</v>
      </c>
      <c r="AA133" s="116">
        <f t="shared" si="156"/>
        <v>-1.4121435142594264E-2</v>
      </c>
      <c r="AB133" s="179">
        <v>713752787.25</v>
      </c>
      <c r="AC133" s="178">
        <v>202.75</v>
      </c>
      <c r="AD133" s="116">
        <f t="shared" si="157"/>
        <v>-5.4028834040964903E-2</v>
      </c>
      <c r="AE133" s="116">
        <f t="shared" si="158"/>
        <v>-5.4028834040964924E-2</v>
      </c>
      <c r="AF133" s="179">
        <v>697418321.49000001</v>
      </c>
      <c r="AG133" s="178">
        <v>198.11</v>
      </c>
      <c r="AH133" s="116">
        <f t="shared" si="159"/>
        <v>-2.2885326757089999E-2</v>
      </c>
      <c r="AI133" s="116">
        <f t="shared" si="160"/>
        <v>-2.2885326757089944E-2</v>
      </c>
      <c r="AJ133" s="117">
        <f t="shared" si="167"/>
        <v>-2.8367237705973977E-2</v>
      </c>
      <c r="AK133" s="117">
        <f t="shared" si="168"/>
        <v>-2.8388588362531227E-2</v>
      </c>
      <c r="AL133" s="118">
        <f t="shared" si="169"/>
        <v>-0.18352291460600065</v>
      </c>
      <c r="AM133" s="118">
        <f t="shared" si="170"/>
        <v>-0.20641724082679047</v>
      </c>
      <c r="AN133" s="119">
        <f t="shared" si="171"/>
        <v>1.8480830064855309E-2</v>
      </c>
      <c r="AO133" s="203">
        <f t="shared" si="172"/>
        <v>1.7101373690608112E-2</v>
      </c>
      <c r="AP133" s="123"/>
      <c r="AQ133" s="148">
        <v>551092000</v>
      </c>
      <c r="AR133" s="140">
        <v>8.86</v>
      </c>
      <c r="AS133" s="122" t="e">
        <f>(#REF!/AQ133)-1</f>
        <v>#REF!</v>
      </c>
      <c r="AT133" s="122" t="e">
        <f>(#REF!/AR133)-1</f>
        <v>#REF!</v>
      </c>
    </row>
    <row r="134" spans="1:46">
      <c r="A134" s="199" t="s">
        <v>46</v>
      </c>
      <c r="B134" s="179">
        <v>12690285760</v>
      </c>
      <c r="C134" s="178">
        <v>8720</v>
      </c>
      <c r="D134" s="179">
        <v>13243302800</v>
      </c>
      <c r="E134" s="178">
        <v>9100</v>
      </c>
      <c r="F134" s="116">
        <f t="shared" si="145"/>
        <v>4.3577981651376149E-2</v>
      </c>
      <c r="G134" s="116">
        <f t="shared" si="146"/>
        <v>4.3577981651376149E-2</v>
      </c>
      <c r="H134" s="179">
        <v>9785633520</v>
      </c>
      <c r="I134" s="178">
        <v>9060</v>
      </c>
      <c r="J134" s="116">
        <f t="shared" si="147"/>
        <v>-0.26108813882893322</v>
      </c>
      <c r="K134" s="116">
        <f t="shared" si="148"/>
        <v>-4.3956043956043956E-3</v>
      </c>
      <c r="L134" s="179">
        <v>9418402240</v>
      </c>
      <c r="M134" s="178">
        <v>8720</v>
      </c>
      <c r="N134" s="116">
        <f t="shared" si="149"/>
        <v>-3.7527593818984545E-2</v>
      </c>
      <c r="O134" s="116">
        <f t="shared" si="150"/>
        <v>-3.7527593818984545E-2</v>
      </c>
      <c r="P134" s="179">
        <v>9396800400</v>
      </c>
      <c r="Q134" s="178">
        <v>8700</v>
      </c>
      <c r="R134" s="116">
        <f t="shared" si="151"/>
        <v>-2.2935779816513763E-3</v>
      </c>
      <c r="S134" s="116">
        <f t="shared" si="152"/>
        <v>-2.2935779816513763E-3</v>
      </c>
      <c r="T134" s="179">
        <v>9569615120</v>
      </c>
      <c r="U134" s="178">
        <v>8860</v>
      </c>
      <c r="V134" s="116">
        <f t="shared" si="153"/>
        <v>1.8390804597701149E-2</v>
      </c>
      <c r="W134" s="116">
        <f t="shared" si="154"/>
        <v>1.8390804597701149E-2</v>
      </c>
      <c r="X134" s="179">
        <v>12167299170</v>
      </c>
      <c r="Y134" s="178">
        <v>8490</v>
      </c>
      <c r="Z134" s="116">
        <f t="shared" si="155"/>
        <v>0.27145125665200209</v>
      </c>
      <c r="AA134" s="116">
        <f t="shared" si="156"/>
        <v>-4.17607223476298E-2</v>
      </c>
      <c r="AB134" s="179">
        <v>13041510300</v>
      </c>
      <c r="AC134" s="178">
        <v>9100</v>
      </c>
      <c r="AD134" s="116">
        <f t="shared" si="157"/>
        <v>7.1849234393404002E-2</v>
      </c>
      <c r="AE134" s="116">
        <f t="shared" si="158"/>
        <v>7.1849234393404002E-2</v>
      </c>
      <c r="AF134" s="179">
        <v>11966660550</v>
      </c>
      <c r="AG134" s="178">
        <v>8350</v>
      </c>
      <c r="AH134" s="116">
        <f t="shared" si="159"/>
        <v>-8.2417582417582416E-2</v>
      </c>
      <c r="AI134" s="116">
        <f t="shared" si="160"/>
        <v>-8.2417582417582416E-2</v>
      </c>
      <c r="AJ134" s="117">
        <f t="shared" si="167"/>
        <v>2.7427980309164858E-3</v>
      </c>
      <c r="AK134" s="117">
        <f t="shared" si="168"/>
        <v>-4.3221325398714039E-3</v>
      </c>
      <c r="AL134" s="118">
        <f t="shared" si="169"/>
        <v>-9.6399083316285716E-2</v>
      </c>
      <c r="AM134" s="118">
        <f t="shared" si="170"/>
        <v>-8.2417582417582416E-2</v>
      </c>
      <c r="AN134" s="119">
        <f t="shared" si="171"/>
        <v>0.149951625912986</v>
      </c>
      <c r="AO134" s="203">
        <f t="shared" si="172"/>
        <v>4.9597877233228962E-2</v>
      </c>
      <c r="AP134" s="123"/>
      <c r="AQ134" s="121">
        <v>913647681</v>
      </c>
      <c r="AR134" s="125">
        <v>81</v>
      </c>
      <c r="AS134" s="122" t="e">
        <f>(#REF!/AQ134)-1</f>
        <v>#REF!</v>
      </c>
      <c r="AT134" s="122" t="e">
        <f>(#REF!/AR134)-1</f>
        <v>#REF!</v>
      </c>
    </row>
    <row r="135" spans="1:46">
      <c r="A135" s="199" t="s">
        <v>64</v>
      </c>
      <c r="B135" s="179">
        <v>560084000</v>
      </c>
      <c r="C135" s="178">
        <v>11.62</v>
      </c>
      <c r="D135" s="179">
        <v>613586000</v>
      </c>
      <c r="E135" s="178">
        <v>12.73</v>
      </c>
      <c r="F135" s="116">
        <f t="shared" si="145"/>
        <v>9.5524956970740107E-2</v>
      </c>
      <c r="G135" s="116">
        <f t="shared" si="146"/>
        <v>9.5524956970740219E-2</v>
      </c>
      <c r="H135" s="179">
        <v>613586000</v>
      </c>
      <c r="I135" s="178">
        <v>12.73</v>
      </c>
      <c r="J135" s="116">
        <f t="shared" si="147"/>
        <v>0</v>
      </c>
      <c r="K135" s="116">
        <f t="shared" si="148"/>
        <v>0</v>
      </c>
      <c r="L135" s="179">
        <v>613586000</v>
      </c>
      <c r="M135" s="178">
        <v>12.73</v>
      </c>
      <c r="N135" s="116">
        <f t="shared" si="149"/>
        <v>0</v>
      </c>
      <c r="O135" s="116">
        <f t="shared" si="150"/>
        <v>0</v>
      </c>
      <c r="P135" s="179">
        <v>613586000</v>
      </c>
      <c r="Q135" s="178">
        <v>12.73</v>
      </c>
      <c r="R135" s="116">
        <f t="shared" si="151"/>
        <v>0</v>
      </c>
      <c r="S135" s="116">
        <f t="shared" si="152"/>
        <v>0</v>
      </c>
      <c r="T135" s="179">
        <v>655038000</v>
      </c>
      <c r="U135" s="178">
        <v>13.66</v>
      </c>
      <c r="V135" s="116">
        <f t="shared" si="153"/>
        <v>6.7556952081696778E-2</v>
      </c>
      <c r="W135" s="116">
        <f t="shared" si="154"/>
        <v>7.3055773762765092E-2</v>
      </c>
      <c r="X135" s="179">
        <v>655038000</v>
      </c>
      <c r="Y135" s="178">
        <v>13.59</v>
      </c>
      <c r="Z135" s="116">
        <f t="shared" si="155"/>
        <v>0</v>
      </c>
      <c r="AA135" s="116">
        <f t="shared" si="156"/>
        <v>-5.1244509516837691E-3</v>
      </c>
      <c r="AB135" s="179">
        <v>642506000</v>
      </c>
      <c r="AC135" s="178">
        <v>13.33</v>
      </c>
      <c r="AD135" s="116">
        <f t="shared" si="157"/>
        <v>-1.9131714495952908E-2</v>
      </c>
      <c r="AE135" s="116">
        <f t="shared" si="158"/>
        <v>-1.9131714495952891E-2</v>
      </c>
      <c r="AF135" s="179">
        <v>642506000</v>
      </c>
      <c r="AG135" s="178">
        <v>13.33</v>
      </c>
      <c r="AH135" s="116">
        <f t="shared" si="159"/>
        <v>0</v>
      </c>
      <c r="AI135" s="116">
        <f t="shared" si="160"/>
        <v>0</v>
      </c>
      <c r="AJ135" s="117">
        <f t="shared" si="167"/>
        <v>1.7993774319560497E-2</v>
      </c>
      <c r="AK135" s="117">
        <f t="shared" si="168"/>
        <v>1.8040570660733585E-2</v>
      </c>
      <c r="AL135" s="118">
        <f t="shared" si="169"/>
        <v>4.7132757266300077E-2</v>
      </c>
      <c r="AM135" s="118">
        <f t="shared" si="170"/>
        <v>4.7132757266300049E-2</v>
      </c>
      <c r="AN135" s="119">
        <f t="shared" si="171"/>
        <v>4.0470049532743316E-2</v>
      </c>
      <c r="AO135" s="203">
        <f t="shared" si="172"/>
        <v>4.183427928544721E-2</v>
      </c>
      <c r="AP135" s="123"/>
      <c r="AQ135" s="156">
        <f>SUM(AQ128:AQ134)</f>
        <v>4180911788.79</v>
      </c>
      <c r="AR135" s="157"/>
      <c r="AS135" s="122" t="e">
        <f>(#REF!/AQ135)-1</f>
        <v>#REF!</v>
      </c>
      <c r="AT135" s="122" t="e">
        <f>(#REF!/AR135)-1</f>
        <v>#REF!</v>
      </c>
    </row>
    <row r="136" spans="1:46">
      <c r="A136" s="199" t="s">
        <v>54</v>
      </c>
      <c r="B136" s="179">
        <v>537201063.20000005</v>
      </c>
      <c r="C136" s="177">
        <v>90</v>
      </c>
      <c r="D136" s="179">
        <v>560995235.95000005</v>
      </c>
      <c r="E136" s="177">
        <v>90</v>
      </c>
      <c r="F136" s="116">
        <f t="shared" si="145"/>
        <v>4.4292862356345386E-2</v>
      </c>
      <c r="G136" s="116">
        <f t="shared" si="146"/>
        <v>0</v>
      </c>
      <c r="H136" s="179">
        <v>558705495.20000005</v>
      </c>
      <c r="I136" s="177">
        <v>90</v>
      </c>
      <c r="J136" s="116">
        <f t="shared" si="147"/>
        <v>-4.0815689746856931E-3</v>
      </c>
      <c r="K136" s="116">
        <f t="shared" si="148"/>
        <v>0</v>
      </c>
      <c r="L136" s="179">
        <v>575459114.00999999</v>
      </c>
      <c r="M136" s="177">
        <v>90</v>
      </c>
      <c r="N136" s="116">
        <f t="shared" si="149"/>
        <v>2.9986493696473566E-2</v>
      </c>
      <c r="O136" s="116">
        <f t="shared" si="150"/>
        <v>0</v>
      </c>
      <c r="P136" s="179">
        <v>569298346.37</v>
      </c>
      <c r="Q136" s="177">
        <v>90</v>
      </c>
      <c r="R136" s="116">
        <f t="shared" si="151"/>
        <v>-1.0705830336180803E-2</v>
      </c>
      <c r="S136" s="116">
        <f t="shared" si="152"/>
        <v>0</v>
      </c>
      <c r="T136" s="179">
        <v>584174664.99000001</v>
      </c>
      <c r="U136" s="177">
        <v>90</v>
      </c>
      <c r="V136" s="116">
        <f t="shared" si="153"/>
        <v>2.6130971071417E-2</v>
      </c>
      <c r="W136" s="116">
        <f t="shared" si="154"/>
        <v>0</v>
      </c>
      <c r="X136" s="179">
        <v>572742843.83000004</v>
      </c>
      <c r="Y136" s="177">
        <v>90</v>
      </c>
      <c r="Z136" s="116">
        <f t="shared" si="155"/>
        <v>-1.956918340543861E-2</v>
      </c>
      <c r="AA136" s="116">
        <f t="shared" si="156"/>
        <v>0</v>
      </c>
      <c r="AB136" s="179">
        <v>556961866.01999998</v>
      </c>
      <c r="AC136" s="177">
        <v>81</v>
      </c>
      <c r="AD136" s="116">
        <f t="shared" si="157"/>
        <v>-2.7553339129426344E-2</v>
      </c>
      <c r="AE136" s="116">
        <f t="shared" si="158"/>
        <v>-0.1</v>
      </c>
      <c r="AF136" s="179">
        <v>551958172.42999995</v>
      </c>
      <c r="AG136" s="177">
        <v>81</v>
      </c>
      <c r="AH136" s="116">
        <f t="shared" si="159"/>
        <v>-8.9839069697104819E-3</v>
      </c>
      <c r="AI136" s="116">
        <f t="shared" si="160"/>
        <v>0</v>
      </c>
      <c r="AJ136" s="117">
        <f t="shared" si="167"/>
        <v>3.6895622885992538E-3</v>
      </c>
      <c r="AK136" s="117">
        <f t="shared" si="168"/>
        <v>-1.2500000000000001E-2</v>
      </c>
      <c r="AL136" s="118">
        <f t="shared" si="169"/>
        <v>-1.6108984427820612E-2</v>
      </c>
      <c r="AM136" s="118">
        <f t="shared" si="170"/>
        <v>-0.1</v>
      </c>
      <c r="AN136" s="119">
        <f t="shared" si="171"/>
        <v>2.6156387308620372E-2</v>
      </c>
      <c r="AO136" s="203">
        <f t="shared" si="172"/>
        <v>3.5355339059327376E-2</v>
      </c>
      <c r="AP136" s="123"/>
      <c r="AQ136" s="204"/>
      <c r="AR136" s="205"/>
      <c r="AS136" s="122"/>
      <c r="AT136" s="122"/>
    </row>
    <row r="137" spans="1:46" s="279" customFormat="1">
      <c r="A137" s="199" t="s">
        <v>119</v>
      </c>
      <c r="B137" s="179">
        <v>767743930.97000003</v>
      </c>
      <c r="C137" s="167">
        <v>120.92</v>
      </c>
      <c r="D137" s="179">
        <v>776804319.88</v>
      </c>
      <c r="E137" s="167">
        <v>120.92</v>
      </c>
      <c r="F137" s="116">
        <f t="shared" si="145"/>
        <v>1.1801316226039964E-2</v>
      </c>
      <c r="G137" s="116">
        <f t="shared" si="146"/>
        <v>0</v>
      </c>
      <c r="H137" s="179">
        <v>789100641.49000001</v>
      </c>
      <c r="I137" s="167">
        <v>120.92</v>
      </c>
      <c r="J137" s="116">
        <f t="shared" si="147"/>
        <v>1.5829368214506759E-2</v>
      </c>
      <c r="K137" s="116">
        <f t="shared" si="148"/>
        <v>0</v>
      </c>
      <c r="L137" s="179">
        <v>816671280.74000001</v>
      </c>
      <c r="M137" s="167">
        <v>120.92</v>
      </c>
      <c r="N137" s="116">
        <f t="shared" si="149"/>
        <v>3.4939319271037994E-2</v>
      </c>
      <c r="O137" s="116">
        <f t="shared" si="150"/>
        <v>0</v>
      </c>
      <c r="P137" s="179">
        <v>811529232.29999995</v>
      </c>
      <c r="Q137" s="167">
        <v>120.92</v>
      </c>
      <c r="R137" s="116">
        <f t="shared" si="151"/>
        <v>-6.2963502712385794E-3</v>
      </c>
      <c r="S137" s="116">
        <f t="shared" si="152"/>
        <v>0</v>
      </c>
      <c r="T137" s="179">
        <v>831730008.13</v>
      </c>
      <c r="U137" s="167">
        <v>120.92</v>
      </c>
      <c r="V137" s="116">
        <f t="shared" si="153"/>
        <v>2.4892234347181685E-2</v>
      </c>
      <c r="W137" s="116">
        <f t="shared" si="154"/>
        <v>0</v>
      </c>
      <c r="X137" s="179">
        <v>806956564.11000001</v>
      </c>
      <c r="Y137" s="167">
        <v>120.92</v>
      </c>
      <c r="Z137" s="116">
        <f t="shared" si="155"/>
        <v>-2.9785439719433416E-2</v>
      </c>
      <c r="AA137" s="116">
        <f t="shared" si="156"/>
        <v>0</v>
      </c>
      <c r="AB137" s="179">
        <v>777326609.44000006</v>
      </c>
      <c r="AC137" s="167">
        <v>120.92</v>
      </c>
      <c r="AD137" s="116">
        <f t="shared" si="157"/>
        <v>-3.6718153104906101E-2</v>
      </c>
      <c r="AE137" s="116">
        <f t="shared" si="158"/>
        <v>0</v>
      </c>
      <c r="AF137" s="179">
        <v>776382992.14999998</v>
      </c>
      <c r="AG137" s="167">
        <v>120.92</v>
      </c>
      <c r="AH137" s="116">
        <f t="shared" si="159"/>
        <v>-1.2139263966273839E-3</v>
      </c>
      <c r="AI137" s="116">
        <f t="shared" si="160"/>
        <v>0</v>
      </c>
      <c r="AJ137" s="117">
        <f t="shared" si="167"/>
        <v>1.6810460708201161E-3</v>
      </c>
      <c r="AK137" s="117">
        <f t="shared" si="168"/>
        <v>0</v>
      </c>
      <c r="AL137" s="118">
        <f t="shared" si="169"/>
        <v>-5.4238592553798538E-4</v>
      </c>
      <c r="AM137" s="118">
        <f t="shared" si="170"/>
        <v>0</v>
      </c>
      <c r="AN137" s="119">
        <f t="shared" si="171"/>
        <v>2.5309864898516471E-2</v>
      </c>
      <c r="AO137" s="203">
        <f t="shared" si="172"/>
        <v>0</v>
      </c>
      <c r="AP137" s="123"/>
      <c r="AQ137" s="204"/>
      <c r="AR137" s="205"/>
      <c r="AS137" s="122"/>
      <c r="AT137" s="122"/>
    </row>
    <row r="138" spans="1:46" ht="15.75" thickBot="1">
      <c r="A138" s="199" t="s">
        <v>180</v>
      </c>
      <c r="B138" s="179">
        <v>654350000</v>
      </c>
      <c r="C138" s="167">
        <v>100</v>
      </c>
      <c r="D138" s="179">
        <v>654350000</v>
      </c>
      <c r="E138" s="167">
        <v>100</v>
      </c>
      <c r="F138" s="116">
        <f t="shared" si="145"/>
        <v>0</v>
      </c>
      <c r="G138" s="116">
        <f t="shared" si="146"/>
        <v>0</v>
      </c>
      <c r="H138" s="179">
        <v>654350000</v>
      </c>
      <c r="I138" s="167">
        <v>100</v>
      </c>
      <c r="J138" s="116">
        <f t="shared" si="147"/>
        <v>0</v>
      </c>
      <c r="K138" s="116">
        <f t="shared" si="148"/>
        <v>0</v>
      </c>
      <c r="L138" s="179">
        <v>654350000</v>
      </c>
      <c r="M138" s="167">
        <v>100</v>
      </c>
      <c r="N138" s="116">
        <f t="shared" si="149"/>
        <v>0</v>
      </c>
      <c r="O138" s="116">
        <f t="shared" si="150"/>
        <v>0</v>
      </c>
      <c r="P138" s="179">
        <v>654350000</v>
      </c>
      <c r="Q138" s="167">
        <v>100</v>
      </c>
      <c r="R138" s="116">
        <f t="shared" si="151"/>
        <v>0</v>
      </c>
      <c r="S138" s="116">
        <f t="shared" si="152"/>
        <v>0</v>
      </c>
      <c r="T138" s="179">
        <v>654350000</v>
      </c>
      <c r="U138" s="167">
        <v>100</v>
      </c>
      <c r="V138" s="116">
        <f t="shared" si="153"/>
        <v>0</v>
      </c>
      <c r="W138" s="116">
        <f t="shared" si="154"/>
        <v>0</v>
      </c>
      <c r="X138" s="179">
        <v>654350000</v>
      </c>
      <c r="Y138" s="167">
        <v>100</v>
      </c>
      <c r="Z138" s="116">
        <f t="shared" si="155"/>
        <v>0</v>
      </c>
      <c r="AA138" s="116">
        <f t="shared" si="156"/>
        <v>0</v>
      </c>
      <c r="AB138" s="179">
        <v>654350000</v>
      </c>
      <c r="AC138" s="167">
        <v>100</v>
      </c>
      <c r="AD138" s="116">
        <f t="shared" si="157"/>
        <v>0</v>
      </c>
      <c r="AE138" s="116">
        <f t="shared" si="158"/>
        <v>0</v>
      </c>
      <c r="AF138" s="179">
        <v>654350000</v>
      </c>
      <c r="AG138" s="167">
        <v>100</v>
      </c>
      <c r="AH138" s="116">
        <f t="shared" si="159"/>
        <v>0</v>
      </c>
      <c r="AI138" s="116">
        <f t="shared" si="160"/>
        <v>0</v>
      </c>
      <c r="AJ138" s="117">
        <f t="shared" si="167"/>
        <v>0</v>
      </c>
      <c r="AK138" s="117">
        <f t="shared" si="168"/>
        <v>0</v>
      </c>
      <c r="AL138" s="118">
        <f t="shared" si="169"/>
        <v>0</v>
      </c>
      <c r="AM138" s="118">
        <f t="shared" si="170"/>
        <v>0</v>
      </c>
      <c r="AN138" s="119">
        <f t="shared" si="171"/>
        <v>0</v>
      </c>
      <c r="AO138" s="203">
        <f t="shared" si="172"/>
        <v>0</v>
      </c>
      <c r="AP138" s="123"/>
      <c r="AQ138" s="159">
        <f>SUM(AQ124,AQ135)</f>
        <v>248470364193.50519</v>
      </c>
      <c r="AR138" s="160"/>
      <c r="AS138" s="122" t="e">
        <f>(#REF!/AQ138)-1</f>
        <v>#REF!</v>
      </c>
      <c r="AT138" s="122" t="e">
        <f>(#REF!/AR138)-1</f>
        <v>#REF!</v>
      </c>
    </row>
    <row r="139" spans="1:46">
      <c r="A139" s="200" t="s">
        <v>47</v>
      </c>
      <c r="B139" s="182">
        <f>SUM(B129:B138)</f>
        <v>19139515662.450001</v>
      </c>
      <c r="C139" s="172"/>
      <c r="D139" s="182">
        <f>SUM(D129:D138)</f>
        <v>19950976487.510002</v>
      </c>
      <c r="E139" s="172"/>
      <c r="F139" s="116">
        <f>((D139-B139)/B139)</f>
        <v>4.2397145224108992E-2</v>
      </c>
      <c r="G139" s="116"/>
      <c r="H139" s="182">
        <f>SUM(H129:H138)</f>
        <v>16567008630.450001</v>
      </c>
      <c r="I139" s="172"/>
      <c r="J139" s="116">
        <f>((H139-D139)/D139)</f>
        <v>-0.16961414691548965</v>
      </c>
      <c r="K139" s="116"/>
      <c r="L139" s="182">
        <f>SUM(L129:L138)</f>
        <v>16303222334.51</v>
      </c>
      <c r="M139" s="172"/>
      <c r="N139" s="116">
        <f>((L139-H139)/H139)</f>
        <v>-1.5922385375906904E-2</v>
      </c>
      <c r="O139" s="116"/>
      <c r="P139" s="182">
        <f>SUM(P129:P138)</f>
        <v>16228457808.969999</v>
      </c>
      <c r="Q139" s="172"/>
      <c r="R139" s="116">
        <f>((P139-L139)/L139)</f>
        <v>-4.5858741300327114E-3</v>
      </c>
      <c r="S139" s="116"/>
      <c r="T139" s="182">
        <f>SUM(T129:T138)</f>
        <v>16467123981.669998</v>
      </c>
      <c r="U139" s="172"/>
      <c r="V139" s="116">
        <f>((T139-P139)/P139)</f>
        <v>1.4706645296146395E-2</v>
      </c>
      <c r="W139" s="116"/>
      <c r="X139" s="182">
        <f>SUM(X129:X138)</f>
        <v>19007303196.260002</v>
      </c>
      <c r="Y139" s="172"/>
      <c r="Z139" s="116">
        <f>((X139-T139)/T139)</f>
        <v>0.1542576115548499</v>
      </c>
      <c r="AA139" s="116"/>
      <c r="AB139" s="182">
        <f>SUM(AB129:AB138)</f>
        <v>19794433821.790001</v>
      </c>
      <c r="AC139" s="172"/>
      <c r="AD139" s="116">
        <f>((AB139-X139)/X139)</f>
        <v>4.141200976290417E-2</v>
      </c>
      <c r="AE139" s="116"/>
      <c r="AF139" s="182">
        <f>SUM(AF129:AF138)</f>
        <v>18616636522.220001</v>
      </c>
      <c r="AG139" s="172"/>
      <c r="AH139" s="116">
        <f>((AF139-AB139)/AB139)</f>
        <v>-5.9501439150710302E-2</v>
      </c>
      <c r="AI139" s="116"/>
      <c r="AJ139" s="117">
        <f t="shared" si="167"/>
        <v>3.9369578323373514E-4</v>
      </c>
      <c r="AK139" s="117"/>
      <c r="AL139" s="118">
        <f t="shared" si="169"/>
        <v>-6.68809351825633E-2</v>
      </c>
      <c r="AM139" s="118"/>
      <c r="AN139" s="119">
        <f t="shared" si="171"/>
        <v>9.266441861110844E-2</v>
      </c>
      <c r="AO139" s="203"/>
    </row>
    <row r="140" spans="1:46" ht="15.75" thickBot="1">
      <c r="A140" s="158" t="s">
        <v>57</v>
      </c>
      <c r="B140" s="183">
        <f>SUM(B125,B139)</f>
        <v>1498284432673.2852</v>
      </c>
      <c r="C140" s="184"/>
      <c r="D140" s="183">
        <f>SUM(D125,D139)</f>
        <v>1513712611284.856</v>
      </c>
      <c r="E140" s="184"/>
      <c r="F140" s="116">
        <f>((D140-B140)/B140)</f>
        <v>1.0297229468001193E-2</v>
      </c>
      <c r="G140" s="116"/>
      <c r="H140" s="183">
        <f>SUM(H125,H139)</f>
        <v>1510203072937.6184</v>
      </c>
      <c r="I140" s="184"/>
      <c r="J140" s="116">
        <f>((H140-D140)/D140)</f>
        <v>-2.318497131538472E-3</v>
      </c>
      <c r="K140" s="116"/>
      <c r="L140" s="183">
        <f>SUM(L125,L139)</f>
        <v>1512507051794.3972</v>
      </c>
      <c r="M140" s="184"/>
      <c r="N140" s="116">
        <f>((L140-H140)/H140)</f>
        <v>1.5256086403646052E-3</v>
      </c>
      <c r="O140" s="116"/>
      <c r="P140" s="183">
        <f>SUM(P125,P139)</f>
        <v>1514136374940.4771</v>
      </c>
      <c r="Q140" s="184"/>
      <c r="R140" s="116">
        <f>((P140-L140)/L140)</f>
        <v>1.0772334212570112E-3</v>
      </c>
      <c r="S140" s="116"/>
      <c r="T140" s="183">
        <f>SUM(T125,T139)</f>
        <v>1511380819921.1484</v>
      </c>
      <c r="U140" s="184"/>
      <c r="V140" s="116">
        <f>((T140-P140)/P140)</f>
        <v>-1.8198856225463431E-3</v>
      </c>
      <c r="W140" s="116"/>
      <c r="X140" s="183">
        <f>SUM(X125,X139)</f>
        <v>1517078607571.1013</v>
      </c>
      <c r="Y140" s="184"/>
      <c r="Z140" s="116">
        <f>((X140-T140)/T140)</f>
        <v>3.7699218984730432E-3</v>
      </c>
      <c r="AA140" s="116"/>
      <c r="AB140" s="183">
        <f>SUM(AB125,AB139)</f>
        <v>1519372888962.717</v>
      </c>
      <c r="AC140" s="184"/>
      <c r="AD140" s="116">
        <f>((AB140-X140)/X140)</f>
        <v>1.5123022499730265E-3</v>
      </c>
      <c r="AE140" s="116"/>
      <c r="AF140" s="183">
        <f>SUM(AF125,AF139)</f>
        <v>1505233878209.0637</v>
      </c>
      <c r="AG140" s="184"/>
      <c r="AH140" s="116">
        <f>((AF140-AB140)/AB140)</f>
        <v>-9.3058200895674067E-3</v>
      </c>
      <c r="AI140" s="116"/>
      <c r="AJ140" s="117">
        <f t="shared" si="167"/>
        <v>5.9226160430208208E-4</v>
      </c>
      <c r="AK140" s="117"/>
      <c r="AL140" s="118">
        <f t="shared" si="169"/>
        <v>-5.6012832373744936E-3</v>
      </c>
      <c r="AM140" s="118"/>
      <c r="AN140" s="119">
        <f t="shared" si="171"/>
        <v>5.5869711600679351E-3</v>
      </c>
      <c r="AO140" s="203"/>
    </row>
  </sheetData>
  <protectedRanges>
    <protectedRange password="CADF" sqref="C78" name="BidOffer Prices_2_1_2"/>
    <protectedRange password="CADF" sqref="B44:B46" name="Yield_2_1_2_6"/>
    <protectedRange password="CADF" sqref="B18" name="Fund Name_1_1_1"/>
    <protectedRange password="CADF" sqref="C18" name="Fund Name_1_1_1_1"/>
    <protectedRange password="CADF" sqref="B43" name="Yield_2_1_2_1_5"/>
    <protectedRange password="CADF" sqref="B81" name="Yield_2_1_2_2_5"/>
    <protectedRange password="CADF" sqref="C81" name="Fund Name_2_1_5"/>
    <protectedRange password="CADF" sqref="E78" name="BidOffer Prices_2_1_9"/>
    <protectedRange password="CADF" sqref="D44:D46" name="Yield_2_1_2_9"/>
    <protectedRange password="CADF" sqref="D18" name="Fund Name_1_1_1_7"/>
    <protectedRange password="CADF" sqref="E18" name="Fund Name_1_1_1_1_3"/>
    <protectedRange password="CADF" sqref="D43" name="Yield_2_1_2_1_6"/>
    <protectedRange password="CADF" sqref="D81" name="Yield_2_1_2_2_6"/>
    <protectedRange password="CADF" sqref="E81" name="Fund Name_2_1_6"/>
    <protectedRange password="CADF" sqref="I78" name="BidOffer Prices_2_1_3"/>
    <protectedRange password="CADF" sqref="H44:H46" name="Yield_2_1_2"/>
    <protectedRange password="CADF" sqref="H18" name="Fund Name_1_1_1_2"/>
    <protectedRange password="CADF" sqref="I18" name="Fund Name_1_1_1_3"/>
    <protectedRange password="CADF" sqref="H43" name="Yield_2_1_2_2_1_1"/>
    <protectedRange password="CADF" sqref="H81" name="Yield_2_1_2_2_2"/>
    <protectedRange password="CADF" sqref="I81" name="Fund Name_2_2_1"/>
    <protectedRange password="CADF" sqref="M78" name="BidOffer Prices_2_1_4"/>
    <protectedRange password="CADF" sqref="L44:L46" name="Yield_2_1_2_1"/>
    <protectedRange password="CADF" sqref="L18" name="Fund Name_1_1_1_1_1"/>
    <protectedRange password="CADF" sqref="M18" name="Fund Name_1_1_1_1_1_1"/>
    <protectedRange password="CADF" sqref="L43" name="Yield_2_1_2_1_3"/>
    <protectedRange password="CADF" sqref="L81" name="Yield_2_1_2_1_1_1"/>
    <protectedRange password="CADF" sqref="M81" name="Fund Name_2_1_2"/>
    <protectedRange password="CADF" sqref="Q78" name="BidOffer Prices_2_1_5"/>
    <protectedRange password="CADF" sqref="P44:P46" name="Yield_2_1_2_7"/>
    <protectedRange password="CADF" sqref="Q81" name="Fund Name_2_1_3"/>
    <protectedRange password="CADF" sqref="P18" name="Fund Name_1_1_1_5"/>
    <protectedRange password="CADF" sqref="Q18" name="Fund Name_1_1_1_2_3"/>
    <protectedRange password="CADF" sqref="P43" name="Yield_2_1_2_2_3"/>
    <protectedRange password="CADF" sqref="P81" name="Yield_2_1_2_2_1_2"/>
    <protectedRange password="CADF" sqref="U78" name="BidOffer Prices_2_1"/>
    <protectedRange password="CADF" sqref="T44:T46" name="Yield_2_1_2_2"/>
    <protectedRange password="CADF" sqref="T18" name="Fund Name_1_1_1_1_2"/>
    <protectedRange password="CADF" sqref="U18" name="Fund Name_1_1_1_1_1_2"/>
    <protectedRange password="CADF" sqref="T43" name="Yield_2_1_2_1_1"/>
    <protectedRange password="CADF" sqref="T81" name="Yield_2_1_2_1_1_2"/>
    <protectedRange password="CADF" sqref="U81" name="Fund Name_2_1_1"/>
    <protectedRange password="CADF" sqref="Y78" name="BidOffer Prices_2_1_6"/>
    <protectedRange password="CADF" sqref="X44:X46" name="Yield_2_1_2_3"/>
    <protectedRange password="CADF" sqref="X18" name="Fund Name_1_1_1_6"/>
    <protectedRange password="CADF" sqref="Y18" name="Fund Name_1_1_1_2_1"/>
    <protectedRange password="CADF" sqref="X43" name="Yield_2_1_2_3_1"/>
    <protectedRange password="CADF" sqref="X81" name="Yield_2_1_2_3_1_1"/>
    <protectedRange password="CADF" sqref="Y81" name="Fund Name_2_3"/>
    <protectedRange password="CADF" sqref="AC78" name="BidOffer Prices_2_1_8"/>
    <protectedRange password="CADF" sqref="AB44:AB46" name="Yield_2_1_2_5"/>
    <protectedRange password="CADF" sqref="AB18" name="Fund Name_1_1_1_1_5"/>
    <protectedRange password="CADF" sqref="AC18" name="Fund Name_1_1_1_1_1_3"/>
    <protectedRange password="CADF" sqref="AB43" name="Yield_2_1_2_1_4"/>
    <protectedRange password="CADF" sqref="AB81" name="Yield_2_1_2_1_1_3"/>
    <protectedRange password="CADF" sqref="AC81" name="Fund Name_2_1_4"/>
    <protectedRange password="CADF" sqref="AG78" name="BidOffer Prices_2_1_1"/>
    <protectedRange password="CADF" sqref="AF44:AF46" name="Yield_2_1_2_4"/>
    <protectedRange password="CADF" sqref="AF18" name="Fund Name_1_1_1_1_2_1"/>
    <protectedRange password="CADF" sqref="AG18" name="Fund Name_1_1_1_1_3_1"/>
    <protectedRange password="CADF" sqref="AF43" name="Yield_2_1_2_1_2"/>
    <protectedRange password="CADF" sqref="AF81" name="Yield_2_1_2_1_3_1"/>
    <protectedRange password="CADF" sqref="AG81" name="Fund Name_2_1_1_1"/>
  </protectedRanges>
  <mergeCells count="43">
    <mergeCell ref="AH2:AI2"/>
    <mergeCell ref="AH127:AI127"/>
    <mergeCell ref="AF2:AG2"/>
    <mergeCell ref="AF127:AG127"/>
    <mergeCell ref="AD2:AE2"/>
    <mergeCell ref="AD127:AE127"/>
    <mergeCell ref="AB2:AC2"/>
    <mergeCell ref="AB127:AC127"/>
    <mergeCell ref="A1:AO1"/>
    <mergeCell ref="AN2:AO2"/>
    <mergeCell ref="AL2:AM2"/>
    <mergeCell ref="AJ2:AK2"/>
    <mergeCell ref="J2:K2"/>
    <mergeCell ref="N2:O2"/>
    <mergeCell ref="F2:G2"/>
    <mergeCell ref="B2:C2"/>
    <mergeCell ref="L2:M2"/>
    <mergeCell ref="P2:Q2"/>
    <mergeCell ref="V2:W2"/>
    <mergeCell ref="L127:M127"/>
    <mergeCell ref="AQ2:AR2"/>
    <mergeCell ref="AJ127:AK127"/>
    <mergeCell ref="AQ126:AR126"/>
    <mergeCell ref="AN127:AO127"/>
    <mergeCell ref="AL127:AM127"/>
    <mergeCell ref="F127:G127"/>
    <mergeCell ref="B127:C127"/>
    <mergeCell ref="J127:K127"/>
    <mergeCell ref="H2:I2"/>
    <mergeCell ref="H127:I127"/>
    <mergeCell ref="D127:E127"/>
    <mergeCell ref="D2:E2"/>
    <mergeCell ref="N127:O127"/>
    <mergeCell ref="X2:Y2"/>
    <mergeCell ref="Z2:AA2"/>
    <mergeCell ref="Z127:AA127"/>
    <mergeCell ref="X127:Y127"/>
    <mergeCell ref="V127:W127"/>
    <mergeCell ref="P127:Q127"/>
    <mergeCell ref="T2:U2"/>
    <mergeCell ref="T127:U127"/>
    <mergeCell ref="R2:S2"/>
    <mergeCell ref="R127:S12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2021-02-24T10:39:27Z</dcterms:modified>
</cp:coreProperties>
</file>