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4000" windowHeight="9600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Data!$F$153</definedName>
    <definedName name="OLE_LINK6" localSheetId="0">Data!$H$65</definedName>
    <definedName name="_xlnm.Print_Area" localSheetId="4">'NAV Trend'!$B$1:$J$9</definedName>
  </definedNames>
  <calcPr calcId="162913"/>
</workbook>
</file>

<file path=xl/calcChain.xml><?xml version="1.0" encoding="utf-8"?>
<calcChain xmlns="http://schemas.openxmlformats.org/spreadsheetml/2006/main">
  <c r="AJ130" i="11" l="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J140" i="11"/>
  <c r="AL140" i="11"/>
  <c r="AN140" i="11"/>
  <c r="AO129" i="11"/>
  <c r="AN129" i="11"/>
  <c r="AM129" i="11"/>
  <c r="AL129" i="11"/>
  <c r="AK129" i="11"/>
  <c r="AJ129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L19" i="11"/>
  <c r="AN19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L47" i="11"/>
  <c r="AN47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K54" i="11"/>
  <c r="AL54" i="11"/>
  <c r="AM54" i="11"/>
  <c r="AN54" i="11"/>
  <c r="AO54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L59" i="11"/>
  <c r="AN59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L87" i="11"/>
  <c r="AN87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L93" i="11"/>
  <c r="AN93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L115" i="11"/>
  <c r="AN115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L124" i="11"/>
  <c r="AN124" i="11"/>
  <c r="AJ125" i="11"/>
  <c r="AL125" i="11"/>
  <c r="AN125" i="11"/>
  <c r="AO5" i="11"/>
  <c r="AN5" i="11"/>
  <c r="AM5" i="11"/>
  <c r="AL5" i="11"/>
  <c r="AK5" i="11"/>
  <c r="AJ5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4" i="11"/>
  <c r="AH114" i="11"/>
  <c r="AI113" i="11"/>
  <c r="AH113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2" i="11"/>
  <c r="AH92" i="11"/>
  <c r="AI91" i="11"/>
  <c r="AH91" i="11"/>
  <c r="AI90" i="11"/>
  <c r="AH90" i="11"/>
  <c r="AI89" i="11"/>
  <c r="AH89" i="11"/>
  <c r="AI86" i="11"/>
  <c r="AH86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58" i="11"/>
  <c r="AH58" i="11"/>
  <c r="AI57" i="11"/>
  <c r="AH57" i="11"/>
  <c r="AI56" i="11"/>
  <c r="AH56" i="11"/>
  <c r="AI55" i="11"/>
  <c r="AH55" i="11"/>
  <c r="AI54" i="11"/>
  <c r="AH54" i="11"/>
  <c r="AI53" i="11"/>
  <c r="AH53" i="11"/>
  <c r="AI52" i="11"/>
  <c r="AH52" i="11"/>
  <c r="AI51" i="11"/>
  <c r="AH51" i="11"/>
  <c r="AI50" i="11"/>
  <c r="AH50" i="11"/>
  <c r="AI49" i="11"/>
  <c r="AH49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39" i="11"/>
  <c r="AF124" i="11"/>
  <c r="AF115" i="11"/>
  <c r="AF93" i="11"/>
  <c r="AG85" i="11"/>
  <c r="AF85" i="11"/>
  <c r="AF87" i="11" s="1"/>
  <c r="AF59" i="11"/>
  <c r="AF47" i="11"/>
  <c r="AF19" i="11"/>
  <c r="AF125" i="11" l="1"/>
  <c r="I85" i="9"/>
  <c r="G85" i="9"/>
  <c r="AF140" i="11" l="1"/>
  <c r="I9" i="1"/>
  <c r="H9" i="1"/>
  <c r="G9" i="1"/>
  <c r="F9" i="1"/>
  <c r="E9" i="1"/>
  <c r="D9" i="1"/>
  <c r="C9" i="1"/>
  <c r="F85" i="9" l="1"/>
  <c r="D85" i="9"/>
  <c r="AE138" i="11" l="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4" i="11"/>
  <c r="AD114" i="11"/>
  <c r="AE113" i="11"/>
  <c r="AD113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6" i="11"/>
  <c r="AD106" i="11"/>
  <c r="AE105" i="11"/>
  <c r="AD105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2" i="11"/>
  <c r="AD92" i="11"/>
  <c r="AE91" i="11"/>
  <c r="AD91" i="11"/>
  <c r="AE90" i="11"/>
  <c r="AD90" i="11"/>
  <c r="AE89" i="11"/>
  <c r="AD89" i="11"/>
  <c r="AE86" i="11"/>
  <c r="AD86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58" i="11"/>
  <c r="AD58" i="11"/>
  <c r="AE57" i="11"/>
  <c r="AD57" i="11"/>
  <c r="AE56" i="11"/>
  <c r="AD56" i="11"/>
  <c r="AE55" i="11"/>
  <c r="AD55" i="11"/>
  <c r="AE54" i="11"/>
  <c r="AD54" i="11"/>
  <c r="AE53" i="11"/>
  <c r="AD53" i="11"/>
  <c r="AE52" i="11"/>
  <c r="AD52" i="11"/>
  <c r="AE51" i="11"/>
  <c r="AD51" i="11"/>
  <c r="AE50" i="11"/>
  <c r="AD50" i="11"/>
  <c r="AE49" i="11"/>
  <c r="AD49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39" i="11"/>
  <c r="AH139" i="11" s="1"/>
  <c r="AB124" i="11"/>
  <c r="AH124" i="11" s="1"/>
  <c r="AB115" i="11"/>
  <c r="AH115" i="11" s="1"/>
  <c r="AB93" i="11"/>
  <c r="AH93" i="11" s="1"/>
  <c r="AC85" i="11"/>
  <c r="AI85" i="11" s="1"/>
  <c r="AB85" i="11"/>
  <c r="AH85" i="11" s="1"/>
  <c r="AB59" i="11"/>
  <c r="AH59" i="11" s="1"/>
  <c r="AB47" i="11"/>
  <c r="AH47" i="11" s="1"/>
  <c r="AB19" i="11"/>
  <c r="AH19" i="11" s="1"/>
  <c r="AB87" i="11" l="1"/>
  <c r="AH87" i="11" s="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4" i="11"/>
  <c r="Z114" i="11"/>
  <c r="AA113" i="11"/>
  <c r="Z113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6" i="11"/>
  <c r="Z106" i="11"/>
  <c r="AA105" i="11"/>
  <c r="Z105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2" i="11"/>
  <c r="Z92" i="11"/>
  <c r="AA91" i="11"/>
  <c r="Z91" i="11"/>
  <c r="AA90" i="11"/>
  <c r="Z90" i="11"/>
  <c r="AA89" i="11"/>
  <c r="Z89" i="11"/>
  <c r="AA86" i="11"/>
  <c r="Z86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39" i="11"/>
  <c r="AD139" i="11" s="1"/>
  <c r="X124" i="11"/>
  <c r="AD124" i="11" s="1"/>
  <c r="X115" i="11"/>
  <c r="AD115" i="11" s="1"/>
  <c r="X93" i="11"/>
  <c r="AD93" i="11" s="1"/>
  <c r="Y85" i="11"/>
  <c r="AE85" i="11" s="1"/>
  <c r="X85" i="11"/>
  <c r="AD85" i="11" s="1"/>
  <c r="X59" i="11"/>
  <c r="AD59" i="11" s="1"/>
  <c r="X47" i="11"/>
  <c r="AD47" i="11" s="1"/>
  <c r="X19" i="11"/>
  <c r="AD19" i="11" s="1"/>
  <c r="AB125" i="11" l="1"/>
  <c r="AH125" i="11" s="1"/>
  <c r="X87" i="11"/>
  <c r="AD87" i="11" s="1"/>
  <c r="X125" i="11" l="1"/>
  <c r="X140" i="11" s="1"/>
  <c r="AB140" i="11"/>
  <c r="AH140" i="11" s="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4" i="11"/>
  <c r="V114" i="11"/>
  <c r="W113" i="11"/>
  <c r="V113" i="11"/>
  <c r="W112" i="11"/>
  <c r="V112" i="11"/>
  <c r="W111" i="11"/>
  <c r="V111" i="11"/>
  <c r="W110" i="11"/>
  <c r="V110" i="11"/>
  <c r="W109" i="11"/>
  <c r="V109" i="11"/>
  <c r="W108" i="11"/>
  <c r="V108" i="11"/>
  <c r="W107" i="11"/>
  <c r="V107" i="11"/>
  <c r="W106" i="11"/>
  <c r="V106" i="11"/>
  <c r="W105" i="11"/>
  <c r="V105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2" i="11"/>
  <c r="V92" i="11"/>
  <c r="W91" i="11"/>
  <c r="V91" i="11"/>
  <c r="W90" i="11"/>
  <c r="V90" i="11"/>
  <c r="W89" i="11"/>
  <c r="V89" i="11"/>
  <c r="W86" i="11"/>
  <c r="V86" i="11"/>
  <c r="W84" i="11"/>
  <c r="V84" i="11"/>
  <c r="W83" i="11"/>
  <c r="V83" i="11"/>
  <c r="W82" i="11"/>
  <c r="V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58" i="11"/>
  <c r="V58" i="11"/>
  <c r="W57" i="11"/>
  <c r="V57" i="11"/>
  <c r="W56" i="11"/>
  <c r="V56" i="11"/>
  <c r="W55" i="11"/>
  <c r="V55" i="11"/>
  <c r="W54" i="11"/>
  <c r="V54" i="11"/>
  <c r="W53" i="11"/>
  <c r="V53" i="11"/>
  <c r="W52" i="11"/>
  <c r="V52" i="11"/>
  <c r="W51" i="11"/>
  <c r="V51" i="11"/>
  <c r="W50" i="11"/>
  <c r="V50" i="11"/>
  <c r="W49" i="11"/>
  <c r="V49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39" i="11"/>
  <c r="Z139" i="11" s="1"/>
  <c r="T124" i="11"/>
  <c r="Z124" i="11" s="1"/>
  <c r="T115" i="11"/>
  <c r="Z115" i="11" s="1"/>
  <c r="T93" i="11"/>
  <c r="Z93" i="11" s="1"/>
  <c r="U85" i="11"/>
  <c r="AA85" i="11" s="1"/>
  <c r="T85" i="11"/>
  <c r="T59" i="11"/>
  <c r="Z59" i="11" s="1"/>
  <c r="T47" i="11"/>
  <c r="Z47" i="11" s="1"/>
  <c r="T19" i="11"/>
  <c r="Z19" i="11" s="1"/>
  <c r="S122" i="11"/>
  <c r="R122" i="11"/>
  <c r="O122" i="11"/>
  <c r="N122" i="11"/>
  <c r="K122" i="11"/>
  <c r="J122" i="11"/>
  <c r="G122" i="11"/>
  <c r="F122" i="11"/>
  <c r="S91" i="11"/>
  <c r="R91" i="11"/>
  <c r="O91" i="11"/>
  <c r="N91" i="11"/>
  <c r="K91" i="11"/>
  <c r="J91" i="11"/>
  <c r="G91" i="11"/>
  <c r="F91" i="11"/>
  <c r="AD125" i="11" l="1"/>
  <c r="AD140" i="11"/>
  <c r="V85" i="11"/>
  <c r="Z85" i="11"/>
  <c r="W85" i="11"/>
  <c r="T87" i="11"/>
  <c r="K91" i="9"/>
  <c r="J91" i="9"/>
  <c r="K122" i="9"/>
  <c r="J122" i="9"/>
  <c r="T125" i="11" l="1"/>
  <c r="Z87" i="11"/>
  <c r="S138" i="11"/>
  <c r="R138" i="11"/>
  <c r="S137" i="11"/>
  <c r="R137" i="11"/>
  <c r="S136" i="11"/>
  <c r="R136" i="11"/>
  <c r="S135" i="11"/>
  <c r="R135" i="11"/>
  <c r="S134" i="11"/>
  <c r="R134" i="11"/>
  <c r="S133" i="11"/>
  <c r="R133" i="11"/>
  <c r="S132" i="11"/>
  <c r="R132" i="11"/>
  <c r="S131" i="11"/>
  <c r="R131" i="11"/>
  <c r="S130" i="11"/>
  <c r="R130" i="11"/>
  <c r="S129" i="11"/>
  <c r="R129" i="11"/>
  <c r="S123" i="11"/>
  <c r="R123" i="11"/>
  <c r="S121" i="11"/>
  <c r="R121" i="11"/>
  <c r="S120" i="11"/>
  <c r="R120" i="11"/>
  <c r="S119" i="11"/>
  <c r="R119" i="11"/>
  <c r="S118" i="11"/>
  <c r="R118" i="11"/>
  <c r="S117" i="11"/>
  <c r="R117" i="11"/>
  <c r="S114" i="11"/>
  <c r="R114" i="11"/>
  <c r="S113" i="11"/>
  <c r="R113" i="11"/>
  <c r="S112" i="11"/>
  <c r="R112" i="11"/>
  <c r="S111" i="11"/>
  <c r="R111" i="11"/>
  <c r="S110" i="11"/>
  <c r="R110" i="11"/>
  <c r="S109" i="11"/>
  <c r="R109" i="11"/>
  <c r="S108" i="11"/>
  <c r="R108" i="11"/>
  <c r="S107" i="11"/>
  <c r="R107" i="11"/>
  <c r="S106" i="11"/>
  <c r="R106" i="11"/>
  <c r="S105" i="11"/>
  <c r="R105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2" i="11"/>
  <c r="R92" i="11"/>
  <c r="S90" i="11"/>
  <c r="R90" i="11"/>
  <c r="S89" i="11"/>
  <c r="R89" i="11"/>
  <c r="S86" i="11"/>
  <c r="R86" i="11"/>
  <c r="S85" i="11"/>
  <c r="R85" i="11"/>
  <c r="S84" i="11"/>
  <c r="R84" i="11"/>
  <c r="S83" i="11"/>
  <c r="R83" i="11"/>
  <c r="S82" i="11"/>
  <c r="R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58" i="11"/>
  <c r="R58" i="11"/>
  <c r="S57" i="11"/>
  <c r="R57" i="11"/>
  <c r="S56" i="11"/>
  <c r="R56" i="11"/>
  <c r="S55" i="11"/>
  <c r="R55" i="11"/>
  <c r="S54" i="11"/>
  <c r="R54" i="11"/>
  <c r="S53" i="11"/>
  <c r="R53" i="11"/>
  <c r="S52" i="11"/>
  <c r="R52" i="11"/>
  <c r="S51" i="11"/>
  <c r="R51" i="11"/>
  <c r="S50" i="11"/>
  <c r="R50" i="11"/>
  <c r="S49" i="11"/>
  <c r="R49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18" i="11"/>
  <c r="R18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39" i="11"/>
  <c r="V139" i="11" s="1"/>
  <c r="P124" i="11"/>
  <c r="V124" i="11" s="1"/>
  <c r="P115" i="11"/>
  <c r="V115" i="11" s="1"/>
  <c r="P93" i="11"/>
  <c r="V93" i="11" s="1"/>
  <c r="P87" i="11"/>
  <c r="V87" i="11" s="1"/>
  <c r="P59" i="11"/>
  <c r="V59" i="11" s="1"/>
  <c r="P47" i="11"/>
  <c r="V47" i="11" s="1"/>
  <c r="P19" i="11"/>
  <c r="V19" i="11" s="1"/>
  <c r="T140" i="11" l="1"/>
  <c r="Z140" i="11" s="1"/>
  <c r="Z125" i="11"/>
  <c r="P125" i="11"/>
  <c r="V125" i="11" s="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3" i="11"/>
  <c r="N123" i="11"/>
  <c r="O121" i="11"/>
  <c r="N121" i="11"/>
  <c r="O120" i="11"/>
  <c r="N120" i="11"/>
  <c r="O119" i="11"/>
  <c r="N119" i="11"/>
  <c r="O118" i="11"/>
  <c r="N118" i="11"/>
  <c r="O117" i="11"/>
  <c r="N117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2" i="11"/>
  <c r="N92" i="11"/>
  <c r="O90" i="11"/>
  <c r="N90" i="11"/>
  <c r="O89" i="11"/>
  <c r="N89" i="11"/>
  <c r="O86" i="11"/>
  <c r="N86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39" i="11"/>
  <c r="R139" i="11" s="1"/>
  <c r="L124" i="11"/>
  <c r="R124" i="11" s="1"/>
  <c r="L115" i="11"/>
  <c r="R115" i="11" s="1"/>
  <c r="L93" i="11"/>
  <c r="R93" i="11" s="1"/>
  <c r="L87" i="11"/>
  <c r="R87" i="11" s="1"/>
  <c r="L59" i="11"/>
  <c r="R59" i="11" s="1"/>
  <c r="L47" i="11"/>
  <c r="R47" i="11" s="1"/>
  <c r="L19" i="11"/>
  <c r="R19" i="11" s="1"/>
  <c r="P140" i="11" l="1"/>
  <c r="V140" i="11" s="1"/>
  <c r="L125" i="11"/>
  <c r="R125" i="11" s="1"/>
  <c r="L140" i="11" l="1"/>
  <c r="R140" i="11" s="1"/>
  <c r="K138" i="11"/>
  <c r="J138" i="11"/>
  <c r="K137" i="11"/>
  <c r="J137" i="11"/>
  <c r="K136" i="11"/>
  <c r="J136" i="11"/>
  <c r="K135" i="11"/>
  <c r="J135" i="11"/>
  <c r="K134" i="11"/>
  <c r="J134" i="11"/>
  <c r="K133" i="11"/>
  <c r="J133" i="11"/>
  <c r="K132" i="11"/>
  <c r="J132" i="11"/>
  <c r="K131" i="11"/>
  <c r="J131" i="11"/>
  <c r="K130" i="11"/>
  <c r="J130" i="11"/>
  <c r="K129" i="11"/>
  <c r="J129" i="11"/>
  <c r="K123" i="11"/>
  <c r="J123" i="11"/>
  <c r="K121" i="11"/>
  <c r="J121" i="11"/>
  <c r="K120" i="11"/>
  <c r="J120" i="11"/>
  <c r="K119" i="11"/>
  <c r="J119" i="11"/>
  <c r="K118" i="11"/>
  <c r="J118" i="11"/>
  <c r="K117" i="11"/>
  <c r="J117" i="11"/>
  <c r="K114" i="11"/>
  <c r="J114" i="11"/>
  <c r="K113" i="11"/>
  <c r="J113" i="11"/>
  <c r="K112" i="11"/>
  <c r="J112" i="11"/>
  <c r="K111" i="11"/>
  <c r="J111" i="11"/>
  <c r="K110" i="11"/>
  <c r="J110" i="11"/>
  <c r="K109" i="11"/>
  <c r="J109" i="11"/>
  <c r="K108" i="11"/>
  <c r="J108" i="11"/>
  <c r="K107" i="11"/>
  <c r="J107" i="11"/>
  <c r="K106" i="11"/>
  <c r="J106" i="11"/>
  <c r="K105" i="11"/>
  <c r="J105" i="11"/>
  <c r="K104" i="11"/>
  <c r="J104" i="11"/>
  <c r="K103" i="11"/>
  <c r="J103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2" i="11"/>
  <c r="J92" i="11"/>
  <c r="K90" i="11"/>
  <c r="J90" i="11"/>
  <c r="K89" i="11"/>
  <c r="J89" i="11"/>
  <c r="K86" i="11"/>
  <c r="J86" i="11"/>
  <c r="K84" i="11"/>
  <c r="J84" i="11"/>
  <c r="K83" i="11"/>
  <c r="J83" i="11"/>
  <c r="K82" i="11"/>
  <c r="J82" i="11"/>
  <c r="K81" i="11"/>
  <c r="J81" i="11"/>
  <c r="K80" i="11"/>
  <c r="J80" i="11"/>
  <c r="K79" i="11"/>
  <c r="J79" i="11"/>
  <c r="K78" i="11"/>
  <c r="J78" i="11"/>
  <c r="K77" i="11"/>
  <c r="J77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58" i="11"/>
  <c r="J58" i="11"/>
  <c r="K57" i="11"/>
  <c r="J57" i="11"/>
  <c r="K56" i="11"/>
  <c r="J56" i="11"/>
  <c r="K55" i="11"/>
  <c r="J55" i="11"/>
  <c r="K54" i="11"/>
  <c r="J54" i="11"/>
  <c r="K53" i="11"/>
  <c r="J53" i="11"/>
  <c r="K52" i="11"/>
  <c r="J52" i="11"/>
  <c r="K51" i="11"/>
  <c r="J51" i="11"/>
  <c r="K50" i="11"/>
  <c r="J50" i="11"/>
  <c r="K49" i="11"/>
  <c r="J49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18" i="11"/>
  <c r="J18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39" i="11"/>
  <c r="N139" i="11" s="1"/>
  <c r="H124" i="11"/>
  <c r="N124" i="11" s="1"/>
  <c r="H115" i="11"/>
  <c r="N115" i="11" s="1"/>
  <c r="H93" i="11"/>
  <c r="N93" i="11" s="1"/>
  <c r="I85" i="11"/>
  <c r="O85" i="11" s="1"/>
  <c r="H85" i="11"/>
  <c r="N85" i="11" s="1"/>
  <c r="H59" i="11"/>
  <c r="N59" i="11" s="1"/>
  <c r="H47" i="11"/>
  <c r="N47" i="11" s="1"/>
  <c r="H19" i="11"/>
  <c r="N19" i="11" s="1"/>
  <c r="H87" i="11" l="1"/>
  <c r="N87" i="11" s="1"/>
  <c r="H125" i="11" l="1"/>
  <c r="N125" i="11" s="1"/>
  <c r="H140" i="11" l="1"/>
  <c r="N140" i="11" s="1"/>
  <c r="G138" i="11"/>
  <c r="F138" i="11"/>
  <c r="G137" i="11"/>
  <c r="F137" i="11"/>
  <c r="G136" i="11"/>
  <c r="F136" i="11"/>
  <c r="G135" i="11"/>
  <c r="F135" i="11"/>
  <c r="G134" i="11"/>
  <c r="F134" i="11"/>
  <c r="G133" i="11"/>
  <c r="F133" i="11"/>
  <c r="G132" i="11"/>
  <c r="F132" i="11"/>
  <c r="G131" i="11"/>
  <c r="F131" i="11"/>
  <c r="G130" i="11"/>
  <c r="F130" i="11"/>
  <c r="G129" i="11"/>
  <c r="F129" i="11"/>
  <c r="G123" i="11"/>
  <c r="F123" i="11"/>
  <c r="G121" i="11"/>
  <c r="F121" i="11"/>
  <c r="G120" i="11"/>
  <c r="F120" i="11"/>
  <c r="G119" i="11"/>
  <c r="F119" i="11"/>
  <c r="G118" i="11"/>
  <c r="F118" i="11"/>
  <c r="G117" i="11"/>
  <c r="F117" i="11"/>
  <c r="G114" i="11"/>
  <c r="F114" i="11"/>
  <c r="G113" i="11"/>
  <c r="F113" i="11"/>
  <c r="G112" i="11"/>
  <c r="F112" i="11"/>
  <c r="G111" i="11"/>
  <c r="F111" i="11"/>
  <c r="G110" i="11"/>
  <c r="F110" i="11"/>
  <c r="G109" i="11"/>
  <c r="F109" i="11"/>
  <c r="G108" i="11"/>
  <c r="F108" i="11"/>
  <c r="G107" i="11"/>
  <c r="F107" i="11"/>
  <c r="G106" i="11"/>
  <c r="F106" i="11"/>
  <c r="G105" i="11"/>
  <c r="F105" i="11"/>
  <c r="G104" i="11"/>
  <c r="F104" i="11"/>
  <c r="G103" i="11"/>
  <c r="F103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2" i="11"/>
  <c r="F92" i="11"/>
  <c r="G90" i="11"/>
  <c r="F90" i="11"/>
  <c r="G89" i="11"/>
  <c r="F89" i="11"/>
  <c r="G86" i="11"/>
  <c r="F86" i="11"/>
  <c r="G84" i="11"/>
  <c r="F84" i="11"/>
  <c r="G83" i="11"/>
  <c r="F83" i="11"/>
  <c r="G82" i="11"/>
  <c r="F82" i="11"/>
  <c r="G81" i="11"/>
  <c r="F81" i="11"/>
  <c r="G80" i="11"/>
  <c r="F80" i="11"/>
  <c r="G79" i="11"/>
  <c r="F79" i="11"/>
  <c r="G78" i="11"/>
  <c r="F78" i="11"/>
  <c r="G77" i="11"/>
  <c r="F77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58" i="11"/>
  <c r="F58" i="11"/>
  <c r="G57" i="11"/>
  <c r="F57" i="11"/>
  <c r="G56" i="11"/>
  <c r="F56" i="11"/>
  <c r="G55" i="11"/>
  <c r="F55" i="11"/>
  <c r="G54" i="11"/>
  <c r="F54" i="11"/>
  <c r="G53" i="11"/>
  <c r="F53" i="11"/>
  <c r="G52" i="11"/>
  <c r="F52" i="11"/>
  <c r="G51" i="11"/>
  <c r="F51" i="11"/>
  <c r="G50" i="11"/>
  <c r="F50" i="11"/>
  <c r="G49" i="11"/>
  <c r="F49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39" i="11"/>
  <c r="J139" i="11" s="1"/>
  <c r="D124" i="11"/>
  <c r="J124" i="11" s="1"/>
  <c r="D115" i="11"/>
  <c r="J115" i="11" s="1"/>
  <c r="D93" i="11"/>
  <c r="J93" i="11" s="1"/>
  <c r="E85" i="11"/>
  <c r="K85" i="11" s="1"/>
  <c r="D85" i="11"/>
  <c r="J85" i="11" s="1"/>
  <c r="D59" i="11"/>
  <c r="J59" i="11" s="1"/>
  <c r="D47" i="11"/>
  <c r="J47" i="11" s="1"/>
  <c r="D19" i="11"/>
  <c r="J19" i="11" s="1"/>
  <c r="D87" i="11" l="1"/>
  <c r="J87" i="11" s="1"/>
  <c r="D125" i="11" l="1"/>
  <c r="J125" i="11" s="1"/>
  <c r="D140" i="11" l="1"/>
  <c r="J140" i="11" s="1"/>
  <c r="B139" i="11"/>
  <c r="B124" i="11"/>
  <c r="B115" i="11"/>
  <c r="B93" i="11"/>
  <c r="C85" i="11"/>
  <c r="B85" i="11"/>
  <c r="B59" i="11"/>
  <c r="B47" i="11"/>
  <c r="B19" i="11"/>
  <c r="K45" i="9"/>
  <c r="J45" i="9"/>
  <c r="K85" i="9"/>
  <c r="J85" i="9"/>
  <c r="K113" i="9"/>
  <c r="J113" i="9"/>
  <c r="F47" i="11" l="1"/>
  <c r="F59" i="11"/>
  <c r="G85" i="11"/>
  <c r="F115" i="11"/>
  <c r="F93" i="11"/>
  <c r="F124" i="11"/>
  <c r="F19" i="11"/>
  <c r="F139" i="11"/>
  <c r="B87" i="11"/>
  <c r="F85" i="11"/>
  <c r="F87" i="11" l="1"/>
  <c r="B125" i="11"/>
  <c r="F125" i="11" l="1"/>
  <c r="B140" i="11"/>
  <c r="F140" i="11" l="1"/>
  <c r="K44" i="9" l="1"/>
  <c r="J44" i="9"/>
  <c r="K62" i="9"/>
  <c r="J62" i="9"/>
  <c r="K84" i="9" l="1"/>
  <c r="J84" i="9"/>
  <c r="AT138" i="11" l="1"/>
  <c r="AT135" i="11"/>
  <c r="AQ135" i="11"/>
  <c r="AS135" i="11" s="1"/>
  <c r="AT134" i="11"/>
  <c r="AS134" i="11"/>
  <c r="AT133" i="11"/>
  <c r="AS133" i="11"/>
  <c r="AT132" i="11"/>
  <c r="AS132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S125" i="11"/>
  <c r="AT124" i="11"/>
  <c r="AT123" i="11"/>
  <c r="AQ123" i="11"/>
  <c r="AS123" i="11" s="1"/>
  <c r="AT120" i="11"/>
  <c r="AS120" i="11"/>
  <c r="AT119" i="11"/>
  <c r="AS119" i="11"/>
  <c r="AT118" i="11"/>
  <c r="AS118" i="11"/>
  <c r="AT117" i="11"/>
  <c r="AS117" i="11"/>
  <c r="AT116" i="11"/>
  <c r="AS116" i="11"/>
  <c r="AT115" i="11"/>
  <c r="AS115" i="11"/>
  <c r="AT114" i="11"/>
  <c r="AQ114" i="11"/>
  <c r="AS114" i="11" s="1"/>
  <c r="AT105" i="11"/>
  <c r="AS105" i="1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8" i="11"/>
  <c r="AS98" i="11"/>
  <c r="AT97" i="11"/>
  <c r="AS97" i="11"/>
  <c r="AT96" i="11"/>
  <c r="AS96" i="11"/>
  <c r="AT95" i="11"/>
  <c r="AS95" i="11"/>
  <c r="AT94" i="11"/>
  <c r="AS94" i="11"/>
  <c r="AT93" i="11"/>
  <c r="AS93" i="11"/>
  <c r="AT92" i="11"/>
  <c r="AQ92" i="11"/>
  <c r="AS92" i="11" s="1"/>
  <c r="AT90" i="11"/>
  <c r="AS90" i="11"/>
  <c r="AT89" i="11"/>
  <c r="AS89" i="11"/>
  <c r="AT88" i="11"/>
  <c r="AS88" i="11"/>
  <c r="AT87" i="11"/>
  <c r="AS87" i="11"/>
  <c r="AT86" i="11"/>
  <c r="AQ86" i="11"/>
  <c r="AS86" i="11" s="1"/>
  <c r="AT71" i="11"/>
  <c r="AS71" i="11"/>
  <c r="AT69" i="11"/>
  <c r="AS69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1" i="11"/>
  <c r="AS61" i="11"/>
  <c r="AT60" i="11"/>
  <c r="AS60" i="11"/>
  <c r="AT59" i="11"/>
  <c r="AQ59" i="11"/>
  <c r="AS59" i="11" s="1"/>
  <c r="AT58" i="11"/>
  <c r="AS58" i="11"/>
  <c r="AT52" i="11"/>
  <c r="AS52" i="11"/>
  <c r="AT51" i="11"/>
  <c r="AS51" i="11"/>
  <c r="AT50" i="11"/>
  <c r="AS50" i="11"/>
  <c r="AT62" i="11"/>
  <c r="AS62" i="11"/>
  <c r="AT49" i="11"/>
  <c r="AS49" i="11"/>
  <c r="AT48" i="11"/>
  <c r="AS48" i="11"/>
  <c r="AT47" i="11"/>
  <c r="AQ47" i="11"/>
  <c r="AS47" i="11" s="1"/>
  <c r="AT46" i="11"/>
  <c r="AS46" i="11"/>
  <c r="AT26" i="11"/>
  <c r="AS26" i="11"/>
  <c r="AT25" i="11"/>
  <c r="AS25" i="11"/>
  <c r="AT24" i="11"/>
  <c r="AS24" i="11"/>
  <c r="AT23" i="11"/>
  <c r="AS23" i="11"/>
  <c r="AT22" i="11"/>
  <c r="AS22" i="11"/>
  <c r="AT21" i="11"/>
  <c r="AS21" i="11"/>
  <c r="AT20" i="11"/>
  <c r="AS20" i="11"/>
  <c r="AT19" i="11"/>
  <c r="AQ19" i="11"/>
  <c r="AS19" i="11" s="1"/>
  <c r="AT18" i="11"/>
  <c r="AS18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F13" i="12"/>
  <c r="F12" i="12"/>
  <c r="F11" i="12"/>
  <c r="F10" i="12"/>
  <c r="F9" i="12"/>
  <c r="F8" i="12"/>
  <c r="F7" i="12"/>
  <c r="I11" i="1"/>
  <c r="H11" i="1"/>
  <c r="G11" i="1"/>
  <c r="F11" i="1"/>
  <c r="E11" i="1"/>
  <c r="D11" i="1"/>
  <c r="J9" i="1"/>
  <c r="J11" i="1" s="1"/>
  <c r="K147" i="9"/>
  <c r="J147" i="9"/>
  <c r="G140" i="9"/>
  <c r="H139" i="9" s="1"/>
  <c r="D140" i="9"/>
  <c r="K139" i="9"/>
  <c r="J139" i="9"/>
  <c r="K138" i="9"/>
  <c r="J138" i="9"/>
  <c r="K137" i="9"/>
  <c r="J137" i="9"/>
  <c r="K136" i="9"/>
  <c r="J136" i="9"/>
  <c r="K135" i="9"/>
  <c r="J135" i="9"/>
  <c r="K134" i="9"/>
  <c r="J134" i="9"/>
  <c r="K133" i="9"/>
  <c r="J133" i="9"/>
  <c r="K132" i="9"/>
  <c r="J132" i="9"/>
  <c r="K131" i="9"/>
  <c r="J131" i="9"/>
  <c r="K130" i="9"/>
  <c r="J130" i="9"/>
  <c r="G124" i="9"/>
  <c r="H122" i="9" s="1"/>
  <c r="D124" i="9"/>
  <c r="E122" i="9" s="1"/>
  <c r="K123" i="9"/>
  <c r="J123" i="9"/>
  <c r="K121" i="9"/>
  <c r="J121" i="9"/>
  <c r="K120" i="9"/>
  <c r="J120" i="9"/>
  <c r="K119" i="9"/>
  <c r="J119" i="9"/>
  <c r="K118" i="9"/>
  <c r="J118" i="9"/>
  <c r="K117" i="9"/>
  <c r="J117" i="9"/>
  <c r="G115" i="9"/>
  <c r="H113" i="9" s="1"/>
  <c r="D115" i="9"/>
  <c r="E113" i="9" s="1"/>
  <c r="K114" i="9"/>
  <c r="J114" i="9"/>
  <c r="K112" i="9"/>
  <c r="J112" i="9"/>
  <c r="K111" i="9"/>
  <c r="J111" i="9"/>
  <c r="K110" i="9"/>
  <c r="J110" i="9"/>
  <c r="K109" i="9"/>
  <c r="J109" i="9"/>
  <c r="K108" i="9"/>
  <c r="J108" i="9"/>
  <c r="K107" i="9"/>
  <c r="J107" i="9"/>
  <c r="K106" i="9"/>
  <c r="J106" i="9"/>
  <c r="K105" i="9"/>
  <c r="J105" i="9"/>
  <c r="K104" i="9"/>
  <c r="J104" i="9"/>
  <c r="K103" i="9"/>
  <c r="J103" i="9"/>
  <c r="K102" i="9"/>
  <c r="J102" i="9"/>
  <c r="K101" i="9"/>
  <c r="J101" i="9"/>
  <c r="K100" i="9"/>
  <c r="J100" i="9"/>
  <c r="K99" i="9"/>
  <c r="J99" i="9"/>
  <c r="K98" i="9"/>
  <c r="J98" i="9"/>
  <c r="K97" i="9"/>
  <c r="J97" i="9"/>
  <c r="K96" i="9"/>
  <c r="J96" i="9"/>
  <c r="K95" i="9"/>
  <c r="J95" i="9"/>
  <c r="G93" i="9"/>
  <c r="H91" i="9" s="1"/>
  <c r="D93" i="9"/>
  <c r="E91" i="9" s="1"/>
  <c r="K92" i="9"/>
  <c r="J92" i="9"/>
  <c r="K90" i="9"/>
  <c r="J90" i="9"/>
  <c r="K89" i="9"/>
  <c r="J89" i="9"/>
  <c r="D87" i="9"/>
  <c r="E85" i="9" s="1"/>
  <c r="K86" i="9"/>
  <c r="K83" i="9"/>
  <c r="J83" i="9"/>
  <c r="K82" i="9"/>
  <c r="J82" i="9"/>
  <c r="K81" i="9"/>
  <c r="J81" i="9"/>
  <c r="K80" i="9"/>
  <c r="J80" i="9"/>
  <c r="K79" i="9"/>
  <c r="J79" i="9"/>
  <c r="K78" i="9"/>
  <c r="J78" i="9"/>
  <c r="K77" i="9"/>
  <c r="J77" i="9"/>
  <c r="K76" i="9"/>
  <c r="J76" i="9"/>
  <c r="K75" i="9"/>
  <c r="J75" i="9"/>
  <c r="K74" i="9"/>
  <c r="J74" i="9"/>
  <c r="K73" i="9"/>
  <c r="J73" i="9"/>
  <c r="K72" i="9"/>
  <c r="J72" i="9"/>
  <c r="K71" i="9"/>
  <c r="J71" i="9"/>
  <c r="K70" i="9"/>
  <c r="J70" i="9"/>
  <c r="K69" i="9"/>
  <c r="J69" i="9"/>
  <c r="K68" i="9"/>
  <c r="J68" i="9"/>
  <c r="K67" i="9"/>
  <c r="J67" i="9"/>
  <c r="K66" i="9"/>
  <c r="J66" i="9"/>
  <c r="K65" i="9"/>
  <c r="J65" i="9"/>
  <c r="K64" i="9"/>
  <c r="J64" i="9"/>
  <c r="K63" i="9"/>
  <c r="J63" i="9"/>
  <c r="K61" i="9"/>
  <c r="J61" i="9"/>
  <c r="G59" i="9"/>
  <c r="D59" i="9"/>
  <c r="K58" i="9"/>
  <c r="J58" i="9"/>
  <c r="K57" i="9"/>
  <c r="J57" i="9"/>
  <c r="K56" i="9"/>
  <c r="J56" i="9"/>
  <c r="K55" i="9"/>
  <c r="J55" i="9"/>
  <c r="K54" i="9"/>
  <c r="J54" i="9"/>
  <c r="K53" i="9"/>
  <c r="J53" i="9"/>
  <c r="K52" i="9"/>
  <c r="J52" i="9"/>
  <c r="K51" i="9"/>
  <c r="J51" i="9"/>
  <c r="K50" i="9"/>
  <c r="J50" i="9"/>
  <c r="K49" i="9"/>
  <c r="J49" i="9"/>
  <c r="G47" i="9"/>
  <c r="H45" i="9" s="1"/>
  <c r="D47" i="9"/>
  <c r="E45" i="9" s="1"/>
  <c r="K46" i="9"/>
  <c r="J46" i="9"/>
  <c r="K43" i="9"/>
  <c r="J43" i="9"/>
  <c r="K42" i="9"/>
  <c r="J42" i="9"/>
  <c r="K41" i="9"/>
  <c r="J41" i="9"/>
  <c r="K40" i="9"/>
  <c r="J40" i="9"/>
  <c r="K39" i="9"/>
  <c r="J39" i="9"/>
  <c r="K38" i="9"/>
  <c r="J38" i="9"/>
  <c r="K37" i="9"/>
  <c r="J37" i="9"/>
  <c r="K36" i="9"/>
  <c r="J36" i="9"/>
  <c r="K35" i="9"/>
  <c r="J35" i="9"/>
  <c r="K34" i="9"/>
  <c r="J34" i="9"/>
  <c r="K33" i="9"/>
  <c r="J33" i="9"/>
  <c r="K32" i="9"/>
  <c r="J32" i="9"/>
  <c r="K31" i="9"/>
  <c r="J31" i="9"/>
  <c r="K30" i="9"/>
  <c r="J30" i="9"/>
  <c r="K29" i="9"/>
  <c r="J29" i="9"/>
  <c r="K28" i="9"/>
  <c r="J28" i="9"/>
  <c r="K27" i="9"/>
  <c r="J27" i="9"/>
  <c r="K26" i="9"/>
  <c r="J26" i="9"/>
  <c r="K25" i="9"/>
  <c r="J25" i="9"/>
  <c r="K24" i="9"/>
  <c r="J24" i="9"/>
  <c r="K23" i="9"/>
  <c r="J23" i="9"/>
  <c r="K22" i="9"/>
  <c r="J22" i="9"/>
  <c r="K21" i="9"/>
  <c r="J21" i="9"/>
  <c r="G19" i="9"/>
  <c r="H13" i="9" s="1"/>
  <c r="D19" i="9"/>
  <c r="K18" i="9"/>
  <c r="J18" i="9"/>
  <c r="K17" i="9"/>
  <c r="J17" i="9"/>
  <c r="K16" i="9"/>
  <c r="J16" i="9"/>
  <c r="K15" i="9"/>
  <c r="J15" i="9"/>
  <c r="K14" i="9"/>
  <c r="J14" i="9"/>
  <c r="K13" i="9"/>
  <c r="J13" i="9"/>
  <c r="K12" i="9"/>
  <c r="J12" i="9"/>
  <c r="K11" i="9"/>
  <c r="J11" i="9"/>
  <c r="K10" i="9"/>
  <c r="J10" i="9"/>
  <c r="K9" i="9"/>
  <c r="J9" i="9"/>
  <c r="K8" i="9"/>
  <c r="J8" i="9"/>
  <c r="K7" i="9"/>
  <c r="J7" i="9"/>
  <c r="K6" i="9"/>
  <c r="J6" i="9"/>
  <c r="K5" i="9"/>
  <c r="J5" i="9"/>
  <c r="H10" i="9" l="1"/>
  <c r="H18" i="9"/>
  <c r="H11" i="9"/>
  <c r="H12" i="9"/>
  <c r="H8" i="9"/>
  <c r="H6" i="9"/>
  <c r="H14" i="9"/>
  <c r="H16" i="9"/>
  <c r="H7" i="9"/>
  <c r="H15" i="9"/>
  <c r="H9" i="9"/>
  <c r="H17" i="9"/>
  <c r="E123" i="9"/>
  <c r="E117" i="9"/>
  <c r="E118" i="9"/>
  <c r="E119" i="9"/>
  <c r="E120" i="9"/>
  <c r="E121" i="9"/>
  <c r="E102" i="9"/>
  <c r="E110" i="9"/>
  <c r="E103" i="9"/>
  <c r="E111" i="9"/>
  <c r="E100" i="9"/>
  <c r="E96" i="9"/>
  <c r="E104" i="9"/>
  <c r="E112" i="9"/>
  <c r="E97" i="9"/>
  <c r="E105" i="9"/>
  <c r="E114" i="9"/>
  <c r="E108" i="9"/>
  <c r="E98" i="9"/>
  <c r="E106" i="9"/>
  <c r="E95" i="9"/>
  <c r="E99" i="9"/>
  <c r="E107" i="9"/>
  <c r="E101" i="9"/>
  <c r="E109" i="9"/>
  <c r="E92" i="9"/>
  <c r="E90" i="9"/>
  <c r="E89" i="9"/>
  <c r="E62" i="9"/>
  <c r="E70" i="9"/>
  <c r="E78" i="9"/>
  <c r="E61" i="9"/>
  <c r="E63" i="9"/>
  <c r="E79" i="9"/>
  <c r="E72" i="9"/>
  <c r="E64" i="9"/>
  <c r="E65" i="9"/>
  <c r="E73" i="9"/>
  <c r="E81" i="9"/>
  <c r="E66" i="9"/>
  <c r="E74" i="9"/>
  <c r="E82" i="9"/>
  <c r="E84" i="9"/>
  <c r="E67" i="9"/>
  <c r="E75" i="9"/>
  <c r="E83" i="9"/>
  <c r="E76" i="9"/>
  <c r="E69" i="9"/>
  <c r="E77" i="9"/>
  <c r="E86" i="9"/>
  <c r="E71" i="9"/>
  <c r="E80" i="9"/>
  <c r="E68" i="9"/>
  <c r="E57" i="9"/>
  <c r="E50" i="9"/>
  <c r="E58" i="9"/>
  <c r="E51" i="9"/>
  <c r="E49" i="9"/>
  <c r="E52" i="9"/>
  <c r="E55" i="9"/>
  <c r="E53" i="9"/>
  <c r="E54" i="9"/>
  <c r="E56" i="9"/>
  <c r="E43" i="9"/>
  <c r="E36" i="9"/>
  <c r="E29" i="9"/>
  <c r="E22" i="9"/>
  <c r="E30" i="9"/>
  <c r="E38" i="9"/>
  <c r="E21" i="9"/>
  <c r="E24" i="9"/>
  <c r="E40" i="9"/>
  <c r="E25" i="9"/>
  <c r="E23" i="9"/>
  <c r="E31" i="9"/>
  <c r="E39" i="9"/>
  <c r="E32" i="9"/>
  <c r="E33" i="9"/>
  <c r="E41" i="9"/>
  <c r="E26" i="9"/>
  <c r="E34" i="9"/>
  <c r="E42" i="9"/>
  <c r="E27" i="9"/>
  <c r="E35" i="9"/>
  <c r="E28" i="9"/>
  <c r="E44" i="9"/>
  <c r="E37" i="9"/>
  <c r="E11" i="9"/>
  <c r="E5" i="9"/>
  <c r="E12" i="9"/>
  <c r="E17" i="9"/>
  <c r="E13" i="9"/>
  <c r="E6" i="9"/>
  <c r="E14" i="9"/>
  <c r="E7" i="9"/>
  <c r="E15" i="9"/>
  <c r="E8" i="9"/>
  <c r="E16" i="9"/>
  <c r="E9" i="9"/>
  <c r="E10" i="9"/>
  <c r="E18" i="9"/>
  <c r="E136" i="9"/>
  <c r="E131" i="9"/>
  <c r="E137" i="9"/>
  <c r="E138" i="9"/>
  <c r="E139" i="9"/>
  <c r="E132" i="9"/>
  <c r="E130" i="9"/>
  <c r="E133" i="9"/>
  <c r="E135" i="9"/>
  <c r="E134" i="9"/>
  <c r="H44" i="9"/>
  <c r="H58" i="9"/>
  <c r="H131" i="9"/>
  <c r="H134" i="9"/>
  <c r="H130" i="9"/>
  <c r="H132" i="9"/>
  <c r="H138" i="9"/>
  <c r="H136" i="9"/>
  <c r="J140" i="9"/>
  <c r="D125" i="9"/>
  <c r="AQ124" i="11"/>
  <c r="AQ138" i="11" s="1"/>
  <c r="AS138" i="11" s="1"/>
  <c r="H133" i="9"/>
  <c r="H135" i="9"/>
  <c r="H137" i="9"/>
  <c r="J93" i="9"/>
  <c r="H89" i="9"/>
  <c r="H92" i="9"/>
  <c r="H90" i="9"/>
  <c r="H53" i="9"/>
  <c r="H57" i="9"/>
  <c r="H51" i="9"/>
  <c r="H55" i="9"/>
  <c r="J59" i="9"/>
  <c r="H49" i="9"/>
  <c r="H50" i="9"/>
  <c r="H52" i="9"/>
  <c r="H54" i="9"/>
  <c r="H56" i="9"/>
  <c r="H5" i="9"/>
  <c r="J19" i="9"/>
  <c r="H118" i="9"/>
  <c r="H121" i="9"/>
  <c r="H119" i="9"/>
  <c r="H117" i="9"/>
  <c r="H123" i="9"/>
  <c r="H120" i="9"/>
  <c r="J124" i="9"/>
  <c r="H39" i="9"/>
  <c r="H29" i="9"/>
  <c r="H21" i="9"/>
  <c r="H33" i="9"/>
  <c r="H27" i="9"/>
  <c r="H25" i="9"/>
  <c r="H35" i="9"/>
  <c r="J47" i="9"/>
  <c r="H23" i="9"/>
  <c r="H43" i="9"/>
  <c r="H37" i="9"/>
  <c r="H31" i="9"/>
  <c r="H41" i="9"/>
  <c r="H26" i="9"/>
  <c r="H46" i="9"/>
  <c r="H22" i="9"/>
  <c r="H30" i="9"/>
  <c r="H34" i="9"/>
  <c r="H38" i="9"/>
  <c r="H40" i="9"/>
  <c r="H24" i="9"/>
  <c r="H28" i="9"/>
  <c r="H32" i="9"/>
  <c r="H36" i="9"/>
  <c r="H42" i="9"/>
  <c r="J115" i="9"/>
  <c r="H96" i="9"/>
  <c r="H98" i="9"/>
  <c r="H100" i="9"/>
  <c r="H102" i="9"/>
  <c r="H104" i="9"/>
  <c r="H106" i="9"/>
  <c r="H108" i="9"/>
  <c r="H110" i="9"/>
  <c r="H114" i="9"/>
  <c r="H95" i="9"/>
  <c r="H97" i="9"/>
  <c r="H99" i="9"/>
  <c r="H101" i="9"/>
  <c r="H103" i="9"/>
  <c r="H105" i="9"/>
  <c r="H107" i="9"/>
  <c r="H109" i="9"/>
  <c r="H111" i="9"/>
  <c r="H112" i="9"/>
  <c r="D141" i="9" l="1"/>
  <c r="E47" i="9"/>
  <c r="E115" i="9"/>
  <c r="E87" i="9"/>
  <c r="E124" i="9"/>
  <c r="E59" i="9"/>
  <c r="E93" i="9"/>
  <c r="E19" i="9"/>
  <c r="AS124" i="11"/>
  <c r="J86" i="9" l="1"/>
  <c r="G87" i="9"/>
  <c r="H85" i="9" l="1"/>
  <c r="H64" i="9"/>
  <c r="H65" i="9"/>
  <c r="H66" i="9"/>
  <c r="H74" i="9"/>
  <c r="H82" i="9"/>
  <c r="H67" i="9"/>
  <c r="H75" i="9"/>
  <c r="H83" i="9"/>
  <c r="H72" i="9"/>
  <c r="H68" i="9"/>
  <c r="H76" i="9"/>
  <c r="H84" i="9"/>
  <c r="H80" i="9"/>
  <c r="H69" i="9"/>
  <c r="H77" i="9"/>
  <c r="H86" i="9"/>
  <c r="H62" i="9"/>
  <c r="H70" i="9"/>
  <c r="H78" i="9"/>
  <c r="H63" i="9"/>
  <c r="H71" i="9"/>
  <c r="H79" i="9"/>
  <c r="H73" i="9"/>
  <c r="H81" i="9"/>
  <c r="J87" i="9"/>
  <c r="G125" i="9"/>
  <c r="H61" i="9"/>
  <c r="H47" i="9" l="1"/>
  <c r="H115" i="9"/>
  <c r="H93" i="9"/>
  <c r="J125" i="9"/>
  <c r="M125" i="9"/>
  <c r="H19" i="9"/>
  <c r="H124" i="9"/>
  <c r="G141" i="9"/>
  <c r="J141" i="9" s="1"/>
  <c r="H59" i="9"/>
  <c r="H87" i="9"/>
</calcChain>
</file>

<file path=xl/sharedStrings.xml><?xml version="1.0" encoding="utf-8"?>
<sst xmlns="http://schemas.openxmlformats.org/spreadsheetml/2006/main" count="640" uniqueCount="227">
  <si>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</si>
  <si>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</si>
  <si>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</si>
  <si>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</si>
  <si>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</si>
  <si>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</si>
  <si>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</si>
  <si>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</si>
  <si>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</si>
  <si>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</si>
  <si>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</si>
  <si>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</si>
  <si>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</si>
  <si>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</si>
  <si>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</si>
  <si>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</si>
  <si>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</si>
  <si>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</si>
  <si>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</si>
  <si>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</si>
  <si>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</si>
  <si>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</si>
  <si>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</si>
  <si>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</si>
  <si>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</si>
  <si>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</si>
  <si>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</si>
  <si>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</si>
  <si>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</si>
  <si>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</si>
  <si>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</si>
  <si>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</si>
  <si>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</si>
  <si>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</si>
  <si>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</si>
  <si>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</si>
  <si>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</si>
  <si>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</si>
  <si>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</si>
  <si>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</si>
  <si>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</si>
  <si>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</si>
  <si>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</si>
  <si>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</si>
  <si>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</si>
  <si>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</si>
  <si>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</si>
  <si>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</si>
  <si>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</si>
  <si>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</si>
  <si>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</si>
  <si>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</si>
  <si>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</si>
  <si>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</si>
  <si>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</si>
  <si>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</si>
  <si>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</si>
  <si>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</si>
  <si>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</si>
  <si>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</si>
  <si>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</si>
  <si>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</si>
  <si>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</si>
  <si>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</si>
  <si>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</si>
  <si>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</si>
  <si>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</si>
  <si>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</si>
  <si>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</si>
  <si>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</si>
  <si>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</si>
  <si>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</si>
  <si>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</si>
  <si>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</si>
  <si>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</si>
  <si>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</si>
  <si>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</si>
  <si>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</si>
  <si>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</si>
  <si>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</si>
  <si>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</si>
  <si>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</si>
  <si>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</si>
  <si>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</si>
  <si>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</si>
  <si>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</si>
  <si>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</si>
  <si>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</si>
  <si>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</si>
  <si>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</si>
  <si>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</si>
  <si>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</si>
  <si>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</si>
  <si>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</si>
  <si>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</si>
  <si>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</si>
  <si>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</si>
  <si>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</si>
  <si>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</si>
  <si>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</si>
  <si>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</si>
  <si>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</si>
  <si>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</si>
  <si>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</si>
  <si>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</si>
  <si>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</si>
  <si>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</si>
  <si>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</si>
  <si>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</si>
  <si>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</si>
  <si>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</si>
  <si>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</si>
  <si>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</si>
  <si>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</si>
  <si>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</si>
  <si>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</si>
  <si>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</si>
  <si>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</si>
  <si>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</si>
  <si>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</si>
  <si>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</si>
  <si>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</si>
  <si>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</si>
  <si>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</si>
  <si>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</si>
  <si>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</si>
  <si>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</si>
  <si>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</si>
  <si>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</si>
  <si>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</si>
  <si>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</si>
  <si>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</si>
  <si>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</si>
  <si>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</si>
  <si>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</si>
  <si>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</si>
  <si>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</si>
  <si>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</si>
  <si>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</si>
  <si>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</si>
  <si>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</si>
  <si>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</si>
  <si>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</si>
  <si>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</si>
  <si>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</si>
  <si>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</si>
  <si>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</si>
  <si>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</si>
  <si>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</si>
  <si>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</si>
  <si>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</si>
  <si>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</si>
  <si>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</si>
  <si>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</si>
  <si>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</si>
  <si>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</si>
  <si>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</si>
  <si>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</si>
  <si>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</si>
  <si>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</si>
  <si>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</si>
  <si>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</si>
  <si>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</si>
  <si>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</si>
  <si>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</si>
  <si>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</si>
  <si>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</si>
  <si>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</si>
  <si>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</si>
  <si>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</si>
  <si>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</si>
  <si>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</si>
  <si>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</si>
  <si>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</si>
  <si>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</si>
  <si>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</si>
  <si>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</si>
  <si>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</si>
  <si>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</si>
  <si>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</si>
  <si>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</si>
  <si>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</si>
  <si>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</si>
  <si>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</si>
  <si>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</si>
  <si>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FBN Nigeria Halal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</si>
  <si>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</si>
  <si>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</si>
  <si>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</si>
  <si>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</si>
  <si>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</si>
  <si>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</si>
  <si>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</si>
  <si>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</si>
  <si>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Union Homes REIT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</si>
  <si>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</si>
  <si>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</si>
  <si>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</si>
  <si>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</si>
  <si>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</si>
  <si>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</si>
  <si>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</si>
  <si>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</si>
  <si>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</si>
  <si>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</si>
  <si>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>MIXED/BALANCED FUNDS</t>
  </si>
  <si>
    <t>NAV and Unit Price as at Week Ended December 18, 2020</t>
  </si>
  <si>
    <t xml:space="preserve">Novambl Asset Management </t>
  </si>
  <si>
    <t>Nova Hybrid Fund</t>
  </si>
  <si>
    <t>Nova Dollar Fixed Income Fund</t>
  </si>
  <si>
    <t>Nova Prime Money Market Fund</t>
  </si>
  <si>
    <t>44a</t>
  </si>
  <si>
    <t>44b</t>
  </si>
  <si>
    <t>NAV and Unit Price as at Week Ended December 24, 2020</t>
  </si>
  <si>
    <t>NAV and Unit Price as at Week Ended December 31, 2020</t>
  </si>
  <si>
    <t>NAV and Unit Price as at Week Ended January 8, 2021</t>
  </si>
  <si>
    <t>NAV and Unit Price as at Week Ended January 15, 2021</t>
  </si>
  <si>
    <t>NAV and Unit Price as at Week Ended January 22, 2021</t>
  </si>
  <si>
    <t>Nigerian Real Estate Investment Trust</t>
  </si>
  <si>
    <t>United Capital Sukuk Fund</t>
  </si>
  <si>
    <t>NAV and Unit Price as at Week Ended January 29, 2021</t>
  </si>
  <si>
    <t>NAV and Unit Price as at Week Ended February 5, 2021</t>
  </si>
  <si>
    <t>MARKET CAPITALIZATION OF EXCHANGE TRADED FUNDS AS AT FEBRUARY 5, 2021</t>
  </si>
  <si>
    <t>NET ASSET VALUES AND UNIT PRICES OF FUND MANAGEMENT AND COLLECTIVE INVESTMENT SCHEMES AS AT WEEK ENDED FEBRUARY 12, 2021</t>
  </si>
  <si>
    <t>NAV and Unit Price as at Week Ended February 12, 2021</t>
  </si>
  <si>
    <t xml:space="preserve">    </t>
  </si>
  <si>
    <t>The chart above shows that Money Market Funds category has 44.88% share of the Total NAV, followed by Fixed Income Funds with 32.46%, Bond Funds at 15.36%, Real Estate Funds at 3.33%.  Next is Mixed/Balanced Funds at 1.97%, Equity Based Funds at 0.99% and Ethical Funds at 1.00%.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</si>
</sst>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_(* #,##0.000_);_(* \(#,##0.000\);_(* &quot;-&quot;??_);_(@_)"/>
  </numFmts>
  <fonts count="89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rgb="FF00B050"/>
      <name val="Berlin Sans FB Demi"/>
      <family val="2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28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4" fillId="0" borderId="36" applyNumberFormat="0" applyFill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6" fillId="0" borderId="0" applyNumberFormat="0" applyFill="0" applyBorder="0" applyAlignment="0" applyProtection="0"/>
    <xf numFmtId="0" fontId="67" fillId="21" borderId="0" applyNumberFormat="0" applyBorder="0" applyAlignment="0" applyProtection="0"/>
    <xf numFmtId="0" fontId="69" fillId="23" borderId="39" applyNumberFormat="0" applyAlignment="0" applyProtection="0"/>
    <xf numFmtId="0" fontId="70" fillId="24" borderId="40" applyNumberFormat="0" applyAlignment="0" applyProtection="0"/>
    <xf numFmtId="0" fontId="71" fillId="24" borderId="39" applyNumberFormat="0" applyAlignment="0" applyProtection="0"/>
    <xf numFmtId="0" fontId="72" fillId="0" borderId="41" applyNumberFormat="0" applyFill="0" applyAlignment="0" applyProtection="0"/>
    <xf numFmtId="0" fontId="73" fillId="25" borderId="42" applyNumberFormat="0" applyAlignment="0" applyProtection="0"/>
    <xf numFmtId="0" fontId="10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" fillId="0" borderId="44" applyNumberFormat="0" applyFill="0" applyAlignment="0" applyProtection="0"/>
    <xf numFmtId="0" fontId="7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7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75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75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5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75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8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76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76" fillId="0" borderId="0"/>
    <xf numFmtId="43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75" fillId="30" borderId="0" applyNumberFormat="0" applyBorder="0" applyAlignment="0" applyProtection="0"/>
    <xf numFmtId="0" fontId="75" fillId="34" borderId="0" applyNumberFormat="0" applyBorder="0" applyAlignment="0" applyProtection="0"/>
    <xf numFmtId="0" fontId="75" fillId="38" borderId="0" applyNumberFormat="0" applyBorder="0" applyAlignment="0" applyProtection="0"/>
    <xf numFmtId="0" fontId="75" fillId="42" borderId="0" applyNumberFormat="0" applyBorder="0" applyAlignment="0" applyProtection="0"/>
    <xf numFmtId="0" fontId="75" fillId="46" borderId="0" applyNumberFormat="0" applyBorder="0" applyAlignment="0" applyProtection="0"/>
    <xf numFmtId="0" fontId="75" fillId="50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0" borderId="0"/>
    <xf numFmtId="0" fontId="6" fillId="26" borderId="43" applyNumberFormat="0" applyFon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76" fillId="0" borderId="0"/>
  </cellStyleXfs>
  <cellXfs count="467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0" fontId="0" fillId="0" borderId="0" xfId="0"/>
    <xf numFmtId="4" fontId="44" fillId="0" borderId="0" xfId="0" applyNumberFormat="1" applyFont="1"/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59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1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60" fillId="0" borderId="0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4" fontId="51" fillId="0" borderId="30" xfId="0" applyNumberFormat="1" applyFont="1" applyBorder="1" applyAlignment="1">
      <alignment vertical="center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3" fontId="32" fillId="0" borderId="0" xfId="0" applyNumberFormat="1" applyFont="1" applyBorder="1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2" fillId="0" borderId="15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63" fillId="0" borderId="35" xfId="0" applyFont="1" applyBorder="1" applyAlignment="1">
      <alignment vertical="center" wrapText="1"/>
    </xf>
    <xf numFmtId="4" fontId="63" fillId="0" borderId="31" xfId="0" applyNumberFormat="1" applyFont="1" applyBorder="1" applyAlignment="1">
      <alignment vertical="center" wrapText="1"/>
    </xf>
    <xf numFmtId="4" fontId="63" fillId="0" borderId="30" xfId="0" applyNumberFormat="1" applyFont="1" applyBorder="1" applyAlignment="1">
      <alignment vertical="center" wrapText="1"/>
    </xf>
    <xf numFmtId="0" fontId="63" fillId="0" borderId="32" xfId="0" applyFont="1" applyBorder="1" applyAlignment="1">
      <alignment vertical="center" wrapText="1"/>
    </xf>
    <xf numFmtId="0" fontId="63" fillId="0" borderId="0" xfId="0" applyFont="1"/>
    <xf numFmtId="0" fontId="63" fillId="0" borderId="33" xfId="0" applyFont="1" applyBorder="1" applyAlignment="1">
      <alignment vertical="center" wrapText="1"/>
    </xf>
    <xf numFmtId="4" fontId="1" fillId="10" borderId="1" xfId="2" applyNumberFormat="1" applyFont="1" applyFill="1" applyBorder="1" applyAlignment="1">
      <alignment horizontal="right" wrapText="1"/>
    </xf>
    <xf numFmtId="0" fontId="45" fillId="0" borderId="0" xfId="0" applyFont="1" applyBorder="1" applyAlignment="1">
      <alignment vertical="center"/>
    </xf>
    <xf numFmtId="4" fontId="41" fillId="0" borderId="0" xfId="0" applyNumberFormat="1" applyFont="1" applyBorder="1" applyAlignment="1">
      <alignment vertical="center" wrapText="1"/>
    </xf>
    <xf numFmtId="4" fontId="0" fillId="0" borderId="0" xfId="0" applyNumberFormat="1" applyBorder="1"/>
    <xf numFmtId="4" fontId="0" fillId="0" borderId="0" xfId="0" applyNumberFormat="1" applyFont="1" applyBorder="1" applyAlignment="1">
      <alignment vertical="center" wrapText="1"/>
    </xf>
    <xf numFmtId="4" fontId="1" fillId="8" borderId="1" xfId="2" applyNumberFormat="1" applyFont="1" applyFill="1" applyBorder="1" applyAlignment="1">
      <alignment horizontal="right" wrapText="1"/>
    </xf>
    <xf numFmtId="164" fontId="0" fillId="0" borderId="0" xfId="2" applyFont="1"/>
    <xf numFmtId="0" fontId="1" fillId="4" borderId="1" xfId="0" applyFont="1" applyFill="1" applyBorder="1"/>
    <xf numFmtId="4" fontId="1" fillId="8" borderId="0" xfId="0" applyNumberFormat="1" applyFont="1" applyFill="1" applyBorder="1" applyAlignment="1">
      <alignment horizontal="right" wrapText="1"/>
    </xf>
    <xf numFmtId="0" fontId="1" fillId="10" borderId="2" xfId="0" applyFont="1" applyFill="1" applyBorder="1" applyAlignment="1">
      <alignment wrapText="1"/>
    </xf>
    <xf numFmtId="3" fontId="32" fillId="0" borderId="0" xfId="0" applyNumberFormat="1" applyFont="1"/>
    <xf numFmtId="0" fontId="0" fillId="0" borderId="0" xfId="0"/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16" fontId="9" fillId="8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33" fillId="0" borderId="0" xfId="0" applyFont="1" applyAlignment="1"/>
    <xf numFmtId="0" fontId="82" fillId="0" borderId="0" xfId="0" applyFont="1" applyBorder="1"/>
    <xf numFmtId="0" fontId="82" fillId="0" borderId="0" xfId="0" applyFont="1" applyAlignment="1">
      <alignment horizontal="right"/>
    </xf>
    <xf numFmtId="0" fontId="83" fillId="0" borderId="0" xfId="0" applyFont="1" applyBorder="1"/>
    <xf numFmtId="4" fontId="83" fillId="0" borderId="0" xfId="0" applyNumberFormat="1" applyFont="1"/>
    <xf numFmtId="0" fontId="83" fillId="0" borderId="0" xfId="0" applyFont="1"/>
    <xf numFmtId="0" fontId="49" fillId="0" borderId="0" xfId="0" applyFont="1"/>
    <xf numFmtId="164" fontId="1" fillId="5" borderId="1" xfId="2" applyFont="1" applyFill="1" applyBorder="1" applyAlignment="1">
      <alignment horizontal="right" vertical="top" wrapText="1"/>
    </xf>
    <xf numFmtId="0" fontId="14" fillId="12" borderId="1" xfId="0" applyFont="1" applyFill="1" applyBorder="1" applyAlignment="1">
      <alignment horizontal="center" vertical="top" wrapText="1"/>
    </xf>
    <xf numFmtId="0" fontId="84" fillId="0" borderId="0" xfId="0" applyFont="1" applyBorder="1"/>
    <xf numFmtId="0" fontId="85" fillId="0" borderId="0" xfId="0" applyFont="1" applyBorder="1"/>
    <xf numFmtId="0" fontId="86" fillId="0" borderId="0" xfId="0" applyFont="1" applyBorder="1"/>
    <xf numFmtId="167" fontId="1" fillId="8" borderId="1" xfId="2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88" fillId="0" borderId="0" xfId="0" applyFont="1"/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164" fontId="1" fillId="10" borderId="1" xfId="2" applyFont="1" applyFill="1" applyBorder="1" applyAlignment="1">
      <alignment wrapText="1"/>
    </xf>
    <xf numFmtId="164" fontId="1" fillId="10" borderId="1" xfId="2" applyFont="1" applyFill="1" applyBorder="1" applyAlignment="1">
      <alignment horizontal="left"/>
    </xf>
    <xf numFmtId="0" fontId="1" fillId="10" borderId="1" xfId="0" applyFont="1" applyFill="1" applyBorder="1" applyAlignment="1">
      <alignment horizontal="left" wrapText="1"/>
    </xf>
    <xf numFmtId="4" fontId="1" fillId="10" borderId="1" xfId="2" applyNumberFormat="1" applyFont="1" applyFill="1" applyBorder="1" applyAlignment="1">
      <alignment horizontal="left"/>
    </xf>
    <xf numFmtId="164" fontId="1" fillId="10" borderId="1" xfId="2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164" fontId="1" fillId="8" borderId="1" xfId="2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7" fillId="10" borderId="1" xfId="0" applyFont="1" applyFill="1" applyBorder="1" applyAlignment="1">
      <alignment wrapText="1"/>
    </xf>
    <xf numFmtId="0" fontId="1" fillId="10" borderId="1" xfId="1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center" wrapText="1"/>
    </xf>
    <xf numFmtId="164" fontId="15" fillId="0" borderId="0" xfId="2" applyFont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0" xfId="2" applyNumberFormat="1" applyFont="1" applyFill="1" applyBorder="1" applyAlignment="1">
      <alignment horizontal="center"/>
    </xf>
    <xf numFmtId="164" fontId="9" fillId="8" borderId="0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Border="1" applyAlignment="1">
      <alignment horizontal="center"/>
    </xf>
    <xf numFmtId="0" fontId="87" fillId="0" borderId="0" xfId="0" applyFont="1" applyAlignment="1">
      <alignment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</cellXfs>
  <cellStyles count="2328">
    <cellStyle name="20% - Accent1" xfId="21" builtinId="30" customBuiltin="1"/>
    <cellStyle name="20% - Accent1 2" xfId="70"/>
    <cellStyle name="20% - Accent1 2 2" xfId="182"/>
    <cellStyle name="20% - Accent1 2 2 2" xfId="420"/>
    <cellStyle name="20% - Accent1 2 2 2 2" xfId="874"/>
    <cellStyle name="20% - Accent1 2 2 2 2 2" xfId="2009"/>
    <cellStyle name="20% - Accent1 2 2 2 3" xfId="1555"/>
    <cellStyle name="20% - Accent1 2 2 3" xfId="1101"/>
    <cellStyle name="20% - Accent1 2 2 3 2" xfId="2236"/>
    <cellStyle name="20% - Accent1 2 2 4" xfId="647"/>
    <cellStyle name="20% - Accent1 2 2 4 2" xfId="1782"/>
    <cellStyle name="20% - Accent1 2 2 5" xfId="1328"/>
    <cellStyle name="20% - Accent1 2 3" xfId="126"/>
    <cellStyle name="20% - Accent1 2 3 2" xfId="364"/>
    <cellStyle name="20% - Accent1 2 3 2 2" xfId="818"/>
    <cellStyle name="20% - Accent1 2 3 2 2 2" xfId="1953"/>
    <cellStyle name="20% - Accent1 2 3 2 3" xfId="1499"/>
    <cellStyle name="20% - Accent1 2 3 3" xfId="1045"/>
    <cellStyle name="20% - Accent1 2 3 3 2" xfId="2180"/>
    <cellStyle name="20% - Accent1 2 3 4" xfId="591"/>
    <cellStyle name="20% - Accent1 2 3 4 2" xfId="1726"/>
    <cellStyle name="20% - Accent1 2 3 5" xfId="1272"/>
    <cellStyle name="20% - Accent1 2 4" xfId="252"/>
    <cellStyle name="20% - Accent1 2 4 2" xfId="479"/>
    <cellStyle name="20% - Accent1 2 4 2 2" xfId="933"/>
    <cellStyle name="20% - Accent1 2 4 2 2 2" xfId="2068"/>
    <cellStyle name="20% - Accent1 2 4 2 3" xfId="1614"/>
    <cellStyle name="20% - Accent1 2 4 3" xfId="1160"/>
    <cellStyle name="20% - Accent1 2 4 3 2" xfId="2295"/>
    <cellStyle name="20% - Accent1 2 4 4" xfId="706"/>
    <cellStyle name="20% - Accent1 2 4 4 2" xfId="1841"/>
    <cellStyle name="20% - Accent1 2 4 5" xfId="1387"/>
    <cellStyle name="20% - Accent1 2 5" xfId="308"/>
    <cellStyle name="20% - Accent1 2 5 2" xfId="762"/>
    <cellStyle name="20% - Accent1 2 5 2 2" xfId="1897"/>
    <cellStyle name="20% - Accent1 2 5 3" xfId="1443"/>
    <cellStyle name="20% - Accent1 2 6" xfId="989"/>
    <cellStyle name="20% - Accent1 2 6 2" xfId="2124"/>
    <cellStyle name="20% - Accent1 2 7" xfId="535"/>
    <cellStyle name="20% - Accent1 2 7 2" xfId="1670"/>
    <cellStyle name="20% - Accent1 2 8" xfId="1216"/>
    <cellStyle name="20% - Accent1 3" xfId="154"/>
    <cellStyle name="20% - Accent1 3 2" xfId="392"/>
    <cellStyle name="20% - Accent1 3 2 2" xfId="846"/>
    <cellStyle name="20% - Accent1 3 2 2 2" xfId="1981"/>
    <cellStyle name="20% - Accent1 3 2 3" xfId="1527"/>
    <cellStyle name="20% - Accent1 3 3" xfId="1073"/>
    <cellStyle name="20% - Accent1 3 3 2" xfId="2208"/>
    <cellStyle name="20% - Accent1 3 4" xfId="619"/>
    <cellStyle name="20% - Accent1 3 4 2" xfId="1754"/>
    <cellStyle name="20% - Accent1 3 5" xfId="1300"/>
    <cellStyle name="20% - Accent1 4" xfId="98"/>
    <cellStyle name="20% - Accent1 4 2" xfId="336"/>
    <cellStyle name="20% - Accent1 4 2 2" xfId="790"/>
    <cellStyle name="20% - Accent1 4 2 2 2" xfId="1925"/>
    <cellStyle name="20% - Accent1 4 2 3" xfId="1471"/>
    <cellStyle name="20% - Accent1 4 3" xfId="1017"/>
    <cellStyle name="20% - Accent1 4 3 2" xfId="2152"/>
    <cellStyle name="20% - Accent1 4 4" xfId="563"/>
    <cellStyle name="20% - Accent1 4 4 2" xfId="1698"/>
    <cellStyle name="20% - Accent1 4 5" xfId="1244"/>
    <cellStyle name="20% - Accent1 5" xfId="213"/>
    <cellStyle name="20% - Accent1 5 2" xfId="451"/>
    <cellStyle name="20% - Accent1 5 2 2" xfId="905"/>
    <cellStyle name="20% - Accent1 5 2 2 2" xfId="2040"/>
    <cellStyle name="20% - Accent1 5 2 3" xfId="1586"/>
    <cellStyle name="20% - Accent1 5 3" xfId="1132"/>
    <cellStyle name="20% - Accent1 5 3 2" xfId="2267"/>
    <cellStyle name="20% - Accent1 5 4" xfId="678"/>
    <cellStyle name="20% - Accent1 5 4 2" xfId="1813"/>
    <cellStyle name="20% - Accent1 5 5" xfId="1359"/>
    <cellStyle name="20% - Accent1 6" xfId="280"/>
    <cellStyle name="20% - Accent1 6 2" xfId="734"/>
    <cellStyle name="20% - Accent1 6 2 2" xfId="1869"/>
    <cellStyle name="20% - Accent1 6 3" xfId="1415"/>
    <cellStyle name="20% - Accent1 7" xfId="961"/>
    <cellStyle name="20% - Accent1 7 2" xfId="2096"/>
    <cellStyle name="20% - Accent1 8" xfId="507"/>
    <cellStyle name="20% - Accent1 8 2" xfId="1642"/>
    <cellStyle name="20% - Accent1 9" xfId="1188"/>
    <cellStyle name="20% - Accent2" xfId="24" builtinId="34" customBuiltin="1"/>
    <cellStyle name="20% - Accent2 2" xfId="72"/>
    <cellStyle name="20% - Accent2 2 2" xfId="184"/>
    <cellStyle name="20% - Accent2 2 2 2" xfId="422"/>
    <cellStyle name="20% - Accent2 2 2 2 2" xfId="876"/>
    <cellStyle name="20% - Accent2 2 2 2 2 2" xfId="2011"/>
    <cellStyle name="20% - Accent2 2 2 2 3" xfId="1557"/>
    <cellStyle name="20% - Accent2 2 2 3" xfId="1103"/>
    <cellStyle name="20% - Accent2 2 2 3 2" xfId="2238"/>
    <cellStyle name="20% - Accent2 2 2 4" xfId="649"/>
    <cellStyle name="20% - Accent2 2 2 4 2" xfId="1784"/>
    <cellStyle name="20% - Accent2 2 2 5" xfId="1330"/>
    <cellStyle name="20% - Accent2 2 3" xfId="128"/>
    <cellStyle name="20% - Accent2 2 3 2" xfId="366"/>
    <cellStyle name="20% - Accent2 2 3 2 2" xfId="820"/>
    <cellStyle name="20% - Accent2 2 3 2 2 2" xfId="1955"/>
    <cellStyle name="20% - Accent2 2 3 2 3" xfId="1501"/>
    <cellStyle name="20% - Accent2 2 3 3" xfId="1047"/>
    <cellStyle name="20% - Accent2 2 3 3 2" xfId="2182"/>
    <cellStyle name="20% - Accent2 2 3 4" xfId="593"/>
    <cellStyle name="20% - Accent2 2 3 4 2" xfId="1728"/>
    <cellStyle name="20% - Accent2 2 3 5" xfId="1274"/>
    <cellStyle name="20% - Accent2 2 4" xfId="254"/>
    <cellStyle name="20% - Accent2 2 4 2" xfId="481"/>
    <cellStyle name="20% - Accent2 2 4 2 2" xfId="935"/>
    <cellStyle name="20% - Accent2 2 4 2 2 2" xfId="2070"/>
    <cellStyle name="20% - Accent2 2 4 2 3" xfId="1616"/>
    <cellStyle name="20% - Accent2 2 4 3" xfId="1162"/>
    <cellStyle name="20% - Accent2 2 4 3 2" xfId="2297"/>
    <cellStyle name="20% - Accent2 2 4 4" xfId="708"/>
    <cellStyle name="20% - Accent2 2 4 4 2" xfId="1843"/>
    <cellStyle name="20% - Accent2 2 4 5" xfId="1389"/>
    <cellStyle name="20% - Accent2 2 5" xfId="310"/>
    <cellStyle name="20% - Accent2 2 5 2" xfId="764"/>
    <cellStyle name="20% - Accent2 2 5 2 2" xfId="1899"/>
    <cellStyle name="20% - Accent2 2 5 3" xfId="1445"/>
    <cellStyle name="20% - Accent2 2 6" xfId="991"/>
    <cellStyle name="20% - Accent2 2 6 2" xfId="2126"/>
    <cellStyle name="20% - Accent2 2 7" xfId="537"/>
    <cellStyle name="20% - Accent2 2 7 2" xfId="1672"/>
    <cellStyle name="20% - Accent2 2 8" xfId="1218"/>
    <cellStyle name="20% - Accent2 3" xfId="156"/>
    <cellStyle name="20% - Accent2 3 2" xfId="394"/>
    <cellStyle name="20% - Accent2 3 2 2" xfId="848"/>
    <cellStyle name="20% - Accent2 3 2 2 2" xfId="1983"/>
    <cellStyle name="20% - Accent2 3 2 3" xfId="1529"/>
    <cellStyle name="20% - Accent2 3 3" xfId="1075"/>
    <cellStyle name="20% - Accent2 3 3 2" xfId="2210"/>
    <cellStyle name="20% - Accent2 3 4" xfId="621"/>
    <cellStyle name="20% - Accent2 3 4 2" xfId="1756"/>
    <cellStyle name="20% - Accent2 3 5" xfId="1302"/>
    <cellStyle name="20% - Accent2 4" xfId="100"/>
    <cellStyle name="20% - Accent2 4 2" xfId="338"/>
    <cellStyle name="20% - Accent2 4 2 2" xfId="792"/>
    <cellStyle name="20% - Accent2 4 2 2 2" xfId="1927"/>
    <cellStyle name="20% - Accent2 4 2 3" xfId="1473"/>
    <cellStyle name="20% - Accent2 4 3" xfId="1019"/>
    <cellStyle name="20% - Accent2 4 3 2" xfId="2154"/>
    <cellStyle name="20% - Accent2 4 4" xfId="565"/>
    <cellStyle name="20% - Accent2 4 4 2" xfId="1700"/>
    <cellStyle name="20% - Accent2 4 5" xfId="1246"/>
    <cellStyle name="20% - Accent2 5" xfId="215"/>
    <cellStyle name="20% - Accent2 5 2" xfId="453"/>
    <cellStyle name="20% - Accent2 5 2 2" xfId="907"/>
    <cellStyle name="20% - Accent2 5 2 2 2" xfId="2042"/>
    <cellStyle name="20% - Accent2 5 2 3" xfId="1588"/>
    <cellStyle name="20% - Accent2 5 3" xfId="1134"/>
    <cellStyle name="20% - Accent2 5 3 2" xfId="2269"/>
    <cellStyle name="20% - Accent2 5 4" xfId="680"/>
    <cellStyle name="20% - Accent2 5 4 2" xfId="1815"/>
    <cellStyle name="20% - Accent2 5 5" xfId="1361"/>
    <cellStyle name="20% - Accent2 6" xfId="282"/>
    <cellStyle name="20% - Accent2 6 2" xfId="736"/>
    <cellStyle name="20% - Accent2 6 2 2" xfId="1871"/>
    <cellStyle name="20% - Accent2 6 3" xfId="1417"/>
    <cellStyle name="20% - Accent2 7" xfId="963"/>
    <cellStyle name="20% - Accent2 7 2" xfId="2098"/>
    <cellStyle name="20% - Accent2 8" xfId="509"/>
    <cellStyle name="20% - Accent2 8 2" xfId="1644"/>
    <cellStyle name="20% - Accent2 9" xfId="1190"/>
    <cellStyle name="20% - Accent3" xfId="27" builtinId="38" customBuiltin="1"/>
    <cellStyle name="20% - Accent3 2" xfId="74"/>
    <cellStyle name="20% - Accent3 2 2" xfId="186"/>
    <cellStyle name="20% - Accent3 2 2 2" xfId="424"/>
    <cellStyle name="20% - Accent3 2 2 2 2" xfId="878"/>
    <cellStyle name="20% - Accent3 2 2 2 2 2" xfId="2013"/>
    <cellStyle name="20% - Accent3 2 2 2 3" xfId="1559"/>
    <cellStyle name="20% - Accent3 2 2 3" xfId="1105"/>
    <cellStyle name="20% - Accent3 2 2 3 2" xfId="2240"/>
    <cellStyle name="20% - Accent3 2 2 4" xfId="651"/>
    <cellStyle name="20% - Accent3 2 2 4 2" xfId="1786"/>
    <cellStyle name="20% - Accent3 2 2 5" xfId="1332"/>
    <cellStyle name="20% - Accent3 2 3" xfId="130"/>
    <cellStyle name="20% - Accent3 2 3 2" xfId="368"/>
    <cellStyle name="20% - Accent3 2 3 2 2" xfId="822"/>
    <cellStyle name="20% - Accent3 2 3 2 2 2" xfId="1957"/>
    <cellStyle name="20% - Accent3 2 3 2 3" xfId="1503"/>
    <cellStyle name="20% - Accent3 2 3 3" xfId="1049"/>
    <cellStyle name="20% - Accent3 2 3 3 2" xfId="2184"/>
    <cellStyle name="20% - Accent3 2 3 4" xfId="595"/>
    <cellStyle name="20% - Accent3 2 3 4 2" xfId="1730"/>
    <cellStyle name="20% - Accent3 2 3 5" xfId="1276"/>
    <cellStyle name="20% - Accent3 2 4" xfId="256"/>
    <cellStyle name="20% - Accent3 2 4 2" xfId="483"/>
    <cellStyle name="20% - Accent3 2 4 2 2" xfId="937"/>
    <cellStyle name="20% - Accent3 2 4 2 2 2" xfId="2072"/>
    <cellStyle name="20% - Accent3 2 4 2 3" xfId="1618"/>
    <cellStyle name="20% - Accent3 2 4 3" xfId="1164"/>
    <cellStyle name="20% - Accent3 2 4 3 2" xfId="2299"/>
    <cellStyle name="20% - Accent3 2 4 4" xfId="710"/>
    <cellStyle name="20% - Accent3 2 4 4 2" xfId="1845"/>
    <cellStyle name="20% - Accent3 2 4 5" xfId="1391"/>
    <cellStyle name="20% - Accent3 2 5" xfId="312"/>
    <cellStyle name="20% - Accent3 2 5 2" xfId="766"/>
    <cellStyle name="20% - Accent3 2 5 2 2" xfId="1901"/>
    <cellStyle name="20% - Accent3 2 5 3" xfId="1447"/>
    <cellStyle name="20% - Accent3 2 6" xfId="993"/>
    <cellStyle name="20% - Accent3 2 6 2" xfId="2128"/>
    <cellStyle name="20% - Accent3 2 7" xfId="539"/>
    <cellStyle name="20% - Accent3 2 7 2" xfId="1674"/>
    <cellStyle name="20% - Accent3 2 8" xfId="1220"/>
    <cellStyle name="20% - Accent3 3" xfId="158"/>
    <cellStyle name="20% - Accent3 3 2" xfId="396"/>
    <cellStyle name="20% - Accent3 3 2 2" xfId="850"/>
    <cellStyle name="20% - Accent3 3 2 2 2" xfId="1985"/>
    <cellStyle name="20% - Accent3 3 2 3" xfId="1531"/>
    <cellStyle name="20% - Accent3 3 3" xfId="1077"/>
    <cellStyle name="20% - Accent3 3 3 2" xfId="2212"/>
    <cellStyle name="20% - Accent3 3 4" xfId="623"/>
    <cellStyle name="20% - Accent3 3 4 2" xfId="1758"/>
    <cellStyle name="20% - Accent3 3 5" xfId="1304"/>
    <cellStyle name="20% - Accent3 4" xfId="102"/>
    <cellStyle name="20% - Accent3 4 2" xfId="340"/>
    <cellStyle name="20% - Accent3 4 2 2" xfId="794"/>
    <cellStyle name="20% - Accent3 4 2 2 2" xfId="1929"/>
    <cellStyle name="20% - Accent3 4 2 3" xfId="1475"/>
    <cellStyle name="20% - Accent3 4 3" xfId="1021"/>
    <cellStyle name="20% - Accent3 4 3 2" xfId="2156"/>
    <cellStyle name="20% - Accent3 4 4" xfId="567"/>
    <cellStyle name="20% - Accent3 4 4 2" xfId="1702"/>
    <cellStyle name="20% - Accent3 4 5" xfId="1248"/>
    <cellStyle name="20% - Accent3 5" xfId="217"/>
    <cellStyle name="20% - Accent3 5 2" xfId="455"/>
    <cellStyle name="20% - Accent3 5 2 2" xfId="909"/>
    <cellStyle name="20% - Accent3 5 2 2 2" xfId="2044"/>
    <cellStyle name="20% - Accent3 5 2 3" xfId="1590"/>
    <cellStyle name="20% - Accent3 5 3" xfId="1136"/>
    <cellStyle name="20% - Accent3 5 3 2" xfId="2271"/>
    <cellStyle name="20% - Accent3 5 4" xfId="682"/>
    <cellStyle name="20% - Accent3 5 4 2" xfId="1817"/>
    <cellStyle name="20% - Accent3 5 5" xfId="1363"/>
    <cellStyle name="20% - Accent3 6" xfId="284"/>
    <cellStyle name="20% - Accent3 6 2" xfId="738"/>
    <cellStyle name="20% - Accent3 6 2 2" xfId="1873"/>
    <cellStyle name="20% - Accent3 6 3" xfId="1419"/>
    <cellStyle name="20% - Accent3 7" xfId="965"/>
    <cellStyle name="20% - Accent3 7 2" xfId="2100"/>
    <cellStyle name="20% - Accent3 8" xfId="511"/>
    <cellStyle name="20% - Accent3 8 2" xfId="1646"/>
    <cellStyle name="20% - Accent3 9" xfId="1192"/>
    <cellStyle name="20% - Accent4" xfId="30" builtinId="42" customBuiltin="1"/>
    <cellStyle name="20% - Accent4 2" xfId="76"/>
    <cellStyle name="20% - Accent4 2 2" xfId="188"/>
    <cellStyle name="20% - Accent4 2 2 2" xfId="426"/>
    <cellStyle name="20% - Accent4 2 2 2 2" xfId="880"/>
    <cellStyle name="20% - Accent4 2 2 2 2 2" xfId="2015"/>
    <cellStyle name="20% - Accent4 2 2 2 3" xfId="1561"/>
    <cellStyle name="20% - Accent4 2 2 3" xfId="1107"/>
    <cellStyle name="20% - Accent4 2 2 3 2" xfId="2242"/>
    <cellStyle name="20% - Accent4 2 2 4" xfId="653"/>
    <cellStyle name="20% - Accent4 2 2 4 2" xfId="1788"/>
    <cellStyle name="20% - Accent4 2 2 5" xfId="1334"/>
    <cellStyle name="20% - Accent4 2 3" xfId="132"/>
    <cellStyle name="20% - Accent4 2 3 2" xfId="370"/>
    <cellStyle name="20% - Accent4 2 3 2 2" xfId="824"/>
    <cellStyle name="20% - Accent4 2 3 2 2 2" xfId="1959"/>
    <cellStyle name="20% - Accent4 2 3 2 3" xfId="1505"/>
    <cellStyle name="20% - Accent4 2 3 3" xfId="1051"/>
    <cellStyle name="20% - Accent4 2 3 3 2" xfId="2186"/>
    <cellStyle name="20% - Accent4 2 3 4" xfId="597"/>
    <cellStyle name="20% - Accent4 2 3 4 2" xfId="1732"/>
    <cellStyle name="20% - Accent4 2 3 5" xfId="1278"/>
    <cellStyle name="20% - Accent4 2 4" xfId="258"/>
    <cellStyle name="20% - Accent4 2 4 2" xfId="485"/>
    <cellStyle name="20% - Accent4 2 4 2 2" xfId="939"/>
    <cellStyle name="20% - Accent4 2 4 2 2 2" xfId="2074"/>
    <cellStyle name="20% - Accent4 2 4 2 3" xfId="1620"/>
    <cellStyle name="20% - Accent4 2 4 3" xfId="1166"/>
    <cellStyle name="20% - Accent4 2 4 3 2" xfId="2301"/>
    <cellStyle name="20% - Accent4 2 4 4" xfId="712"/>
    <cellStyle name="20% - Accent4 2 4 4 2" xfId="1847"/>
    <cellStyle name="20% - Accent4 2 4 5" xfId="1393"/>
    <cellStyle name="20% - Accent4 2 5" xfId="314"/>
    <cellStyle name="20% - Accent4 2 5 2" xfId="768"/>
    <cellStyle name="20% - Accent4 2 5 2 2" xfId="1903"/>
    <cellStyle name="20% - Accent4 2 5 3" xfId="1449"/>
    <cellStyle name="20% - Accent4 2 6" xfId="995"/>
    <cellStyle name="20% - Accent4 2 6 2" xfId="2130"/>
    <cellStyle name="20% - Accent4 2 7" xfId="541"/>
    <cellStyle name="20% - Accent4 2 7 2" xfId="1676"/>
    <cellStyle name="20% - Accent4 2 8" xfId="1222"/>
    <cellStyle name="20% - Accent4 3" xfId="160"/>
    <cellStyle name="20% - Accent4 3 2" xfId="398"/>
    <cellStyle name="20% - Accent4 3 2 2" xfId="852"/>
    <cellStyle name="20% - Accent4 3 2 2 2" xfId="1987"/>
    <cellStyle name="20% - Accent4 3 2 3" xfId="1533"/>
    <cellStyle name="20% - Accent4 3 3" xfId="1079"/>
    <cellStyle name="20% - Accent4 3 3 2" xfId="2214"/>
    <cellStyle name="20% - Accent4 3 4" xfId="625"/>
    <cellStyle name="20% - Accent4 3 4 2" xfId="1760"/>
    <cellStyle name="20% - Accent4 3 5" xfId="1306"/>
    <cellStyle name="20% - Accent4 4" xfId="104"/>
    <cellStyle name="20% - Accent4 4 2" xfId="342"/>
    <cellStyle name="20% - Accent4 4 2 2" xfId="796"/>
    <cellStyle name="20% - Accent4 4 2 2 2" xfId="1931"/>
    <cellStyle name="20% - Accent4 4 2 3" xfId="1477"/>
    <cellStyle name="20% - Accent4 4 3" xfId="1023"/>
    <cellStyle name="20% - Accent4 4 3 2" xfId="2158"/>
    <cellStyle name="20% - Accent4 4 4" xfId="569"/>
    <cellStyle name="20% - Accent4 4 4 2" xfId="1704"/>
    <cellStyle name="20% - Accent4 4 5" xfId="1250"/>
    <cellStyle name="20% - Accent4 5" xfId="219"/>
    <cellStyle name="20% - Accent4 5 2" xfId="457"/>
    <cellStyle name="20% - Accent4 5 2 2" xfId="911"/>
    <cellStyle name="20% - Accent4 5 2 2 2" xfId="2046"/>
    <cellStyle name="20% - Accent4 5 2 3" xfId="1592"/>
    <cellStyle name="20% - Accent4 5 3" xfId="1138"/>
    <cellStyle name="20% - Accent4 5 3 2" xfId="2273"/>
    <cellStyle name="20% - Accent4 5 4" xfId="684"/>
    <cellStyle name="20% - Accent4 5 4 2" xfId="1819"/>
    <cellStyle name="20% - Accent4 5 5" xfId="1365"/>
    <cellStyle name="20% - Accent4 6" xfId="286"/>
    <cellStyle name="20% - Accent4 6 2" xfId="740"/>
    <cellStyle name="20% - Accent4 6 2 2" xfId="1875"/>
    <cellStyle name="20% - Accent4 6 3" xfId="1421"/>
    <cellStyle name="20% - Accent4 7" xfId="967"/>
    <cellStyle name="20% - Accent4 7 2" xfId="2102"/>
    <cellStyle name="20% - Accent4 8" xfId="513"/>
    <cellStyle name="20% - Accent4 8 2" xfId="1648"/>
    <cellStyle name="20% - Accent4 9" xfId="1194"/>
    <cellStyle name="20% - Accent5" xfId="33" builtinId="46" customBuiltin="1"/>
    <cellStyle name="20% - Accent5 2" xfId="78"/>
    <cellStyle name="20% - Accent5 2 2" xfId="190"/>
    <cellStyle name="20% - Accent5 2 2 2" xfId="428"/>
    <cellStyle name="20% - Accent5 2 2 2 2" xfId="882"/>
    <cellStyle name="20% - Accent5 2 2 2 2 2" xfId="2017"/>
    <cellStyle name="20% - Accent5 2 2 2 3" xfId="1563"/>
    <cellStyle name="20% - Accent5 2 2 3" xfId="1109"/>
    <cellStyle name="20% - Accent5 2 2 3 2" xfId="2244"/>
    <cellStyle name="20% - Accent5 2 2 4" xfId="655"/>
    <cellStyle name="20% - Accent5 2 2 4 2" xfId="1790"/>
    <cellStyle name="20% - Accent5 2 2 5" xfId="1336"/>
    <cellStyle name="20% - Accent5 2 3" xfId="134"/>
    <cellStyle name="20% - Accent5 2 3 2" xfId="372"/>
    <cellStyle name="20% - Accent5 2 3 2 2" xfId="826"/>
    <cellStyle name="20% - Accent5 2 3 2 2 2" xfId="1961"/>
    <cellStyle name="20% - Accent5 2 3 2 3" xfId="1507"/>
    <cellStyle name="20% - Accent5 2 3 3" xfId="1053"/>
    <cellStyle name="20% - Accent5 2 3 3 2" xfId="2188"/>
    <cellStyle name="20% - Accent5 2 3 4" xfId="599"/>
    <cellStyle name="20% - Accent5 2 3 4 2" xfId="1734"/>
    <cellStyle name="20% - Accent5 2 3 5" xfId="1280"/>
    <cellStyle name="20% - Accent5 2 4" xfId="260"/>
    <cellStyle name="20% - Accent5 2 4 2" xfId="487"/>
    <cellStyle name="20% - Accent5 2 4 2 2" xfId="941"/>
    <cellStyle name="20% - Accent5 2 4 2 2 2" xfId="2076"/>
    <cellStyle name="20% - Accent5 2 4 2 3" xfId="1622"/>
    <cellStyle name="20% - Accent5 2 4 3" xfId="1168"/>
    <cellStyle name="20% - Accent5 2 4 3 2" xfId="2303"/>
    <cellStyle name="20% - Accent5 2 4 4" xfId="714"/>
    <cellStyle name="20% - Accent5 2 4 4 2" xfId="1849"/>
    <cellStyle name="20% - Accent5 2 4 5" xfId="1395"/>
    <cellStyle name="20% - Accent5 2 5" xfId="316"/>
    <cellStyle name="20% - Accent5 2 5 2" xfId="770"/>
    <cellStyle name="20% - Accent5 2 5 2 2" xfId="1905"/>
    <cellStyle name="20% - Accent5 2 5 3" xfId="1451"/>
    <cellStyle name="20% - Accent5 2 6" xfId="997"/>
    <cellStyle name="20% - Accent5 2 6 2" xfId="2132"/>
    <cellStyle name="20% - Accent5 2 7" xfId="543"/>
    <cellStyle name="20% - Accent5 2 7 2" xfId="1678"/>
    <cellStyle name="20% - Accent5 2 8" xfId="1224"/>
    <cellStyle name="20% - Accent5 3" xfId="162"/>
    <cellStyle name="20% - Accent5 3 2" xfId="400"/>
    <cellStyle name="20% - Accent5 3 2 2" xfId="854"/>
    <cellStyle name="20% - Accent5 3 2 2 2" xfId="1989"/>
    <cellStyle name="20% - Accent5 3 2 3" xfId="1535"/>
    <cellStyle name="20% - Accent5 3 3" xfId="1081"/>
    <cellStyle name="20% - Accent5 3 3 2" xfId="2216"/>
    <cellStyle name="20% - Accent5 3 4" xfId="627"/>
    <cellStyle name="20% - Accent5 3 4 2" xfId="1762"/>
    <cellStyle name="20% - Accent5 3 5" xfId="1308"/>
    <cellStyle name="20% - Accent5 4" xfId="106"/>
    <cellStyle name="20% - Accent5 4 2" xfId="344"/>
    <cellStyle name="20% - Accent5 4 2 2" xfId="798"/>
    <cellStyle name="20% - Accent5 4 2 2 2" xfId="1933"/>
    <cellStyle name="20% - Accent5 4 2 3" xfId="1479"/>
    <cellStyle name="20% - Accent5 4 3" xfId="1025"/>
    <cellStyle name="20% - Accent5 4 3 2" xfId="2160"/>
    <cellStyle name="20% - Accent5 4 4" xfId="571"/>
    <cellStyle name="20% - Accent5 4 4 2" xfId="1706"/>
    <cellStyle name="20% - Accent5 4 5" xfId="1252"/>
    <cellStyle name="20% - Accent5 5" xfId="221"/>
    <cellStyle name="20% - Accent5 5 2" xfId="459"/>
    <cellStyle name="20% - Accent5 5 2 2" xfId="913"/>
    <cellStyle name="20% - Accent5 5 2 2 2" xfId="2048"/>
    <cellStyle name="20% - Accent5 5 2 3" xfId="1594"/>
    <cellStyle name="20% - Accent5 5 3" xfId="1140"/>
    <cellStyle name="20% - Accent5 5 3 2" xfId="2275"/>
    <cellStyle name="20% - Accent5 5 4" xfId="686"/>
    <cellStyle name="20% - Accent5 5 4 2" xfId="1821"/>
    <cellStyle name="20% - Accent5 5 5" xfId="1367"/>
    <cellStyle name="20% - Accent5 6" xfId="288"/>
    <cellStyle name="20% - Accent5 6 2" xfId="742"/>
    <cellStyle name="20% - Accent5 6 2 2" xfId="1877"/>
    <cellStyle name="20% - Accent5 6 3" xfId="1423"/>
    <cellStyle name="20% - Accent5 7" xfId="969"/>
    <cellStyle name="20% - Accent5 7 2" xfId="2104"/>
    <cellStyle name="20% - Accent5 8" xfId="515"/>
    <cellStyle name="20% - Accent5 8 2" xfId="1650"/>
    <cellStyle name="20% - Accent5 9" xfId="1196"/>
    <cellStyle name="20% - Accent6" xfId="36" builtinId="50" customBuiltin="1"/>
    <cellStyle name="20% - Accent6 2" xfId="80"/>
    <cellStyle name="20% - Accent6 2 2" xfId="192"/>
    <cellStyle name="20% - Accent6 2 2 2" xfId="430"/>
    <cellStyle name="20% - Accent6 2 2 2 2" xfId="884"/>
    <cellStyle name="20% - Accent6 2 2 2 2 2" xfId="2019"/>
    <cellStyle name="20% - Accent6 2 2 2 3" xfId="1565"/>
    <cellStyle name="20% - Accent6 2 2 3" xfId="1111"/>
    <cellStyle name="20% - Accent6 2 2 3 2" xfId="2246"/>
    <cellStyle name="20% - Accent6 2 2 4" xfId="657"/>
    <cellStyle name="20% - Accent6 2 2 4 2" xfId="1792"/>
    <cellStyle name="20% - Accent6 2 2 5" xfId="1338"/>
    <cellStyle name="20% - Accent6 2 3" xfId="136"/>
    <cellStyle name="20% - Accent6 2 3 2" xfId="374"/>
    <cellStyle name="20% - Accent6 2 3 2 2" xfId="828"/>
    <cellStyle name="20% - Accent6 2 3 2 2 2" xfId="1963"/>
    <cellStyle name="20% - Accent6 2 3 2 3" xfId="1509"/>
    <cellStyle name="20% - Accent6 2 3 3" xfId="1055"/>
    <cellStyle name="20% - Accent6 2 3 3 2" xfId="2190"/>
    <cellStyle name="20% - Accent6 2 3 4" xfId="601"/>
    <cellStyle name="20% - Accent6 2 3 4 2" xfId="1736"/>
    <cellStyle name="20% - Accent6 2 3 5" xfId="1282"/>
    <cellStyle name="20% - Accent6 2 4" xfId="262"/>
    <cellStyle name="20% - Accent6 2 4 2" xfId="489"/>
    <cellStyle name="20% - Accent6 2 4 2 2" xfId="943"/>
    <cellStyle name="20% - Accent6 2 4 2 2 2" xfId="2078"/>
    <cellStyle name="20% - Accent6 2 4 2 3" xfId="1624"/>
    <cellStyle name="20% - Accent6 2 4 3" xfId="1170"/>
    <cellStyle name="20% - Accent6 2 4 3 2" xfId="2305"/>
    <cellStyle name="20% - Accent6 2 4 4" xfId="716"/>
    <cellStyle name="20% - Accent6 2 4 4 2" xfId="1851"/>
    <cellStyle name="20% - Accent6 2 4 5" xfId="1397"/>
    <cellStyle name="20% - Accent6 2 5" xfId="318"/>
    <cellStyle name="20% - Accent6 2 5 2" xfId="772"/>
    <cellStyle name="20% - Accent6 2 5 2 2" xfId="1907"/>
    <cellStyle name="20% - Accent6 2 5 3" xfId="1453"/>
    <cellStyle name="20% - Accent6 2 6" xfId="999"/>
    <cellStyle name="20% - Accent6 2 6 2" xfId="2134"/>
    <cellStyle name="20% - Accent6 2 7" xfId="545"/>
    <cellStyle name="20% - Accent6 2 7 2" xfId="1680"/>
    <cellStyle name="20% - Accent6 2 8" xfId="1226"/>
    <cellStyle name="20% - Accent6 3" xfId="164"/>
    <cellStyle name="20% - Accent6 3 2" xfId="402"/>
    <cellStyle name="20% - Accent6 3 2 2" xfId="856"/>
    <cellStyle name="20% - Accent6 3 2 2 2" xfId="1991"/>
    <cellStyle name="20% - Accent6 3 2 3" xfId="1537"/>
    <cellStyle name="20% - Accent6 3 3" xfId="1083"/>
    <cellStyle name="20% - Accent6 3 3 2" xfId="2218"/>
    <cellStyle name="20% - Accent6 3 4" xfId="629"/>
    <cellStyle name="20% - Accent6 3 4 2" xfId="1764"/>
    <cellStyle name="20% - Accent6 3 5" xfId="1310"/>
    <cellStyle name="20% - Accent6 4" xfId="108"/>
    <cellStyle name="20% - Accent6 4 2" xfId="346"/>
    <cellStyle name="20% - Accent6 4 2 2" xfId="800"/>
    <cellStyle name="20% - Accent6 4 2 2 2" xfId="1935"/>
    <cellStyle name="20% - Accent6 4 2 3" xfId="1481"/>
    <cellStyle name="20% - Accent6 4 3" xfId="1027"/>
    <cellStyle name="20% - Accent6 4 3 2" xfId="2162"/>
    <cellStyle name="20% - Accent6 4 4" xfId="573"/>
    <cellStyle name="20% - Accent6 4 4 2" xfId="1708"/>
    <cellStyle name="20% - Accent6 4 5" xfId="1254"/>
    <cellStyle name="20% - Accent6 5" xfId="223"/>
    <cellStyle name="20% - Accent6 5 2" xfId="461"/>
    <cellStyle name="20% - Accent6 5 2 2" xfId="915"/>
    <cellStyle name="20% - Accent6 5 2 2 2" xfId="2050"/>
    <cellStyle name="20% - Accent6 5 2 3" xfId="1596"/>
    <cellStyle name="20% - Accent6 5 3" xfId="1142"/>
    <cellStyle name="20% - Accent6 5 3 2" xfId="2277"/>
    <cellStyle name="20% - Accent6 5 4" xfId="688"/>
    <cellStyle name="20% - Accent6 5 4 2" xfId="1823"/>
    <cellStyle name="20% - Accent6 5 5" xfId="1369"/>
    <cellStyle name="20% - Accent6 6" xfId="290"/>
    <cellStyle name="20% - Accent6 6 2" xfId="744"/>
    <cellStyle name="20% - Accent6 6 2 2" xfId="1879"/>
    <cellStyle name="20% - Accent6 6 3" xfId="1425"/>
    <cellStyle name="20% - Accent6 7" xfId="971"/>
    <cellStyle name="20% - Accent6 7 2" xfId="2106"/>
    <cellStyle name="20% - Accent6 8" xfId="517"/>
    <cellStyle name="20% - Accent6 8 2" xfId="1652"/>
    <cellStyle name="20% - Accent6 9" xfId="1198"/>
    <cellStyle name="40% - Accent1" xfId="22" builtinId="31" customBuiltin="1"/>
    <cellStyle name="40% - Accent1 2" xfId="71"/>
    <cellStyle name="40% - Accent1 2 2" xfId="183"/>
    <cellStyle name="40% - Accent1 2 2 2" xfId="421"/>
    <cellStyle name="40% - Accent1 2 2 2 2" xfId="875"/>
    <cellStyle name="40% - Accent1 2 2 2 2 2" xfId="2010"/>
    <cellStyle name="40% - Accent1 2 2 2 3" xfId="1556"/>
    <cellStyle name="40% - Accent1 2 2 3" xfId="1102"/>
    <cellStyle name="40% - Accent1 2 2 3 2" xfId="2237"/>
    <cellStyle name="40% - Accent1 2 2 4" xfId="648"/>
    <cellStyle name="40% - Accent1 2 2 4 2" xfId="1783"/>
    <cellStyle name="40% - Accent1 2 2 5" xfId="1329"/>
    <cellStyle name="40% - Accent1 2 3" xfId="127"/>
    <cellStyle name="40% - Accent1 2 3 2" xfId="365"/>
    <cellStyle name="40% - Accent1 2 3 2 2" xfId="819"/>
    <cellStyle name="40% - Accent1 2 3 2 2 2" xfId="1954"/>
    <cellStyle name="40% - Accent1 2 3 2 3" xfId="1500"/>
    <cellStyle name="40% - Accent1 2 3 3" xfId="1046"/>
    <cellStyle name="40% - Accent1 2 3 3 2" xfId="2181"/>
    <cellStyle name="40% - Accent1 2 3 4" xfId="592"/>
    <cellStyle name="40% - Accent1 2 3 4 2" xfId="1727"/>
    <cellStyle name="40% - Accent1 2 3 5" xfId="1273"/>
    <cellStyle name="40% - Accent1 2 4" xfId="253"/>
    <cellStyle name="40% - Accent1 2 4 2" xfId="480"/>
    <cellStyle name="40% - Accent1 2 4 2 2" xfId="934"/>
    <cellStyle name="40% - Accent1 2 4 2 2 2" xfId="2069"/>
    <cellStyle name="40% - Accent1 2 4 2 3" xfId="1615"/>
    <cellStyle name="40% - Accent1 2 4 3" xfId="1161"/>
    <cellStyle name="40% - Accent1 2 4 3 2" xfId="2296"/>
    <cellStyle name="40% - Accent1 2 4 4" xfId="707"/>
    <cellStyle name="40% - Accent1 2 4 4 2" xfId="1842"/>
    <cellStyle name="40% - Accent1 2 4 5" xfId="1388"/>
    <cellStyle name="40% - Accent1 2 5" xfId="309"/>
    <cellStyle name="40% - Accent1 2 5 2" xfId="763"/>
    <cellStyle name="40% - Accent1 2 5 2 2" xfId="1898"/>
    <cellStyle name="40% - Accent1 2 5 3" xfId="1444"/>
    <cellStyle name="40% - Accent1 2 6" xfId="990"/>
    <cellStyle name="40% - Accent1 2 6 2" xfId="2125"/>
    <cellStyle name="40% - Accent1 2 7" xfId="536"/>
    <cellStyle name="40% - Accent1 2 7 2" xfId="1671"/>
    <cellStyle name="40% - Accent1 2 8" xfId="1217"/>
    <cellStyle name="40% - Accent1 3" xfId="155"/>
    <cellStyle name="40% - Accent1 3 2" xfId="393"/>
    <cellStyle name="40% - Accent1 3 2 2" xfId="847"/>
    <cellStyle name="40% - Accent1 3 2 2 2" xfId="1982"/>
    <cellStyle name="40% - Accent1 3 2 3" xfId="1528"/>
    <cellStyle name="40% - Accent1 3 3" xfId="1074"/>
    <cellStyle name="40% - Accent1 3 3 2" xfId="2209"/>
    <cellStyle name="40% - Accent1 3 4" xfId="620"/>
    <cellStyle name="40% - Accent1 3 4 2" xfId="1755"/>
    <cellStyle name="40% - Accent1 3 5" xfId="1301"/>
    <cellStyle name="40% - Accent1 4" xfId="99"/>
    <cellStyle name="40% - Accent1 4 2" xfId="337"/>
    <cellStyle name="40% - Accent1 4 2 2" xfId="791"/>
    <cellStyle name="40% - Accent1 4 2 2 2" xfId="1926"/>
    <cellStyle name="40% - Accent1 4 2 3" xfId="1472"/>
    <cellStyle name="40% - Accent1 4 3" xfId="1018"/>
    <cellStyle name="40% - Accent1 4 3 2" xfId="2153"/>
    <cellStyle name="40% - Accent1 4 4" xfId="564"/>
    <cellStyle name="40% - Accent1 4 4 2" xfId="1699"/>
    <cellStyle name="40% - Accent1 4 5" xfId="1245"/>
    <cellStyle name="40% - Accent1 5" xfId="214"/>
    <cellStyle name="40% - Accent1 5 2" xfId="452"/>
    <cellStyle name="40% - Accent1 5 2 2" xfId="906"/>
    <cellStyle name="40% - Accent1 5 2 2 2" xfId="2041"/>
    <cellStyle name="40% - Accent1 5 2 3" xfId="1587"/>
    <cellStyle name="40% - Accent1 5 3" xfId="1133"/>
    <cellStyle name="40% - Accent1 5 3 2" xfId="2268"/>
    <cellStyle name="40% - Accent1 5 4" xfId="679"/>
    <cellStyle name="40% - Accent1 5 4 2" xfId="1814"/>
    <cellStyle name="40% - Accent1 5 5" xfId="1360"/>
    <cellStyle name="40% - Accent1 6" xfId="281"/>
    <cellStyle name="40% - Accent1 6 2" xfId="735"/>
    <cellStyle name="40% - Accent1 6 2 2" xfId="1870"/>
    <cellStyle name="40% - Accent1 6 3" xfId="1416"/>
    <cellStyle name="40% - Accent1 7" xfId="962"/>
    <cellStyle name="40% - Accent1 7 2" xfId="2097"/>
    <cellStyle name="40% - Accent1 8" xfId="508"/>
    <cellStyle name="40% - Accent1 8 2" xfId="1643"/>
    <cellStyle name="40% - Accent1 9" xfId="1189"/>
    <cellStyle name="40% - Accent2" xfId="25" builtinId="35" customBuiltin="1"/>
    <cellStyle name="40% - Accent2 2" xfId="73"/>
    <cellStyle name="40% - Accent2 2 2" xfId="185"/>
    <cellStyle name="40% - Accent2 2 2 2" xfId="423"/>
    <cellStyle name="40% - Accent2 2 2 2 2" xfId="877"/>
    <cellStyle name="40% - Accent2 2 2 2 2 2" xfId="2012"/>
    <cellStyle name="40% - Accent2 2 2 2 3" xfId="1558"/>
    <cellStyle name="40% - Accent2 2 2 3" xfId="1104"/>
    <cellStyle name="40% - Accent2 2 2 3 2" xfId="2239"/>
    <cellStyle name="40% - Accent2 2 2 4" xfId="650"/>
    <cellStyle name="40% - Accent2 2 2 4 2" xfId="1785"/>
    <cellStyle name="40% - Accent2 2 2 5" xfId="1331"/>
    <cellStyle name="40% - Accent2 2 3" xfId="129"/>
    <cellStyle name="40% - Accent2 2 3 2" xfId="367"/>
    <cellStyle name="40% - Accent2 2 3 2 2" xfId="821"/>
    <cellStyle name="40% - Accent2 2 3 2 2 2" xfId="1956"/>
    <cellStyle name="40% - Accent2 2 3 2 3" xfId="1502"/>
    <cellStyle name="40% - Accent2 2 3 3" xfId="1048"/>
    <cellStyle name="40% - Accent2 2 3 3 2" xfId="2183"/>
    <cellStyle name="40% - Accent2 2 3 4" xfId="594"/>
    <cellStyle name="40% - Accent2 2 3 4 2" xfId="1729"/>
    <cellStyle name="40% - Accent2 2 3 5" xfId="1275"/>
    <cellStyle name="40% - Accent2 2 4" xfId="255"/>
    <cellStyle name="40% - Accent2 2 4 2" xfId="482"/>
    <cellStyle name="40% - Accent2 2 4 2 2" xfId="936"/>
    <cellStyle name="40% - Accent2 2 4 2 2 2" xfId="2071"/>
    <cellStyle name="40% - Accent2 2 4 2 3" xfId="1617"/>
    <cellStyle name="40% - Accent2 2 4 3" xfId="1163"/>
    <cellStyle name="40% - Accent2 2 4 3 2" xfId="2298"/>
    <cellStyle name="40% - Accent2 2 4 4" xfId="709"/>
    <cellStyle name="40% - Accent2 2 4 4 2" xfId="1844"/>
    <cellStyle name="40% - Accent2 2 4 5" xfId="1390"/>
    <cellStyle name="40% - Accent2 2 5" xfId="311"/>
    <cellStyle name="40% - Accent2 2 5 2" xfId="765"/>
    <cellStyle name="40% - Accent2 2 5 2 2" xfId="1900"/>
    <cellStyle name="40% - Accent2 2 5 3" xfId="1446"/>
    <cellStyle name="40% - Accent2 2 6" xfId="992"/>
    <cellStyle name="40% - Accent2 2 6 2" xfId="2127"/>
    <cellStyle name="40% - Accent2 2 7" xfId="538"/>
    <cellStyle name="40% - Accent2 2 7 2" xfId="1673"/>
    <cellStyle name="40% - Accent2 2 8" xfId="1219"/>
    <cellStyle name="40% - Accent2 3" xfId="157"/>
    <cellStyle name="40% - Accent2 3 2" xfId="395"/>
    <cellStyle name="40% - Accent2 3 2 2" xfId="849"/>
    <cellStyle name="40% - Accent2 3 2 2 2" xfId="1984"/>
    <cellStyle name="40% - Accent2 3 2 3" xfId="1530"/>
    <cellStyle name="40% - Accent2 3 3" xfId="1076"/>
    <cellStyle name="40% - Accent2 3 3 2" xfId="2211"/>
    <cellStyle name="40% - Accent2 3 4" xfId="622"/>
    <cellStyle name="40% - Accent2 3 4 2" xfId="1757"/>
    <cellStyle name="40% - Accent2 3 5" xfId="1303"/>
    <cellStyle name="40% - Accent2 4" xfId="101"/>
    <cellStyle name="40% - Accent2 4 2" xfId="339"/>
    <cellStyle name="40% - Accent2 4 2 2" xfId="793"/>
    <cellStyle name="40% - Accent2 4 2 2 2" xfId="1928"/>
    <cellStyle name="40% - Accent2 4 2 3" xfId="1474"/>
    <cellStyle name="40% - Accent2 4 3" xfId="1020"/>
    <cellStyle name="40% - Accent2 4 3 2" xfId="2155"/>
    <cellStyle name="40% - Accent2 4 4" xfId="566"/>
    <cellStyle name="40% - Accent2 4 4 2" xfId="1701"/>
    <cellStyle name="40% - Accent2 4 5" xfId="1247"/>
    <cellStyle name="40% - Accent2 5" xfId="216"/>
    <cellStyle name="40% - Accent2 5 2" xfId="454"/>
    <cellStyle name="40% - Accent2 5 2 2" xfId="908"/>
    <cellStyle name="40% - Accent2 5 2 2 2" xfId="2043"/>
    <cellStyle name="40% - Accent2 5 2 3" xfId="1589"/>
    <cellStyle name="40% - Accent2 5 3" xfId="1135"/>
    <cellStyle name="40% - Accent2 5 3 2" xfId="2270"/>
    <cellStyle name="40% - Accent2 5 4" xfId="681"/>
    <cellStyle name="40% - Accent2 5 4 2" xfId="1816"/>
    <cellStyle name="40% - Accent2 5 5" xfId="1362"/>
    <cellStyle name="40% - Accent2 6" xfId="283"/>
    <cellStyle name="40% - Accent2 6 2" xfId="737"/>
    <cellStyle name="40% - Accent2 6 2 2" xfId="1872"/>
    <cellStyle name="40% - Accent2 6 3" xfId="1418"/>
    <cellStyle name="40% - Accent2 7" xfId="964"/>
    <cellStyle name="40% - Accent2 7 2" xfId="2099"/>
    <cellStyle name="40% - Accent2 8" xfId="510"/>
    <cellStyle name="40% - Accent2 8 2" xfId="1645"/>
    <cellStyle name="40% - Accent2 9" xfId="1191"/>
    <cellStyle name="40% - Accent3" xfId="28" builtinId="39" customBuiltin="1"/>
    <cellStyle name="40% - Accent3 2" xfId="75"/>
    <cellStyle name="40% - Accent3 2 2" xfId="187"/>
    <cellStyle name="40% - Accent3 2 2 2" xfId="425"/>
    <cellStyle name="40% - Accent3 2 2 2 2" xfId="879"/>
    <cellStyle name="40% - Accent3 2 2 2 2 2" xfId="2014"/>
    <cellStyle name="40% - Accent3 2 2 2 3" xfId="1560"/>
    <cellStyle name="40% - Accent3 2 2 3" xfId="1106"/>
    <cellStyle name="40% - Accent3 2 2 3 2" xfId="2241"/>
    <cellStyle name="40% - Accent3 2 2 4" xfId="652"/>
    <cellStyle name="40% - Accent3 2 2 4 2" xfId="1787"/>
    <cellStyle name="40% - Accent3 2 2 5" xfId="1333"/>
    <cellStyle name="40% - Accent3 2 3" xfId="131"/>
    <cellStyle name="40% - Accent3 2 3 2" xfId="369"/>
    <cellStyle name="40% - Accent3 2 3 2 2" xfId="823"/>
    <cellStyle name="40% - Accent3 2 3 2 2 2" xfId="1958"/>
    <cellStyle name="40% - Accent3 2 3 2 3" xfId="1504"/>
    <cellStyle name="40% - Accent3 2 3 3" xfId="1050"/>
    <cellStyle name="40% - Accent3 2 3 3 2" xfId="2185"/>
    <cellStyle name="40% - Accent3 2 3 4" xfId="596"/>
    <cellStyle name="40% - Accent3 2 3 4 2" xfId="1731"/>
    <cellStyle name="40% - Accent3 2 3 5" xfId="1277"/>
    <cellStyle name="40% - Accent3 2 4" xfId="257"/>
    <cellStyle name="40% - Accent3 2 4 2" xfId="484"/>
    <cellStyle name="40% - Accent3 2 4 2 2" xfId="938"/>
    <cellStyle name="40% - Accent3 2 4 2 2 2" xfId="2073"/>
    <cellStyle name="40% - Accent3 2 4 2 3" xfId="1619"/>
    <cellStyle name="40% - Accent3 2 4 3" xfId="1165"/>
    <cellStyle name="40% - Accent3 2 4 3 2" xfId="2300"/>
    <cellStyle name="40% - Accent3 2 4 4" xfId="711"/>
    <cellStyle name="40% - Accent3 2 4 4 2" xfId="1846"/>
    <cellStyle name="40% - Accent3 2 4 5" xfId="1392"/>
    <cellStyle name="40% - Accent3 2 5" xfId="313"/>
    <cellStyle name="40% - Accent3 2 5 2" xfId="767"/>
    <cellStyle name="40% - Accent3 2 5 2 2" xfId="1902"/>
    <cellStyle name="40% - Accent3 2 5 3" xfId="1448"/>
    <cellStyle name="40% - Accent3 2 6" xfId="994"/>
    <cellStyle name="40% - Accent3 2 6 2" xfId="2129"/>
    <cellStyle name="40% - Accent3 2 7" xfId="540"/>
    <cellStyle name="40% - Accent3 2 7 2" xfId="1675"/>
    <cellStyle name="40% - Accent3 2 8" xfId="1221"/>
    <cellStyle name="40% - Accent3 3" xfId="159"/>
    <cellStyle name="40% - Accent3 3 2" xfId="397"/>
    <cellStyle name="40% - Accent3 3 2 2" xfId="851"/>
    <cellStyle name="40% - Accent3 3 2 2 2" xfId="1986"/>
    <cellStyle name="40% - Accent3 3 2 3" xfId="1532"/>
    <cellStyle name="40% - Accent3 3 3" xfId="1078"/>
    <cellStyle name="40% - Accent3 3 3 2" xfId="2213"/>
    <cellStyle name="40% - Accent3 3 4" xfId="624"/>
    <cellStyle name="40% - Accent3 3 4 2" xfId="1759"/>
    <cellStyle name="40% - Accent3 3 5" xfId="1305"/>
    <cellStyle name="40% - Accent3 4" xfId="103"/>
    <cellStyle name="40% - Accent3 4 2" xfId="341"/>
    <cellStyle name="40% - Accent3 4 2 2" xfId="795"/>
    <cellStyle name="40% - Accent3 4 2 2 2" xfId="1930"/>
    <cellStyle name="40% - Accent3 4 2 3" xfId="1476"/>
    <cellStyle name="40% - Accent3 4 3" xfId="1022"/>
    <cellStyle name="40% - Accent3 4 3 2" xfId="2157"/>
    <cellStyle name="40% - Accent3 4 4" xfId="568"/>
    <cellStyle name="40% - Accent3 4 4 2" xfId="1703"/>
    <cellStyle name="40% - Accent3 4 5" xfId="1249"/>
    <cellStyle name="40% - Accent3 5" xfId="218"/>
    <cellStyle name="40% - Accent3 5 2" xfId="456"/>
    <cellStyle name="40% - Accent3 5 2 2" xfId="910"/>
    <cellStyle name="40% - Accent3 5 2 2 2" xfId="2045"/>
    <cellStyle name="40% - Accent3 5 2 3" xfId="1591"/>
    <cellStyle name="40% - Accent3 5 3" xfId="1137"/>
    <cellStyle name="40% - Accent3 5 3 2" xfId="2272"/>
    <cellStyle name="40% - Accent3 5 4" xfId="683"/>
    <cellStyle name="40% - Accent3 5 4 2" xfId="1818"/>
    <cellStyle name="40% - Accent3 5 5" xfId="1364"/>
    <cellStyle name="40% - Accent3 6" xfId="285"/>
    <cellStyle name="40% - Accent3 6 2" xfId="739"/>
    <cellStyle name="40% - Accent3 6 2 2" xfId="1874"/>
    <cellStyle name="40% - Accent3 6 3" xfId="1420"/>
    <cellStyle name="40% - Accent3 7" xfId="966"/>
    <cellStyle name="40% - Accent3 7 2" xfId="2101"/>
    <cellStyle name="40% - Accent3 8" xfId="512"/>
    <cellStyle name="40% - Accent3 8 2" xfId="1647"/>
    <cellStyle name="40% - Accent3 9" xfId="1193"/>
    <cellStyle name="40% - Accent4" xfId="31" builtinId="43" customBuiltin="1"/>
    <cellStyle name="40% - Accent4 2" xfId="77"/>
    <cellStyle name="40% - Accent4 2 2" xfId="189"/>
    <cellStyle name="40% - Accent4 2 2 2" xfId="427"/>
    <cellStyle name="40% - Accent4 2 2 2 2" xfId="881"/>
    <cellStyle name="40% - Accent4 2 2 2 2 2" xfId="2016"/>
    <cellStyle name="40% - Accent4 2 2 2 3" xfId="1562"/>
    <cellStyle name="40% - Accent4 2 2 3" xfId="1108"/>
    <cellStyle name="40% - Accent4 2 2 3 2" xfId="2243"/>
    <cellStyle name="40% - Accent4 2 2 4" xfId="654"/>
    <cellStyle name="40% - Accent4 2 2 4 2" xfId="1789"/>
    <cellStyle name="40% - Accent4 2 2 5" xfId="1335"/>
    <cellStyle name="40% - Accent4 2 3" xfId="133"/>
    <cellStyle name="40% - Accent4 2 3 2" xfId="371"/>
    <cellStyle name="40% - Accent4 2 3 2 2" xfId="825"/>
    <cellStyle name="40% - Accent4 2 3 2 2 2" xfId="1960"/>
    <cellStyle name="40% - Accent4 2 3 2 3" xfId="1506"/>
    <cellStyle name="40% - Accent4 2 3 3" xfId="1052"/>
    <cellStyle name="40% - Accent4 2 3 3 2" xfId="2187"/>
    <cellStyle name="40% - Accent4 2 3 4" xfId="598"/>
    <cellStyle name="40% - Accent4 2 3 4 2" xfId="1733"/>
    <cellStyle name="40% - Accent4 2 3 5" xfId="1279"/>
    <cellStyle name="40% - Accent4 2 4" xfId="259"/>
    <cellStyle name="40% - Accent4 2 4 2" xfId="486"/>
    <cellStyle name="40% - Accent4 2 4 2 2" xfId="940"/>
    <cellStyle name="40% - Accent4 2 4 2 2 2" xfId="2075"/>
    <cellStyle name="40% - Accent4 2 4 2 3" xfId="1621"/>
    <cellStyle name="40% - Accent4 2 4 3" xfId="1167"/>
    <cellStyle name="40% - Accent4 2 4 3 2" xfId="2302"/>
    <cellStyle name="40% - Accent4 2 4 4" xfId="713"/>
    <cellStyle name="40% - Accent4 2 4 4 2" xfId="1848"/>
    <cellStyle name="40% - Accent4 2 4 5" xfId="1394"/>
    <cellStyle name="40% - Accent4 2 5" xfId="315"/>
    <cellStyle name="40% - Accent4 2 5 2" xfId="769"/>
    <cellStyle name="40% - Accent4 2 5 2 2" xfId="1904"/>
    <cellStyle name="40% - Accent4 2 5 3" xfId="1450"/>
    <cellStyle name="40% - Accent4 2 6" xfId="996"/>
    <cellStyle name="40% - Accent4 2 6 2" xfId="2131"/>
    <cellStyle name="40% - Accent4 2 7" xfId="542"/>
    <cellStyle name="40% - Accent4 2 7 2" xfId="1677"/>
    <cellStyle name="40% - Accent4 2 8" xfId="1223"/>
    <cellStyle name="40% - Accent4 3" xfId="161"/>
    <cellStyle name="40% - Accent4 3 2" xfId="399"/>
    <cellStyle name="40% - Accent4 3 2 2" xfId="853"/>
    <cellStyle name="40% - Accent4 3 2 2 2" xfId="1988"/>
    <cellStyle name="40% - Accent4 3 2 3" xfId="1534"/>
    <cellStyle name="40% - Accent4 3 3" xfId="1080"/>
    <cellStyle name="40% - Accent4 3 3 2" xfId="2215"/>
    <cellStyle name="40% - Accent4 3 4" xfId="626"/>
    <cellStyle name="40% - Accent4 3 4 2" xfId="1761"/>
    <cellStyle name="40% - Accent4 3 5" xfId="1307"/>
    <cellStyle name="40% - Accent4 4" xfId="105"/>
    <cellStyle name="40% - Accent4 4 2" xfId="343"/>
    <cellStyle name="40% - Accent4 4 2 2" xfId="797"/>
    <cellStyle name="40% - Accent4 4 2 2 2" xfId="1932"/>
    <cellStyle name="40% - Accent4 4 2 3" xfId="1478"/>
    <cellStyle name="40% - Accent4 4 3" xfId="1024"/>
    <cellStyle name="40% - Accent4 4 3 2" xfId="2159"/>
    <cellStyle name="40% - Accent4 4 4" xfId="570"/>
    <cellStyle name="40% - Accent4 4 4 2" xfId="1705"/>
    <cellStyle name="40% - Accent4 4 5" xfId="1251"/>
    <cellStyle name="40% - Accent4 5" xfId="220"/>
    <cellStyle name="40% - Accent4 5 2" xfId="458"/>
    <cellStyle name="40% - Accent4 5 2 2" xfId="912"/>
    <cellStyle name="40% - Accent4 5 2 2 2" xfId="2047"/>
    <cellStyle name="40% - Accent4 5 2 3" xfId="1593"/>
    <cellStyle name="40% - Accent4 5 3" xfId="1139"/>
    <cellStyle name="40% - Accent4 5 3 2" xfId="2274"/>
    <cellStyle name="40% - Accent4 5 4" xfId="685"/>
    <cellStyle name="40% - Accent4 5 4 2" xfId="1820"/>
    <cellStyle name="40% - Accent4 5 5" xfId="1366"/>
    <cellStyle name="40% - Accent4 6" xfId="287"/>
    <cellStyle name="40% - Accent4 6 2" xfId="741"/>
    <cellStyle name="40% - Accent4 6 2 2" xfId="1876"/>
    <cellStyle name="40% - Accent4 6 3" xfId="1422"/>
    <cellStyle name="40% - Accent4 7" xfId="968"/>
    <cellStyle name="40% - Accent4 7 2" xfId="2103"/>
    <cellStyle name="40% - Accent4 8" xfId="514"/>
    <cellStyle name="40% - Accent4 8 2" xfId="1649"/>
    <cellStyle name="40% - Accent4 9" xfId="1195"/>
    <cellStyle name="40% - Accent5" xfId="34" builtinId="47" customBuiltin="1"/>
    <cellStyle name="40% - Accent5 2" xfId="79"/>
    <cellStyle name="40% - Accent5 2 2" xfId="191"/>
    <cellStyle name="40% - Accent5 2 2 2" xfId="429"/>
    <cellStyle name="40% - Accent5 2 2 2 2" xfId="883"/>
    <cellStyle name="40% - Accent5 2 2 2 2 2" xfId="2018"/>
    <cellStyle name="40% - Accent5 2 2 2 3" xfId="1564"/>
    <cellStyle name="40% - Accent5 2 2 3" xfId="1110"/>
    <cellStyle name="40% - Accent5 2 2 3 2" xfId="2245"/>
    <cellStyle name="40% - Accent5 2 2 4" xfId="656"/>
    <cellStyle name="40% - Accent5 2 2 4 2" xfId="1791"/>
    <cellStyle name="40% - Accent5 2 2 5" xfId="1337"/>
    <cellStyle name="40% - Accent5 2 3" xfId="135"/>
    <cellStyle name="40% - Accent5 2 3 2" xfId="373"/>
    <cellStyle name="40% - Accent5 2 3 2 2" xfId="827"/>
    <cellStyle name="40% - Accent5 2 3 2 2 2" xfId="1962"/>
    <cellStyle name="40% - Accent5 2 3 2 3" xfId="1508"/>
    <cellStyle name="40% - Accent5 2 3 3" xfId="1054"/>
    <cellStyle name="40% - Accent5 2 3 3 2" xfId="2189"/>
    <cellStyle name="40% - Accent5 2 3 4" xfId="600"/>
    <cellStyle name="40% - Accent5 2 3 4 2" xfId="1735"/>
    <cellStyle name="40% - Accent5 2 3 5" xfId="1281"/>
    <cellStyle name="40% - Accent5 2 4" xfId="261"/>
    <cellStyle name="40% - Accent5 2 4 2" xfId="488"/>
    <cellStyle name="40% - Accent5 2 4 2 2" xfId="942"/>
    <cellStyle name="40% - Accent5 2 4 2 2 2" xfId="2077"/>
    <cellStyle name="40% - Accent5 2 4 2 3" xfId="1623"/>
    <cellStyle name="40% - Accent5 2 4 3" xfId="1169"/>
    <cellStyle name="40% - Accent5 2 4 3 2" xfId="2304"/>
    <cellStyle name="40% - Accent5 2 4 4" xfId="715"/>
    <cellStyle name="40% - Accent5 2 4 4 2" xfId="1850"/>
    <cellStyle name="40% - Accent5 2 4 5" xfId="1396"/>
    <cellStyle name="40% - Accent5 2 5" xfId="317"/>
    <cellStyle name="40% - Accent5 2 5 2" xfId="771"/>
    <cellStyle name="40% - Accent5 2 5 2 2" xfId="1906"/>
    <cellStyle name="40% - Accent5 2 5 3" xfId="1452"/>
    <cellStyle name="40% - Accent5 2 6" xfId="998"/>
    <cellStyle name="40% - Accent5 2 6 2" xfId="2133"/>
    <cellStyle name="40% - Accent5 2 7" xfId="544"/>
    <cellStyle name="40% - Accent5 2 7 2" xfId="1679"/>
    <cellStyle name="40% - Accent5 2 8" xfId="1225"/>
    <cellStyle name="40% - Accent5 3" xfId="163"/>
    <cellStyle name="40% - Accent5 3 2" xfId="401"/>
    <cellStyle name="40% - Accent5 3 2 2" xfId="855"/>
    <cellStyle name="40% - Accent5 3 2 2 2" xfId="1990"/>
    <cellStyle name="40% - Accent5 3 2 3" xfId="1536"/>
    <cellStyle name="40% - Accent5 3 3" xfId="1082"/>
    <cellStyle name="40% - Accent5 3 3 2" xfId="2217"/>
    <cellStyle name="40% - Accent5 3 4" xfId="628"/>
    <cellStyle name="40% - Accent5 3 4 2" xfId="1763"/>
    <cellStyle name="40% - Accent5 3 5" xfId="1309"/>
    <cellStyle name="40% - Accent5 4" xfId="107"/>
    <cellStyle name="40% - Accent5 4 2" xfId="345"/>
    <cellStyle name="40% - Accent5 4 2 2" xfId="799"/>
    <cellStyle name="40% - Accent5 4 2 2 2" xfId="1934"/>
    <cellStyle name="40% - Accent5 4 2 3" xfId="1480"/>
    <cellStyle name="40% - Accent5 4 3" xfId="1026"/>
    <cellStyle name="40% - Accent5 4 3 2" xfId="2161"/>
    <cellStyle name="40% - Accent5 4 4" xfId="572"/>
    <cellStyle name="40% - Accent5 4 4 2" xfId="1707"/>
    <cellStyle name="40% - Accent5 4 5" xfId="1253"/>
    <cellStyle name="40% - Accent5 5" xfId="222"/>
    <cellStyle name="40% - Accent5 5 2" xfId="460"/>
    <cellStyle name="40% - Accent5 5 2 2" xfId="914"/>
    <cellStyle name="40% - Accent5 5 2 2 2" xfId="2049"/>
    <cellStyle name="40% - Accent5 5 2 3" xfId="1595"/>
    <cellStyle name="40% - Accent5 5 3" xfId="1141"/>
    <cellStyle name="40% - Accent5 5 3 2" xfId="2276"/>
    <cellStyle name="40% - Accent5 5 4" xfId="687"/>
    <cellStyle name="40% - Accent5 5 4 2" xfId="1822"/>
    <cellStyle name="40% - Accent5 5 5" xfId="1368"/>
    <cellStyle name="40% - Accent5 6" xfId="289"/>
    <cellStyle name="40% - Accent5 6 2" xfId="743"/>
    <cellStyle name="40% - Accent5 6 2 2" xfId="1878"/>
    <cellStyle name="40% - Accent5 6 3" xfId="1424"/>
    <cellStyle name="40% - Accent5 7" xfId="970"/>
    <cellStyle name="40% - Accent5 7 2" xfId="2105"/>
    <cellStyle name="40% - Accent5 8" xfId="516"/>
    <cellStyle name="40% - Accent5 8 2" xfId="1651"/>
    <cellStyle name="40% - Accent5 9" xfId="1197"/>
    <cellStyle name="40% - Accent6" xfId="37" builtinId="51" customBuiltin="1"/>
    <cellStyle name="40% - Accent6 2" xfId="81"/>
    <cellStyle name="40% - Accent6 2 2" xfId="193"/>
    <cellStyle name="40% - Accent6 2 2 2" xfId="431"/>
    <cellStyle name="40% - Accent6 2 2 2 2" xfId="885"/>
    <cellStyle name="40% - Accent6 2 2 2 2 2" xfId="2020"/>
    <cellStyle name="40% - Accent6 2 2 2 3" xfId="1566"/>
    <cellStyle name="40% - Accent6 2 2 3" xfId="1112"/>
    <cellStyle name="40% - Accent6 2 2 3 2" xfId="2247"/>
    <cellStyle name="40% - Accent6 2 2 4" xfId="658"/>
    <cellStyle name="40% - Accent6 2 2 4 2" xfId="1793"/>
    <cellStyle name="40% - Accent6 2 2 5" xfId="1339"/>
    <cellStyle name="40% - Accent6 2 3" xfId="137"/>
    <cellStyle name="40% - Accent6 2 3 2" xfId="375"/>
    <cellStyle name="40% - Accent6 2 3 2 2" xfId="829"/>
    <cellStyle name="40% - Accent6 2 3 2 2 2" xfId="1964"/>
    <cellStyle name="40% - Accent6 2 3 2 3" xfId="1510"/>
    <cellStyle name="40% - Accent6 2 3 3" xfId="1056"/>
    <cellStyle name="40% - Accent6 2 3 3 2" xfId="2191"/>
    <cellStyle name="40% - Accent6 2 3 4" xfId="602"/>
    <cellStyle name="40% - Accent6 2 3 4 2" xfId="1737"/>
    <cellStyle name="40% - Accent6 2 3 5" xfId="1283"/>
    <cellStyle name="40% - Accent6 2 4" xfId="263"/>
    <cellStyle name="40% - Accent6 2 4 2" xfId="490"/>
    <cellStyle name="40% - Accent6 2 4 2 2" xfId="944"/>
    <cellStyle name="40% - Accent6 2 4 2 2 2" xfId="2079"/>
    <cellStyle name="40% - Accent6 2 4 2 3" xfId="1625"/>
    <cellStyle name="40% - Accent6 2 4 3" xfId="1171"/>
    <cellStyle name="40% - Accent6 2 4 3 2" xfId="2306"/>
    <cellStyle name="40% - Accent6 2 4 4" xfId="717"/>
    <cellStyle name="40% - Accent6 2 4 4 2" xfId="1852"/>
    <cellStyle name="40% - Accent6 2 4 5" xfId="1398"/>
    <cellStyle name="40% - Accent6 2 5" xfId="319"/>
    <cellStyle name="40% - Accent6 2 5 2" xfId="773"/>
    <cellStyle name="40% - Accent6 2 5 2 2" xfId="1908"/>
    <cellStyle name="40% - Accent6 2 5 3" xfId="1454"/>
    <cellStyle name="40% - Accent6 2 6" xfId="1000"/>
    <cellStyle name="40% - Accent6 2 6 2" xfId="2135"/>
    <cellStyle name="40% - Accent6 2 7" xfId="546"/>
    <cellStyle name="40% - Accent6 2 7 2" xfId="1681"/>
    <cellStyle name="40% - Accent6 2 8" xfId="1227"/>
    <cellStyle name="40% - Accent6 3" xfId="165"/>
    <cellStyle name="40% - Accent6 3 2" xfId="403"/>
    <cellStyle name="40% - Accent6 3 2 2" xfId="857"/>
    <cellStyle name="40% - Accent6 3 2 2 2" xfId="1992"/>
    <cellStyle name="40% - Accent6 3 2 3" xfId="1538"/>
    <cellStyle name="40% - Accent6 3 3" xfId="1084"/>
    <cellStyle name="40% - Accent6 3 3 2" xfId="2219"/>
    <cellStyle name="40% - Accent6 3 4" xfId="630"/>
    <cellStyle name="40% - Accent6 3 4 2" xfId="1765"/>
    <cellStyle name="40% - Accent6 3 5" xfId="1311"/>
    <cellStyle name="40% - Accent6 4" xfId="109"/>
    <cellStyle name="40% - Accent6 4 2" xfId="347"/>
    <cellStyle name="40% - Accent6 4 2 2" xfId="801"/>
    <cellStyle name="40% - Accent6 4 2 2 2" xfId="1936"/>
    <cellStyle name="40% - Accent6 4 2 3" xfId="1482"/>
    <cellStyle name="40% - Accent6 4 3" xfId="1028"/>
    <cellStyle name="40% - Accent6 4 3 2" xfId="2163"/>
    <cellStyle name="40% - Accent6 4 4" xfId="574"/>
    <cellStyle name="40% - Accent6 4 4 2" xfId="1709"/>
    <cellStyle name="40% - Accent6 4 5" xfId="1255"/>
    <cellStyle name="40% - Accent6 5" xfId="224"/>
    <cellStyle name="40% - Accent6 5 2" xfId="462"/>
    <cellStyle name="40% - Accent6 5 2 2" xfId="916"/>
    <cellStyle name="40% - Accent6 5 2 2 2" xfId="2051"/>
    <cellStyle name="40% - Accent6 5 2 3" xfId="1597"/>
    <cellStyle name="40% - Accent6 5 3" xfId="1143"/>
    <cellStyle name="40% - Accent6 5 3 2" xfId="2278"/>
    <cellStyle name="40% - Accent6 5 4" xfId="689"/>
    <cellStyle name="40% - Accent6 5 4 2" xfId="1824"/>
    <cellStyle name="40% - Accent6 5 5" xfId="1370"/>
    <cellStyle name="40% - Accent6 6" xfId="291"/>
    <cellStyle name="40% - Accent6 6 2" xfId="745"/>
    <cellStyle name="40% - Accent6 6 2 2" xfId="1880"/>
    <cellStyle name="40% - Accent6 6 3" xfId="1426"/>
    <cellStyle name="40% - Accent6 7" xfId="972"/>
    <cellStyle name="40% - Accent6 7 2" xfId="2107"/>
    <cellStyle name="40% - Accent6 8" xfId="518"/>
    <cellStyle name="40% - Accent6 8 2" xfId="1653"/>
    <cellStyle name="40% - Accent6 9" xfId="1199"/>
    <cellStyle name="60% - Accent1 2" xfId="230"/>
    <cellStyle name="60% - Accent1 3" xfId="45"/>
    <cellStyle name="60% - Accent2 2" xfId="231"/>
    <cellStyle name="60% - Accent2 3" xfId="46"/>
    <cellStyle name="60% - Accent3 2" xfId="232"/>
    <cellStyle name="60% - Accent3 3" xfId="47"/>
    <cellStyle name="60% - Accent4 2" xfId="233"/>
    <cellStyle name="60% - Accent4 3" xfId="48"/>
    <cellStyle name="60% - Accent5 2" xfId="234"/>
    <cellStyle name="60% - Accent5 3" xfId="49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1" xfId="226"/>
    <cellStyle name="Comma 12" xfId="211"/>
    <cellStyle name="Comma 12 2" xfId="449"/>
    <cellStyle name="Comma 12 2 2" xfId="903"/>
    <cellStyle name="Comma 12 2 2 2" xfId="2038"/>
    <cellStyle name="Comma 12 2 3" xfId="1584"/>
    <cellStyle name="Comma 12 3" xfId="1130"/>
    <cellStyle name="Comma 12 3 2" xfId="2265"/>
    <cellStyle name="Comma 12 4" xfId="676"/>
    <cellStyle name="Comma 12 4 2" xfId="1811"/>
    <cellStyle name="Comma 12 5" xfId="1357"/>
    <cellStyle name="Comma 13" xfId="39"/>
    <cellStyle name="Comma 2" xfId="3"/>
    <cellStyle name="Comma 2 2" xfId="41"/>
    <cellStyle name="Comma 2 3" xfId="2323"/>
    <cellStyle name="Comma 3" xfId="54"/>
    <cellStyle name="Comma 3 2" xfId="4"/>
    <cellStyle name="Comma 3 2 2" xfId="197"/>
    <cellStyle name="Comma 3 2 2 2" xfId="435"/>
    <cellStyle name="Comma 3 2 2 2 2" xfId="889"/>
    <cellStyle name="Comma 3 2 2 2 2 2" xfId="2024"/>
    <cellStyle name="Comma 3 2 2 2 3" xfId="1570"/>
    <cellStyle name="Comma 3 2 2 3" xfId="1116"/>
    <cellStyle name="Comma 3 2 2 3 2" xfId="2251"/>
    <cellStyle name="Comma 3 2 2 4" xfId="662"/>
    <cellStyle name="Comma 3 2 2 4 2" xfId="1797"/>
    <cellStyle name="Comma 3 2 2 5" xfId="1343"/>
    <cellStyle name="Comma 3 2 2 6" xfId="2324"/>
    <cellStyle name="Comma 3 2 3" xfId="141"/>
    <cellStyle name="Comma 3 2 3 2" xfId="379"/>
    <cellStyle name="Comma 3 2 3 2 2" xfId="833"/>
    <cellStyle name="Comma 3 2 3 2 2 2" xfId="1968"/>
    <cellStyle name="Comma 3 2 3 2 3" xfId="1514"/>
    <cellStyle name="Comma 3 2 3 3" xfId="1060"/>
    <cellStyle name="Comma 3 2 3 3 2" xfId="2195"/>
    <cellStyle name="Comma 3 2 3 4" xfId="606"/>
    <cellStyle name="Comma 3 2 3 4 2" xfId="1741"/>
    <cellStyle name="Comma 3 2 3 5" xfId="1287"/>
    <cellStyle name="Comma 3 2 4" xfId="267"/>
    <cellStyle name="Comma 3 2 4 2" xfId="494"/>
    <cellStyle name="Comma 3 2 4 2 2" xfId="948"/>
    <cellStyle name="Comma 3 2 4 2 2 2" xfId="2083"/>
    <cellStyle name="Comma 3 2 4 2 3" xfId="1629"/>
    <cellStyle name="Comma 3 2 4 3" xfId="1175"/>
    <cellStyle name="Comma 3 2 4 3 2" xfId="2310"/>
    <cellStyle name="Comma 3 2 4 4" xfId="721"/>
    <cellStyle name="Comma 3 2 4 4 2" xfId="1856"/>
    <cellStyle name="Comma 3 2 4 5" xfId="1402"/>
    <cellStyle name="Comma 3 2 5" xfId="323"/>
    <cellStyle name="Comma 3 2 5 2" xfId="777"/>
    <cellStyle name="Comma 3 2 5 2 2" xfId="1912"/>
    <cellStyle name="Comma 3 2 5 3" xfId="1458"/>
    <cellStyle name="Comma 3 2 6" xfId="1004"/>
    <cellStyle name="Comma 3 2 6 2" xfId="2139"/>
    <cellStyle name="Comma 3 2 7" xfId="550"/>
    <cellStyle name="Comma 3 2 7 2" xfId="1685"/>
    <cellStyle name="Comma 3 2 8" xfId="1231"/>
    <cellStyle name="Comma 3 2 9" xfId="85"/>
    <cellStyle name="Comma 3 3" xfId="169"/>
    <cellStyle name="Comma 3 3 2" xfId="407"/>
    <cellStyle name="Comma 3 3 2 2" xfId="861"/>
    <cellStyle name="Comma 3 3 2 2 2" xfId="1996"/>
    <cellStyle name="Comma 3 3 2 3" xfId="1542"/>
    <cellStyle name="Comma 3 3 3" xfId="1088"/>
    <cellStyle name="Comma 3 3 3 2" xfId="2223"/>
    <cellStyle name="Comma 3 3 4" xfId="634"/>
    <cellStyle name="Comma 3 3 4 2" xfId="1769"/>
    <cellStyle name="Comma 3 3 5" xfId="1315"/>
    <cellStyle name="Comma 3 4" xfId="113"/>
    <cellStyle name="Comma 3 4 2" xfId="351"/>
    <cellStyle name="Comma 3 4 2 2" xfId="805"/>
    <cellStyle name="Comma 3 4 2 2 2" xfId="1940"/>
    <cellStyle name="Comma 3 4 2 3" xfId="1486"/>
    <cellStyle name="Comma 3 4 3" xfId="1032"/>
    <cellStyle name="Comma 3 4 3 2" xfId="2167"/>
    <cellStyle name="Comma 3 4 4" xfId="578"/>
    <cellStyle name="Comma 3 4 4 2" xfId="1713"/>
    <cellStyle name="Comma 3 4 5" xfId="1259"/>
    <cellStyle name="Comma 3 5" xfId="239"/>
    <cellStyle name="Comma 3 5 2" xfId="466"/>
    <cellStyle name="Comma 3 5 2 2" xfId="920"/>
    <cellStyle name="Comma 3 5 2 2 2" xfId="2055"/>
    <cellStyle name="Comma 3 5 2 3" xfId="1601"/>
    <cellStyle name="Comma 3 5 3" xfId="1147"/>
    <cellStyle name="Comma 3 5 3 2" xfId="2282"/>
    <cellStyle name="Comma 3 5 4" xfId="693"/>
    <cellStyle name="Comma 3 5 4 2" xfId="1828"/>
    <cellStyle name="Comma 3 5 5" xfId="1374"/>
    <cellStyle name="Comma 3 6" xfId="295"/>
    <cellStyle name="Comma 3 6 2" xfId="749"/>
    <cellStyle name="Comma 3 6 2 2" xfId="1884"/>
    <cellStyle name="Comma 3 6 3" xfId="1430"/>
    <cellStyle name="Comma 3 7" xfId="976"/>
    <cellStyle name="Comma 3 7 2" xfId="2111"/>
    <cellStyle name="Comma 3 8" xfId="522"/>
    <cellStyle name="Comma 3 8 2" xfId="1657"/>
    <cellStyle name="Comma 3 9" xfId="1203"/>
    <cellStyle name="Comma 4" xfId="57"/>
    <cellStyle name="Comma 4 2" xfId="87"/>
    <cellStyle name="Comma 4 2 2" xfId="199"/>
    <cellStyle name="Comma 4 2 2 2" xfId="437"/>
    <cellStyle name="Comma 4 2 2 2 2" xfId="891"/>
    <cellStyle name="Comma 4 2 2 2 2 2" xfId="2026"/>
    <cellStyle name="Comma 4 2 2 2 3" xfId="1572"/>
    <cellStyle name="Comma 4 2 2 3" xfId="1118"/>
    <cellStyle name="Comma 4 2 2 3 2" xfId="2253"/>
    <cellStyle name="Comma 4 2 2 4" xfId="664"/>
    <cellStyle name="Comma 4 2 2 4 2" xfId="1799"/>
    <cellStyle name="Comma 4 2 2 5" xfId="1345"/>
    <cellStyle name="Comma 4 2 3" xfId="143"/>
    <cellStyle name="Comma 4 2 3 2" xfId="381"/>
    <cellStyle name="Comma 4 2 3 2 2" xfId="835"/>
    <cellStyle name="Comma 4 2 3 2 2 2" xfId="1970"/>
    <cellStyle name="Comma 4 2 3 2 3" xfId="1516"/>
    <cellStyle name="Comma 4 2 3 3" xfId="1062"/>
    <cellStyle name="Comma 4 2 3 3 2" xfId="2197"/>
    <cellStyle name="Comma 4 2 3 4" xfId="608"/>
    <cellStyle name="Comma 4 2 3 4 2" xfId="1743"/>
    <cellStyle name="Comma 4 2 3 5" xfId="1289"/>
    <cellStyle name="Comma 4 2 4" xfId="269"/>
    <cellStyle name="Comma 4 2 4 2" xfId="496"/>
    <cellStyle name="Comma 4 2 4 2 2" xfId="950"/>
    <cellStyle name="Comma 4 2 4 2 2 2" xfId="2085"/>
    <cellStyle name="Comma 4 2 4 2 3" xfId="1631"/>
    <cellStyle name="Comma 4 2 4 3" xfId="1177"/>
    <cellStyle name="Comma 4 2 4 3 2" xfId="2312"/>
    <cellStyle name="Comma 4 2 4 4" xfId="723"/>
    <cellStyle name="Comma 4 2 4 4 2" xfId="1858"/>
    <cellStyle name="Comma 4 2 4 5" xfId="1404"/>
    <cellStyle name="Comma 4 2 5" xfId="325"/>
    <cellStyle name="Comma 4 2 5 2" xfId="779"/>
    <cellStyle name="Comma 4 2 5 2 2" xfId="1914"/>
    <cellStyle name="Comma 4 2 5 3" xfId="1460"/>
    <cellStyle name="Comma 4 2 6" xfId="1006"/>
    <cellStyle name="Comma 4 2 6 2" xfId="2141"/>
    <cellStyle name="Comma 4 2 7" xfId="552"/>
    <cellStyle name="Comma 4 2 7 2" xfId="1687"/>
    <cellStyle name="Comma 4 2 8" xfId="1233"/>
    <cellStyle name="Comma 4 3" xfId="171"/>
    <cellStyle name="Comma 4 3 2" xfId="409"/>
    <cellStyle name="Comma 4 3 2 2" xfId="863"/>
    <cellStyle name="Comma 4 3 2 2 2" xfId="1998"/>
    <cellStyle name="Comma 4 3 2 3" xfId="1544"/>
    <cellStyle name="Comma 4 3 3" xfId="1090"/>
    <cellStyle name="Comma 4 3 3 2" xfId="2225"/>
    <cellStyle name="Comma 4 3 4" xfId="636"/>
    <cellStyle name="Comma 4 3 4 2" xfId="1771"/>
    <cellStyle name="Comma 4 3 5" xfId="1317"/>
    <cellStyle name="Comma 4 4" xfId="115"/>
    <cellStyle name="Comma 4 4 2" xfId="353"/>
    <cellStyle name="Comma 4 4 2 2" xfId="807"/>
    <cellStyle name="Comma 4 4 2 2 2" xfId="1942"/>
    <cellStyle name="Comma 4 4 2 3" xfId="1488"/>
    <cellStyle name="Comma 4 4 3" xfId="1034"/>
    <cellStyle name="Comma 4 4 3 2" xfId="2169"/>
    <cellStyle name="Comma 4 4 4" xfId="580"/>
    <cellStyle name="Comma 4 4 4 2" xfId="1715"/>
    <cellStyle name="Comma 4 4 5" xfId="1261"/>
    <cellStyle name="Comma 4 5" xfId="241"/>
    <cellStyle name="Comma 4 5 2" xfId="468"/>
    <cellStyle name="Comma 4 5 2 2" xfId="922"/>
    <cellStyle name="Comma 4 5 2 2 2" xfId="2057"/>
    <cellStyle name="Comma 4 5 2 3" xfId="1603"/>
    <cellStyle name="Comma 4 5 3" xfId="1149"/>
    <cellStyle name="Comma 4 5 3 2" xfId="2284"/>
    <cellStyle name="Comma 4 5 4" xfId="695"/>
    <cellStyle name="Comma 4 5 4 2" xfId="1830"/>
    <cellStyle name="Comma 4 5 5" xfId="1376"/>
    <cellStyle name="Comma 4 6" xfId="297"/>
    <cellStyle name="Comma 4 6 2" xfId="751"/>
    <cellStyle name="Comma 4 6 2 2" xfId="1886"/>
    <cellStyle name="Comma 4 6 3" xfId="1432"/>
    <cellStyle name="Comma 4 7" xfId="978"/>
    <cellStyle name="Comma 4 7 2" xfId="2113"/>
    <cellStyle name="Comma 4 8" xfId="524"/>
    <cellStyle name="Comma 4 8 2" xfId="1659"/>
    <cellStyle name="Comma 4 9" xfId="1205"/>
    <cellStyle name="Comma 5" xfId="59"/>
    <cellStyle name="Comma 5 2" xfId="89"/>
    <cellStyle name="Comma 5 2 2" xfId="201"/>
    <cellStyle name="Comma 5 2 2 2" xfId="439"/>
    <cellStyle name="Comma 5 2 2 2 2" xfId="893"/>
    <cellStyle name="Comma 5 2 2 2 2 2" xfId="2028"/>
    <cellStyle name="Comma 5 2 2 2 3" xfId="1574"/>
    <cellStyle name="Comma 5 2 2 3" xfId="1120"/>
    <cellStyle name="Comma 5 2 2 3 2" xfId="2255"/>
    <cellStyle name="Comma 5 2 2 4" xfId="666"/>
    <cellStyle name="Comma 5 2 2 4 2" xfId="1801"/>
    <cellStyle name="Comma 5 2 2 5" xfId="1347"/>
    <cellStyle name="Comma 5 2 3" xfId="145"/>
    <cellStyle name="Comma 5 2 3 2" xfId="383"/>
    <cellStyle name="Comma 5 2 3 2 2" xfId="837"/>
    <cellStyle name="Comma 5 2 3 2 2 2" xfId="1972"/>
    <cellStyle name="Comma 5 2 3 2 3" xfId="1518"/>
    <cellStyle name="Comma 5 2 3 3" xfId="1064"/>
    <cellStyle name="Comma 5 2 3 3 2" xfId="2199"/>
    <cellStyle name="Comma 5 2 3 4" xfId="610"/>
    <cellStyle name="Comma 5 2 3 4 2" xfId="1745"/>
    <cellStyle name="Comma 5 2 3 5" xfId="1291"/>
    <cellStyle name="Comma 5 2 4" xfId="271"/>
    <cellStyle name="Comma 5 2 4 2" xfId="498"/>
    <cellStyle name="Comma 5 2 4 2 2" xfId="952"/>
    <cellStyle name="Comma 5 2 4 2 2 2" xfId="2087"/>
    <cellStyle name="Comma 5 2 4 2 3" xfId="1633"/>
    <cellStyle name="Comma 5 2 4 3" xfId="1179"/>
    <cellStyle name="Comma 5 2 4 3 2" xfId="2314"/>
    <cellStyle name="Comma 5 2 4 4" xfId="725"/>
    <cellStyle name="Comma 5 2 4 4 2" xfId="1860"/>
    <cellStyle name="Comma 5 2 4 5" xfId="1406"/>
    <cellStyle name="Comma 5 2 5" xfId="327"/>
    <cellStyle name="Comma 5 2 5 2" xfId="781"/>
    <cellStyle name="Comma 5 2 5 2 2" xfId="1916"/>
    <cellStyle name="Comma 5 2 5 3" xfId="1462"/>
    <cellStyle name="Comma 5 2 6" xfId="1008"/>
    <cellStyle name="Comma 5 2 6 2" xfId="2143"/>
    <cellStyle name="Comma 5 2 7" xfId="554"/>
    <cellStyle name="Comma 5 2 7 2" xfId="1689"/>
    <cellStyle name="Comma 5 2 8" xfId="1235"/>
    <cellStyle name="Comma 5 3" xfId="173"/>
    <cellStyle name="Comma 5 3 2" xfId="411"/>
    <cellStyle name="Comma 5 3 2 2" xfId="865"/>
    <cellStyle name="Comma 5 3 2 2 2" xfId="2000"/>
    <cellStyle name="Comma 5 3 2 3" xfId="1546"/>
    <cellStyle name="Comma 5 3 3" xfId="1092"/>
    <cellStyle name="Comma 5 3 3 2" xfId="2227"/>
    <cellStyle name="Comma 5 3 4" xfId="638"/>
    <cellStyle name="Comma 5 3 4 2" xfId="1773"/>
    <cellStyle name="Comma 5 3 5" xfId="1319"/>
    <cellStyle name="Comma 5 4" xfId="117"/>
    <cellStyle name="Comma 5 4 2" xfId="355"/>
    <cellStyle name="Comma 5 4 2 2" xfId="809"/>
    <cellStyle name="Comma 5 4 2 2 2" xfId="1944"/>
    <cellStyle name="Comma 5 4 2 3" xfId="1490"/>
    <cellStyle name="Comma 5 4 3" xfId="1036"/>
    <cellStyle name="Comma 5 4 3 2" xfId="2171"/>
    <cellStyle name="Comma 5 4 4" xfId="582"/>
    <cellStyle name="Comma 5 4 4 2" xfId="1717"/>
    <cellStyle name="Comma 5 4 5" xfId="1263"/>
    <cellStyle name="Comma 5 5" xfId="243"/>
    <cellStyle name="Comma 5 5 2" xfId="470"/>
    <cellStyle name="Comma 5 5 2 2" xfId="924"/>
    <cellStyle name="Comma 5 5 2 2 2" xfId="2059"/>
    <cellStyle name="Comma 5 5 2 3" xfId="1605"/>
    <cellStyle name="Comma 5 5 3" xfId="1151"/>
    <cellStyle name="Comma 5 5 3 2" xfId="2286"/>
    <cellStyle name="Comma 5 5 4" xfId="697"/>
    <cellStyle name="Comma 5 5 4 2" xfId="1832"/>
    <cellStyle name="Comma 5 5 5" xfId="1378"/>
    <cellStyle name="Comma 5 6" xfId="299"/>
    <cellStyle name="Comma 5 6 2" xfId="753"/>
    <cellStyle name="Comma 5 6 2 2" xfId="1888"/>
    <cellStyle name="Comma 5 6 3" xfId="1434"/>
    <cellStyle name="Comma 5 7" xfId="980"/>
    <cellStyle name="Comma 5 7 2" xfId="2115"/>
    <cellStyle name="Comma 5 8" xfId="526"/>
    <cellStyle name="Comma 5 8 2" xfId="1661"/>
    <cellStyle name="Comma 5 9" xfId="1207"/>
    <cellStyle name="Comma 6" xfId="61"/>
    <cellStyle name="Comma 6 2" xfId="91"/>
    <cellStyle name="Comma 6 2 2" xfId="203"/>
    <cellStyle name="Comma 6 2 2 2" xfId="441"/>
    <cellStyle name="Comma 6 2 2 2 2" xfId="895"/>
    <cellStyle name="Comma 6 2 2 2 2 2" xfId="2030"/>
    <cellStyle name="Comma 6 2 2 2 3" xfId="1576"/>
    <cellStyle name="Comma 6 2 2 3" xfId="1122"/>
    <cellStyle name="Comma 6 2 2 3 2" xfId="2257"/>
    <cellStyle name="Comma 6 2 2 4" xfId="668"/>
    <cellStyle name="Comma 6 2 2 4 2" xfId="1803"/>
    <cellStyle name="Comma 6 2 2 5" xfId="1349"/>
    <cellStyle name="Comma 6 2 3" xfId="147"/>
    <cellStyle name="Comma 6 2 3 2" xfId="385"/>
    <cellStyle name="Comma 6 2 3 2 2" xfId="839"/>
    <cellStyle name="Comma 6 2 3 2 2 2" xfId="1974"/>
    <cellStyle name="Comma 6 2 3 2 3" xfId="1520"/>
    <cellStyle name="Comma 6 2 3 3" xfId="1066"/>
    <cellStyle name="Comma 6 2 3 3 2" xfId="2201"/>
    <cellStyle name="Comma 6 2 3 4" xfId="612"/>
    <cellStyle name="Comma 6 2 3 4 2" xfId="1747"/>
    <cellStyle name="Comma 6 2 3 5" xfId="1293"/>
    <cellStyle name="Comma 6 2 4" xfId="273"/>
    <cellStyle name="Comma 6 2 4 2" xfId="500"/>
    <cellStyle name="Comma 6 2 4 2 2" xfId="954"/>
    <cellStyle name="Comma 6 2 4 2 2 2" xfId="2089"/>
    <cellStyle name="Comma 6 2 4 2 3" xfId="1635"/>
    <cellStyle name="Comma 6 2 4 3" xfId="1181"/>
    <cellStyle name="Comma 6 2 4 3 2" xfId="2316"/>
    <cellStyle name="Comma 6 2 4 4" xfId="727"/>
    <cellStyle name="Comma 6 2 4 4 2" xfId="1862"/>
    <cellStyle name="Comma 6 2 4 5" xfId="1408"/>
    <cellStyle name="Comma 6 2 5" xfId="329"/>
    <cellStyle name="Comma 6 2 5 2" xfId="783"/>
    <cellStyle name="Comma 6 2 5 2 2" xfId="1918"/>
    <cellStyle name="Comma 6 2 5 3" xfId="1464"/>
    <cellStyle name="Comma 6 2 6" xfId="1010"/>
    <cellStyle name="Comma 6 2 6 2" xfId="2145"/>
    <cellStyle name="Comma 6 2 7" xfId="556"/>
    <cellStyle name="Comma 6 2 7 2" xfId="1691"/>
    <cellStyle name="Comma 6 2 8" xfId="1237"/>
    <cellStyle name="Comma 6 3" xfId="175"/>
    <cellStyle name="Comma 6 3 2" xfId="413"/>
    <cellStyle name="Comma 6 3 2 2" xfId="867"/>
    <cellStyle name="Comma 6 3 2 2 2" xfId="2002"/>
    <cellStyle name="Comma 6 3 2 3" xfId="1548"/>
    <cellStyle name="Comma 6 3 3" xfId="1094"/>
    <cellStyle name="Comma 6 3 3 2" xfId="2229"/>
    <cellStyle name="Comma 6 3 4" xfId="640"/>
    <cellStyle name="Comma 6 3 4 2" xfId="1775"/>
    <cellStyle name="Comma 6 3 5" xfId="1321"/>
    <cellStyle name="Comma 6 4" xfId="119"/>
    <cellStyle name="Comma 6 4 2" xfId="357"/>
    <cellStyle name="Comma 6 4 2 2" xfId="811"/>
    <cellStyle name="Comma 6 4 2 2 2" xfId="1946"/>
    <cellStyle name="Comma 6 4 2 3" xfId="1492"/>
    <cellStyle name="Comma 6 4 3" xfId="1038"/>
    <cellStyle name="Comma 6 4 3 2" xfId="2173"/>
    <cellStyle name="Comma 6 4 4" xfId="584"/>
    <cellStyle name="Comma 6 4 4 2" xfId="1719"/>
    <cellStyle name="Comma 6 4 5" xfId="1265"/>
    <cellStyle name="Comma 6 5" xfId="245"/>
    <cellStyle name="Comma 6 5 2" xfId="472"/>
    <cellStyle name="Comma 6 5 2 2" xfId="926"/>
    <cellStyle name="Comma 6 5 2 2 2" xfId="2061"/>
    <cellStyle name="Comma 6 5 2 3" xfId="1607"/>
    <cellStyle name="Comma 6 5 3" xfId="1153"/>
    <cellStyle name="Comma 6 5 3 2" xfId="2288"/>
    <cellStyle name="Comma 6 5 4" xfId="699"/>
    <cellStyle name="Comma 6 5 4 2" xfId="1834"/>
    <cellStyle name="Comma 6 5 5" xfId="1380"/>
    <cellStyle name="Comma 6 6" xfId="301"/>
    <cellStyle name="Comma 6 6 2" xfId="755"/>
    <cellStyle name="Comma 6 6 2 2" xfId="1890"/>
    <cellStyle name="Comma 6 6 3" xfId="1436"/>
    <cellStyle name="Comma 6 7" xfId="982"/>
    <cellStyle name="Comma 6 7 2" xfId="2117"/>
    <cellStyle name="Comma 6 8" xfId="528"/>
    <cellStyle name="Comma 6 8 2" xfId="1663"/>
    <cellStyle name="Comma 6 9" xfId="1209"/>
    <cellStyle name="Comma 7" xfId="63"/>
    <cellStyle name="Comma 7 2" xfId="93"/>
    <cellStyle name="Comma 7 2 2" xfId="205"/>
    <cellStyle name="Comma 7 2 2 2" xfId="443"/>
    <cellStyle name="Comma 7 2 2 2 2" xfId="897"/>
    <cellStyle name="Comma 7 2 2 2 2 2" xfId="2032"/>
    <cellStyle name="Comma 7 2 2 2 3" xfId="1578"/>
    <cellStyle name="Comma 7 2 2 3" xfId="1124"/>
    <cellStyle name="Comma 7 2 2 3 2" xfId="2259"/>
    <cellStyle name="Comma 7 2 2 4" xfId="670"/>
    <cellStyle name="Comma 7 2 2 4 2" xfId="1805"/>
    <cellStyle name="Comma 7 2 2 5" xfId="1351"/>
    <cellStyle name="Comma 7 2 3" xfId="149"/>
    <cellStyle name="Comma 7 2 3 2" xfId="387"/>
    <cellStyle name="Comma 7 2 3 2 2" xfId="841"/>
    <cellStyle name="Comma 7 2 3 2 2 2" xfId="1976"/>
    <cellStyle name="Comma 7 2 3 2 3" xfId="1522"/>
    <cellStyle name="Comma 7 2 3 3" xfId="1068"/>
    <cellStyle name="Comma 7 2 3 3 2" xfId="2203"/>
    <cellStyle name="Comma 7 2 3 4" xfId="614"/>
    <cellStyle name="Comma 7 2 3 4 2" xfId="1749"/>
    <cellStyle name="Comma 7 2 3 5" xfId="1295"/>
    <cellStyle name="Comma 7 2 4" xfId="275"/>
    <cellStyle name="Comma 7 2 4 2" xfId="502"/>
    <cellStyle name="Comma 7 2 4 2 2" xfId="956"/>
    <cellStyle name="Comma 7 2 4 2 2 2" xfId="2091"/>
    <cellStyle name="Comma 7 2 4 2 3" xfId="1637"/>
    <cellStyle name="Comma 7 2 4 3" xfId="1183"/>
    <cellStyle name="Comma 7 2 4 3 2" xfId="2318"/>
    <cellStyle name="Comma 7 2 4 4" xfId="729"/>
    <cellStyle name="Comma 7 2 4 4 2" xfId="1864"/>
    <cellStyle name="Comma 7 2 4 5" xfId="1410"/>
    <cellStyle name="Comma 7 2 5" xfId="331"/>
    <cellStyle name="Comma 7 2 5 2" xfId="785"/>
    <cellStyle name="Comma 7 2 5 2 2" xfId="1920"/>
    <cellStyle name="Comma 7 2 5 3" xfId="1466"/>
    <cellStyle name="Comma 7 2 6" xfId="1012"/>
    <cellStyle name="Comma 7 2 6 2" xfId="2147"/>
    <cellStyle name="Comma 7 2 7" xfId="558"/>
    <cellStyle name="Comma 7 2 7 2" xfId="1693"/>
    <cellStyle name="Comma 7 2 8" xfId="1239"/>
    <cellStyle name="Comma 7 3" xfId="177"/>
    <cellStyle name="Comma 7 3 2" xfId="415"/>
    <cellStyle name="Comma 7 3 2 2" xfId="869"/>
    <cellStyle name="Comma 7 3 2 2 2" xfId="2004"/>
    <cellStyle name="Comma 7 3 2 3" xfId="1550"/>
    <cellStyle name="Comma 7 3 3" xfId="1096"/>
    <cellStyle name="Comma 7 3 3 2" xfId="2231"/>
    <cellStyle name="Comma 7 3 4" xfId="642"/>
    <cellStyle name="Comma 7 3 4 2" xfId="1777"/>
    <cellStyle name="Comma 7 3 5" xfId="1323"/>
    <cellStyle name="Comma 7 4" xfId="121"/>
    <cellStyle name="Comma 7 4 2" xfId="359"/>
    <cellStyle name="Comma 7 4 2 2" xfId="813"/>
    <cellStyle name="Comma 7 4 2 2 2" xfId="1948"/>
    <cellStyle name="Comma 7 4 2 3" xfId="1494"/>
    <cellStyle name="Comma 7 4 3" xfId="1040"/>
    <cellStyle name="Comma 7 4 3 2" xfId="2175"/>
    <cellStyle name="Comma 7 4 4" xfId="586"/>
    <cellStyle name="Comma 7 4 4 2" xfId="1721"/>
    <cellStyle name="Comma 7 4 5" xfId="1267"/>
    <cellStyle name="Comma 7 5" xfId="247"/>
    <cellStyle name="Comma 7 5 2" xfId="474"/>
    <cellStyle name="Comma 7 5 2 2" xfId="928"/>
    <cellStyle name="Comma 7 5 2 2 2" xfId="2063"/>
    <cellStyle name="Comma 7 5 2 3" xfId="1609"/>
    <cellStyle name="Comma 7 5 3" xfId="1155"/>
    <cellStyle name="Comma 7 5 3 2" xfId="2290"/>
    <cellStyle name="Comma 7 5 4" xfId="701"/>
    <cellStyle name="Comma 7 5 4 2" xfId="1836"/>
    <cellStyle name="Comma 7 5 5" xfId="1382"/>
    <cellStyle name="Comma 7 6" xfId="303"/>
    <cellStyle name="Comma 7 6 2" xfId="757"/>
    <cellStyle name="Comma 7 6 2 2" xfId="1892"/>
    <cellStyle name="Comma 7 6 3" xfId="1438"/>
    <cellStyle name="Comma 7 7" xfId="984"/>
    <cellStyle name="Comma 7 7 2" xfId="2119"/>
    <cellStyle name="Comma 7 8" xfId="530"/>
    <cellStyle name="Comma 7 8 2" xfId="1665"/>
    <cellStyle name="Comma 7 9" xfId="1211"/>
    <cellStyle name="Comma 8" xfId="65"/>
    <cellStyle name="Comma 8 2" xfId="95"/>
    <cellStyle name="Comma 8 2 2" xfId="207"/>
    <cellStyle name="Comma 8 2 2 2" xfId="445"/>
    <cellStyle name="Comma 8 2 2 2 2" xfId="899"/>
    <cellStyle name="Comma 8 2 2 2 2 2" xfId="2034"/>
    <cellStyle name="Comma 8 2 2 2 3" xfId="1580"/>
    <cellStyle name="Comma 8 2 2 3" xfId="1126"/>
    <cellStyle name="Comma 8 2 2 3 2" xfId="2261"/>
    <cellStyle name="Comma 8 2 2 4" xfId="672"/>
    <cellStyle name="Comma 8 2 2 4 2" xfId="1807"/>
    <cellStyle name="Comma 8 2 2 5" xfId="1353"/>
    <cellStyle name="Comma 8 2 3" xfId="151"/>
    <cellStyle name="Comma 8 2 3 2" xfId="389"/>
    <cellStyle name="Comma 8 2 3 2 2" xfId="843"/>
    <cellStyle name="Comma 8 2 3 2 2 2" xfId="1978"/>
    <cellStyle name="Comma 8 2 3 2 3" xfId="1524"/>
    <cellStyle name="Comma 8 2 3 3" xfId="1070"/>
    <cellStyle name="Comma 8 2 3 3 2" xfId="2205"/>
    <cellStyle name="Comma 8 2 3 4" xfId="616"/>
    <cellStyle name="Comma 8 2 3 4 2" xfId="1751"/>
    <cellStyle name="Comma 8 2 3 5" xfId="1297"/>
    <cellStyle name="Comma 8 2 4" xfId="277"/>
    <cellStyle name="Comma 8 2 4 2" xfId="504"/>
    <cellStyle name="Comma 8 2 4 2 2" xfId="958"/>
    <cellStyle name="Comma 8 2 4 2 2 2" xfId="2093"/>
    <cellStyle name="Comma 8 2 4 2 3" xfId="1639"/>
    <cellStyle name="Comma 8 2 4 3" xfId="1185"/>
    <cellStyle name="Comma 8 2 4 3 2" xfId="2320"/>
    <cellStyle name="Comma 8 2 4 4" xfId="731"/>
    <cellStyle name="Comma 8 2 4 4 2" xfId="1866"/>
    <cellStyle name="Comma 8 2 4 5" xfId="1412"/>
    <cellStyle name="Comma 8 2 5" xfId="333"/>
    <cellStyle name="Comma 8 2 5 2" xfId="787"/>
    <cellStyle name="Comma 8 2 5 2 2" xfId="1922"/>
    <cellStyle name="Comma 8 2 5 3" xfId="1468"/>
    <cellStyle name="Comma 8 2 6" xfId="1014"/>
    <cellStyle name="Comma 8 2 6 2" xfId="2149"/>
    <cellStyle name="Comma 8 2 7" xfId="560"/>
    <cellStyle name="Comma 8 2 7 2" xfId="1695"/>
    <cellStyle name="Comma 8 2 8" xfId="1241"/>
    <cellStyle name="Comma 8 3" xfId="179"/>
    <cellStyle name="Comma 8 3 2" xfId="417"/>
    <cellStyle name="Comma 8 3 2 2" xfId="871"/>
    <cellStyle name="Comma 8 3 2 2 2" xfId="2006"/>
    <cellStyle name="Comma 8 3 2 3" xfId="1552"/>
    <cellStyle name="Comma 8 3 3" xfId="1098"/>
    <cellStyle name="Comma 8 3 3 2" xfId="2233"/>
    <cellStyle name="Comma 8 3 4" xfId="644"/>
    <cellStyle name="Comma 8 3 4 2" xfId="1779"/>
    <cellStyle name="Comma 8 3 5" xfId="1325"/>
    <cellStyle name="Comma 8 4" xfId="123"/>
    <cellStyle name="Comma 8 4 2" xfId="361"/>
    <cellStyle name="Comma 8 4 2 2" xfId="815"/>
    <cellStyle name="Comma 8 4 2 2 2" xfId="1950"/>
    <cellStyle name="Comma 8 4 2 3" xfId="1496"/>
    <cellStyle name="Comma 8 4 3" xfId="1042"/>
    <cellStyle name="Comma 8 4 3 2" xfId="2177"/>
    <cellStyle name="Comma 8 4 4" xfId="588"/>
    <cellStyle name="Comma 8 4 4 2" xfId="1723"/>
    <cellStyle name="Comma 8 4 5" xfId="1269"/>
    <cellStyle name="Comma 8 5" xfId="249"/>
    <cellStyle name="Comma 8 5 2" xfId="476"/>
    <cellStyle name="Comma 8 5 2 2" xfId="930"/>
    <cellStyle name="Comma 8 5 2 2 2" xfId="2065"/>
    <cellStyle name="Comma 8 5 2 3" xfId="1611"/>
    <cellStyle name="Comma 8 5 3" xfId="1157"/>
    <cellStyle name="Comma 8 5 3 2" xfId="2292"/>
    <cellStyle name="Comma 8 5 4" xfId="703"/>
    <cellStyle name="Comma 8 5 4 2" xfId="1838"/>
    <cellStyle name="Comma 8 5 5" xfId="1384"/>
    <cellStyle name="Comma 8 6" xfId="305"/>
    <cellStyle name="Comma 8 6 2" xfId="759"/>
    <cellStyle name="Comma 8 6 2 2" xfId="1894"/>
    <cellStyle name="Comma 8 6 3" xfId="1440"/>
    <cellStyle name="Comma 8 7" xfId="986"/>
    <cellStyle name="Comma 8 7 2" xfId="2121"/>
    <cellStyle name="Comma 8 8" xfId="532"/>
    <cellStyle name="Comma 8 8 2" xfId="1667"/>
    <cellStyle name="Comma 8 9" xfId="1213"/>
    <cellStyle name="Comma 9" xfId="67"/>
    <cellStyle name="Comma 9 2" xfId="97"/>
    <cellStyle name="Comma 9 2 2" xfId="209"/>
    <cellStyle name="Comma 9 2 2 2" xfId="447"/>
    <cellStyle name="Comma 9 2 2 2 2" xfId="901"/>
    <cellStyle name="Comma 9 2 2 2 2 2" xfId="2036"/>
    <cellStyle name="Comma 9 2 2 2 3" xfId="1582"/>
    <cellStyle name="Comma 9 2 2 3" xfId="1128"/>
    <cellStyle name="Comma 9 2 2 3 2" xfId="2263"/>
    <cellStyle name="Comma 9 2 2 4" xfId="674"/>
    <cellStyle name="Comma 9 2 2 4 2" xfId="1809"/>
    <cellStyle name="Comma 9 2 2 5" xfId="1355"/>
    <cellStyle name="Comma 9 2 3" xfId="153"/>
    <cellStyle name="Comma 9 2 3 2" xfId="391"/>
    <cellStyle name="Comma 9 2 3 2 2" xfId="845"/>
    <cellStyle name="Comma 9 2 3 2 2 2" xfId="1980"/>
    <cellStyle name="Comma 9 2 3 2 3" xfId="1526"/>
    <cellStyle name="Comma 9 2 3 3" xfId="1072"/>
    <cellStyle name="Comma 9 2 3 3 2" xfId="2207"/>
    <cellStyle name="Comma 9 2 3 4" xfId="618"/>
    <cellStyle name="Comma 9 2 3 4 2" xfId="1753"/>
    <cellStyle name="Comma 9 2 3 5" xfId="1299"/>
    <cellStyle name="Comma 9 2 4" xfId="279"/>
    <cellStyle name="Comma 9 2 4 2" xfId="506"/>
    <cellStyle name="Comma 9 2 4 2 2" xfId="960"/>
    <cellStyle name="Comma 9 2 4 2 2 2" xfId="2095"/>
    <cellStyle name="Comma 9 2 4 2 3" xfId="1641"/>
    <cellStyle name="Comma 9 2 4 3" xfId="1187"/>
    <cellStyle name="Comma 9 2 4 3 2" xfId="2322"/>
    <cellStyle name="Comma 9 2 4 4" xfId="733"/>
    <cellStyle name="Comma 9 2 4 4 2" xfId="1868"/>
    <cellStyle name="Comma 9 2 4 5" xfId="1414"/>
    <cellStyle name="Comma 9 2 5" xfId="335"/>
    <cellStyle name="Comma 9 2 5 2" xfId="789"/>
    <cellStyle name="Comma 9 2 5 2 2" xfId="1924"/>
    <cellStyle name="Comma 9 2 5 3" xfId="1470"/>
    <cellStyle name="Comma 9 2 6" xfId="1016"/>
    <cellStyle name="Comma 9 2 6 2" xfId="2151"/>
    <cellStyle name="Comma 9 2 7" xfId="562"/>
    <cellStyle name="Comma 9 2 7 2" xfId="1697"/>
    <cellStyle name="Comma 9 2 8" xfId="1243"/>
    <cellStyle name="Comma 9 3" xfId="181"/>
    <cellStyle name="Comma 9 3 2" xfId="419"/>
    <cellStyle name="Comma 9 3 2 2" xfId="873"/>
    <cellStyle name="Comma 9 3 2 2 2" xfId="2008"/>
    <cellStyle name="Comma 9 3 2 3" xfId="1554"/>
    <cellStyle name="Comma 9 3 3" xfId="1100"/>
    <cellStyle name="Comma 9 3 3 2" xfId="2235"/>
    <cellStyle name="Comma 9 3 4" xfId="646"/>
    <cellStyle name="Comma 9 3 4 2" xfId="1781"/>
    <cellStyle name="Comma 9 3 5" xfId="1327"/>
    <cellStyle name="Comma 9 4" xfId="125"/>
    <cellStyle name="Comma 9 4 2" xfId="363"/>
    <cellStyle name="Comma 9 4 2 2" xfId="817"/>
    <cellStyle name="Comma 9 4 2 2 2" xfId="1952"/>
    <cellStyle name="Comma 9 4 2 3" xfId="1498"/>
    <cellStyle name="Comma 9 4 3" xfId="1044"/>
    <cellStyle name="Comma 9 4 3 2" xfId="2179"/>
    <cellStyle name="Comma 9 4 4" xfId="590"/>
    <cellStyle name="Comma 9 4 4 2" xfId="1725"/>
    <cellStyle name="Comma 9 4 5" xfId="1271"/>
    <cellStyle name="Comma 9 5" xfId="251"/>
    <cellStyle name="Comma 9 5 2" xfId="478"/>
    <cellStyle name="Comma 9 5 2 2" xfId="932"/>
    <cellStyle name="Comma 9 5 2 2 2" xfId="2067"/>
    <cellStyle name="Comma 9 5 2 3" xfId="1613"/>
    <cellStyle name="Comma 9 5 3" xfId="1159"/>
    <cellStyle name="Comma 9 5 3 2" xfId="2294"/>
    <cellStyle name="Comma 9 5 4" xfId="705"/>
    <cellStyle name="Comma 9 5 4 2" xfId="1840"/>
    <cellStyle name="Comma 9 5 5" xfId="1386"/>
    <cellStyle name="Comma 9 6" xfId="307"/>
    <cellStyle name="Comma 9 6 2" xfId="761"/>
    <cellStyle name="Comma 9 6 2 2" xfId="1896"/>
    <cellStyle name="Comma 9 6 3" xfId="1442"/>
    <cellStyle name="Comma 9 7" xfId="988"/>
    <cellStyle name="Comma 9 7 2" xfId="2123"/>
    <cellStyle name="Comma 9 8" xfId="534"/>
    <cellStyle name="Comma 9 8 2" xfId="1669"/>
    <cellStyle name="Comma 9 9" xfId="1215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 2" xfId="229"/>
    <cellStyle name="Neutral 3" xfId="44"/>
    <cellStyle name="Normal" xfId="0" builtinId="0"/>
    <cellStyle name="Normal 10" xfId="66"/>
    <cellStyle name="Normal 10 2" xfId="96"/>
    <cellStyle name="Normal 10 2 2" xfId="208"/>
    <cellStyle name="Normal 10 2 2 2" xfId="446"/>
    <cellStyle name="Normal 10 2 2 2 2" xfId="900"/>
    <cellStyle name="Normal 10 2 2 2 2 2" xfId="2035"/>
    <cellStyle name="Normal 10 2 2 2 3" xfId="1581"/>
    <cellStyle name="Normal 10 2 2 3" xfId="1127"/>
    <cellStyle name="Normal 10 2 2 3 2" xfId="2262"/>
    <cellStyle name="Normal 10 2 2 4" xfId="673"/>
    <cellStyle name="Normal 10 2 2 4 2" xfId="1808"/>
    <cellStyle name="Normal 10 2 2 5" xfId="1354"/>
    <cellStyle name="Normal 10 2 3" xfId="152"/>
    <cellStyle name="Normal 10 2 3 2" xfId="390"/>
    <cellStyle name="Normal 10 2 3 2 2" xfId="844"/>
    <cellStyle name="Normal 10 2 3 2 2 2" xfId="1979"/>
    <cellStyle name="Normal 10 2 3 2 3" xfId="1525"/>
    <cellStyle name="Normal 10 2 3 3" xfId="1071"/>
    <cellStyle name="Normal 10 2 3 3 2" xfId="2206"/>
    <cellStyle name="Normal 10 2 3 4" xfId="617"/>
    <cellStyle name="Normal 10 2 3 4 2" xfId="1752"/>
    <cellStyle name="Normal 10 2 3 5" xfId="1298"/>
    <cellStyle name="Normal 10 2 4" xfId="278"/>
    <cellStyle name="Normal 10 2 4 2" xfId="505"/>
    <cellStyle name="Normal 10 2 4 2 2" xfId="959"/>
    <cellStyle name="Normal 10 2 4 2 2 2" xfId="2094"/>
    <cellStyle name="Normal 10 2 4 2 3" xfId="1640"/>
    <cellStyle name="Normal 10 2 4 3" xfId="1186"/>
    <cellStyle name="Normal 10 2 4 3 2" xfId="2321"/>
    <cellStyle name="Normal 10 2 4 4" xfId="732"/>
    <cellStyle name="Normal 10 2 4 4 2" xfId="1867"/>
    <cellStyle name="Normal 10 2 4 5" xfId="1413"/>
    <cellStyle name="Normal 10 2 5" xfId="334"/>
    <cellStyle name="Normal 10 2 5 2" xfId="788"/>
    <cellStyle name="Normal 10 2 5 2 2" xfId="1923"/>
    <cellStyle name="Normal 10 2 5 3" xfId="1469"/>
    <cellStyle name="Normal 10 2 6" xfId="1015"/>
    <cellStyle name="Normal 10 2 6 2" xfId="2150"/>
    <cellStyle name="Normal 10 2 7" xfId="561"/>
    <cellStyle name="Normal 10 2 7 2" xfId="1696"/>
    <cellStyle name="Normal 10 2 8" xfId="1242"/>
    <cellStyle name="Normal 10 3" xfId="180"/>
    <cellStyle name="Normal 10 3 2" xfId="418"/>
    <cellStyle name="Normal 10 3 2 2" xfId="872"/>
    <cellStyle name="Normal 10 3 2 2 2" xfId="2007"/>
    <cellStyle name="Normal 10 3 2 3" xfId="1553"/>
    <cellStyle name="Normal 10 3 3" xfId="1099"/>
    <cellStyle name="Normal 10 3 3 2" xfId="2234"/>
    <cellStyle name="Normal 10 3 4" xfId="645"/>
    <cellStyle name="Normal 10 3 4 2" xfId="1780"/>
    <cellStyle name="Normal 10 3 5" xfId="1326"/>
    <cellStyle name="Normal 10 4" xfId="124"/>
    <cellStyle name="Normal 10 4 2" xfId="362"/>
    <cellStyle name="Normal 10 4 2 2" xfId="816"/>
    <cellStyle name="Normal 10 4 2 2 2" xfId="1951"/>
    <cellStyle name="Normal 10 4 2 3" xfId="1497"/>
    <cellStyle name="Normal 10 4 3" xfId="1043"/>
    <cellStyle name="Normal 10 4 3 2" xfId="2178"/>
    <cellStyle name="Normal 10 4 4" xfId="589"/>
    <cellStyle name="Normal 10 4 4 2" xfId="1724"/>
    <cellStyle name="Normal 10 4 5" xfId="1270"/>
    <cellStyle name="Normal 10 5" xfId="250"/>
    <cellStyle name="Normal 10 5 2" xfId="477"/>
    <cellStyle name="Normal 10 5 2 2" xfId="931"/>
    <cellStyle name="Normal 10 5 2 2 2" xfId="2066"/>
    <cellStyle name="Normal 10 5 2 3" xfId="1612"/>
    <cellStyle name="Normal 10 5 3" xfId="1158"/>
    <cellStyle name="Normal 10 5 3 2" xfId="2293"/>
    <cellStyle name="Normal 10 5 4" xfId="704"/>
    <cellStyle name="Normal 10 5 4 2" xfId="1839"/>
    <cellStyle name="Normal 10 5 5" xfId="1385"/>
    <cellStyle name="Normal 10 6" xfId="306"/>
    <cellStyle name="Normal 10 6 2" xfId="760"/>
    <cellStyle name="Normal 10 6 2 2" xfId="1895"/>
    <cellStyle name="Normal 10 6 3" xfId="1441"/>
    <cellStyle name="Normal 10 7" xfId="987"/>
    <cellStyle name="Normal 10 7 2" xfId="2122"/>
    <cellStyle name="Normal 10 8" xfId="533"/>
    <cellStyle name="Normal 10 8 2" xfId="1668"/>
    <cellStyle name="Normal 10 9" xfId="1214"/>
    <cellStyle name="Normal 11" xfId="69"/>
    <cellStyle name="Normal 12" xfId="225"/>
    <cellStyle name="Normal 13" xfId="210"/>
    <cellStyle name="Normal 13 2" xfId="448"/>
    <cellStyle name="Normal 13 2 2" xfId="902"/>
    <cellStyle name="Normal 13 2 2 2" xfId="2037"/>
    <cellStyle name="Normal 13 2 3" xfId="1583"/>
    <cellStyle name="Normal 13 3" xfId="1129"/>
    <cellStyle name="Normal 13 3 2" xfId="2264"/>
    <cellStyle name="Normal 13 4" xfId="675"/>
    <cellStyle name="Normal 13 4 2" xfId="1810"/>
    <cellStyle name="Normal 13 5" xfId="1356"/>
    <cellStyle name="Normal 14" xfId="38"/>
    <cellStyle name="Normal 15" xfId="2327"/>
    <cellStyle name="Normal 2" xfId="42"/>
    <cellStyle name="Normal 2 2" xfId="55"/>
    <cellStyle name="Normal 2 2 2" xfId="2325"/>
    <cellStyle name="Normal 3" xfId="51"/>
    <cellStyle name="Normal 3 2" xfId="82"/>
    <cellStyle name="Normal 3 2 2" xfId="194"/>
    <cellStyle name="Normal 3 2 2 2" xfId="432"/>
    <cellStyle name="Normal 3 2 2 2 2" xfId="886"/>
    <cellStyle name="Normal 3 2 2 2 2 2" xfId="2021"/>
    <cellStyle name="Normal 3 2 2 2 3" xfId="1567"/>
    <cellStyle name="Normal 3 2 2 3" xfId="1113"/>
    <cellStyle name="Normal 3 2 2 3 2" xfId="2248"/>
    <cellStyle name="Normal 3 2 2 4" xfId="659"/>
    <cellStyle name="Normal 3 2 2 4 2" xfId="1794"/>
    <cellStyle name="Normal 3 2 2 5" xfId="1340"/>
    <cellStyle name="Normal 3 2 3" xfId="138"/>
    <cellStyle name="Normal 3 2 3 2" xfId="376"/>
    <cellStyle name="Normal 3 2 3 2 2" xfId="830"/>
    <cellStyle name="Normal 3 2 3 2 2 2" xfId="1965"/>
    <cellStyle name="Normal 3 2 3 2 3" xfId="1511"/>
    <cellStyle name="Normal 3 2 3 3" xfId="1057"/>
    <cellStyle name="Normal 3 2 3 3 2" xfId="2192"/>
    <cellStyle name="Normal 3 2 3 4" xfId="603"/>
    <cellStyle name="Normal 3 2 3 4 2" xfId="1738"/>
    <cellStyle name="Normal 3 2 3 5" xfId="1284"/>
    <cellStyle name="Normal 3 2 4" xfId="264"/>
    <cellStyle name="Normal 3 2 4 2" xfId="491"/>
    <cellStyle name="Normal 3 2 4 2 2" xfId="945"/>
    <cellStyle name="Normal 3 2 4 2 2 2" xfId="2080"/>
    <cellStyle name="Normal 3 2 4 2 3" xfId="1626"/>
    <cellStyle name="Normal 3 2 4 3" xfId="1172"/>
    <cellStyle name="Normal 3 2 4 3 2" xfId="2307"/>
    <cellStyle name="Normal 3 2 4 4" xfId="718"/>
    <cellStyle name="Normal 3 2 4 4 2" xfId="1853"/>
    <cellStyle name="Normal 3 2 4 5" xfId="1399"/>
    <cellStyle name="Normal 3 2 5" xfId="320"/>
    <cellStyle name="Normal 3 2 5 2" xfId="774"/>
    <cellStyle name="Normal 3 2 5 2 2" xfId="1909"/>
    <cellStyle name="Normal 3 2 5 3" xfId="1455"/>
    <cellStyle name="Normal 3 2 6" xfId="1001"/>
    <cellStyle name="Normal 3 2 6 2" xfId="2136"/>
    <cellStyle name="Normal 3 2 7" xfId="547"/>
    <cellStyle name="Normal 3 2 7 2" xfId="1682"/>
    <cellStyle name="Normal 3 2 8" xfId="1228"/>
    <cellStyle name="Normal 3 3" xfId="166"/>
    <cellStyle name="Normal 3 3 2" xfId="404"/>
    <cellStyle name="Normal 3 3 2 2" xfId="858"/>
    <cellStyle name="Normal 3 3 2 2 2" xfId="1993"/>
    <cellStyle name="Normal 3 3 2 3" xfId="1539"/>
    <cellStyle name="Normal 3 3 3" xfId="1085"/>
    <cellStyle name="Normal 3 3 3 2" xfId="2220"/>
    <cellStyle name="Normal 3 3 4" xfId="631"/>
    <cellStyle name="Normal 3 3 4 2" xfId="1766"/>
    <cellStyle name="Normal 3 3 5" xfId="1312"/>
    <cellStyle name="Normal 3 4" xfId="110"/>
    <cellStyle name="Normal 3 4 2" xfId="348"/>
    <cellStyle name="Normal 3 4 2 2" xfId="802"/>
    <cellStyle name="Normal 3 4 2 2 2" xfId="1937"/>
    <cellStyle name="Normal 3 4 2 3" xfId="1483"/>
    <cellStyle name="Normal 3 4 3" xfId="1029"/>
    <cellStyle name="Normal 3 4 3 2" xfId="2164"/>
    <cellStyle name="Normal 3 4 4" xfId="575"/>
    <cellStyle name="Normal 3 4 4 2" xfId="1710"/>
    <cellStyle name="Normal 3 4 5" xfId="1256"/>
    <cellStyle name="Normal 3 5" xfId="236"/>
    <cellStyle name="Normal 3 5 2" xfId="463"/>
    <cellStyle name="Normal 3 5 2 2" xfId="917"/>
    <cellStyle name="Normal 3 5 2 2 2" xfId="2052"/>
    <cellStyle name="Normal 3 5 2 3" xfId="1598"/>
    <cellStyle name="Normal 3 5 3" xfId="1144"/>
    <cellStyle name="Normal 3 5 3 2" xfId="2279"/>
    <cellStyle name="Normal 3 5 4" xfId="690"/>
    <cellStyle name="Normal 3 5 4 2" xfId="1825"/>
    <cellStyle name="Normal 3 5 5" xfId="1371"/>
    <cellStyle name="Normal 3 6" xfId="292"/>
    <cellStyle name="Normal 3 6 2" xfId="746"/>
    <cellStyle name="Normal 3 6 2 2" xfId="1881"/>
    <cellStyle name="Normal 3 6 3" xfId="1427"/>
    <cellStyle name="Normal 3 7" xfId="973"/>
    <cellStyle name="Normal 3 7 2" xfId="2108"/>
    <cellStyle name="Normal 3 8" xfId="519"/>
    <cellStyle name="Normal 3 8 2" xfId="1654"/>
    <cellStyle name="Normal 3 9" xfId="1200"/>
    <cellStyle name="Normal 4" xfId="53"/>
    <cellStyle name="Normal 4 2" xfId="84"/>
    <cellStyle name="Normal 4 2 2" xfId="196"/>
    <cellStyle name="Normal 4 2 2 2" xfId="434"/>
    <cellStyle name="Normal 4 2 2 2 2" xfId="888"/>
    <cellStyle name="Normal 4 2 2 2 2 2" xfId="2023"/>
    <cellStyle name="Normal 4 2 2 2 3" xfId="1569"/>
    <cellStyle name="Normal 4 2 2 3" xfId="1115"/>
    <cellStyle name="Normal 4 2 2 3 2" xfId="2250"/>
    <cellStyle name="Normal 4 2 2 4" xfId="661"/>
    <cellStyle name="Normal 4 2 2 4 2" xfId="1796"/>
    <cellStyle name="Normal 4 2 2 5" xfId="1342"/>
    <cellStyle name="Normal 4 2 3" xfId="140"/>
    <cellStyle name="Normal 4 2 3 2" xfId="378"/>
    <cellStyle name="Normal 4 2 3 2 2" xfId="832"/>
    <cellStyle name="Normal 4 2 3 2 2 2" xfId="1967"/>
    <cellStyle name="Normal 4 2 3 2 3" xfId="1513"/>
    <cellStyle name="Normal 4 2 3 3" xfId="1059"/>
    <cellStyle name="Normal 4 2 3 3 2" xfId="2194"/>
    <cellStyle name="Normal 4 2 3 4" xfId="605"/>
    <cellStyle name="Normal 4 2 3 4 2" xfId="1740"/>
    <cellStyle name="Normal 4 2 3 5" xfId="1286"/>
    <cellStyle name="Normal 4 2 4" xfId="266"/>
    <cellStyle name="Normal 4 2 4 2" xfId="493"/>
    <cellStyle name="Normal 4 2 4 2 2" xfId="947"/>
    <cellStyle name="Normal 4 2 4 2 2 2" xfId="2082"/>
    <cellStyle name="Normal 4 2 4 2 3" xfId="1628"/>
    <cellStyle name="Normal 4 2 4 3" xfId="1174"/>
    <cellStyle name="Normal 4 2 4 3 2" xfId="2309"/>
    <cellStyle name="Normal 4 2 4 4" xfId="720"/>
    <cellStyle name="Normal 4 2 4 4 2" xfId="1855"/>
    <cellStyle name="Normal 4 2 4 5" xfId="1401"/>
    <cellStyle name="Normal 4 2 5" xfId="322"/>
    <cellStyle name="Normal 4 2 5 2" xfId="776"/>
    <cellStyle name="Normal 4 2 5 2 2" xfId="1911"/>
    <cellStyle name="Normal 4 2 5 3" xfId="1457"/>
    <cellStyle name="Normal 4 2 6" xfId="1003"/>
    <cellStyle name="Normal 4 2 6 2" xfId="2138"/>
    <cellStyle name="Normal 4 2 7" xfId="549"/>
    <cellStyle name="Normal 4 2 7 2" xfId="1684"/>
    <cellStyle name="Normal 4 2 8" xfId="1230"/>
    <cellStyle name="Normal 4 3" xfId="168"/>
    <cellStyle name="Normal 4 3 2" xfId="406"/>
    <cellStyle name="Normal 4 3 2 2" xfId="860"/>
    <cellStyle name="Normal 4 3 2 2 2" xfId="1995"/>
    <cellStyle name="Normal 4 3 2 3" xfId="1541"/>
    <cellStyle name="Normal 4 3 3" xfId="1087"/>
    <cellStyle name="Normal 4 3 3 2" xfId="2222"/>
    <cellStyle name="Normal 4 3 4" xfId="633"/>
    <cellStyle name="Normal 4 3 4 2" xfId="1768"/>
    <cellStyle name="Normal 4 3 5" xfId="1314"/>
    <cellStyle name="Normal 4 4" xfId="112"/>
    <cellStyle name="Normal 4 4 2" xfId="350"/>
    <cellStyle name="Normal 4 4 2 2" xfId="804"/>
    <cellStyle name="Normal 4 4 2 2 2" xfId="1939"/>
    <cellStyle name="Normal 4 4 2 3" xfId="1485"/>
    <cellStyle name="Normal 4 4 3" xfId="1031"/>
    <cellStyle name="Normal 4 4 3 2" xfId="2166"/>
    <cellStyle name="Normal 4 4 4" xfId="577"/>
    <cellStyle name="Normal 4 4 4 2" xfId="1712"/>
    <cellStyle name="Normal 4 4 5" xfId="1258"/>
    <cellStyle name="Normal 4 5" xfId="238"/>
    <cellStyle name="Normal 4 5 2" xfId="465"/>
    <cellStyle name="Normal 4 5 2 2" xfId="919"/>
    <cellStyle name="Normal 4 5 2 2 2" xfId="2054"/>
    <cellStyle name="Normal 4 5 2 3" xfId="1600"/>
    <cellStyle name="Normal 4 5 3" xfId="1146"/>
    <cellStyle name="Normal 4 5 3 2" xfId="2281"/>
    <cellStyle name="Normal 4 5 4" xfId="692"/>
    <cellStyle name="Normal 4 5 4 2" xfId="1827"/>
    <cellStyle name="Normal 4 5 5" xfId="1373"/>
    <cellStyle name="Normal 4 6" xfId="294"/>
    <cellStyle name="Normal 4 6 2" xfId="748"/>
    <cellStyle name="Normal 4 6 2 2" xfId="1883"/>
    <cellStyle name="Normal 4 6 3" xfId="1429"/>
    <cellStyle name="Normal 4 7" xfId="975"/>
    <cellStyle name="Normal 4 7 2" xfId="2110"/>
    <cellStyle name="Normal 4 8" xfId="521"/>
    <cellStyle name="Normal 4 8 2" xfId="1656"/>
    <cellStyle name="Normal 4 9" xfId="1202"/>
    <cellStyle name="Normal 5" xfId="56"/>
    <cellStyle name="Normal 5 2" xfId="86"/>
    <cellStyle name="Normal 5 2 2" xfId="198"/>
    <cellStyle name="Normal 5 2 2 2" xfId="436"/>
    <cellStyle name="Normal 5 2 2 2 2" xfId="890"/>
    <cellStyle name="Normal 5 2 2 2 2 2" xfId="2025"/>
    <cellStyle name="Normal 5 2 2 2 3" xfId="1571"/>
    <cellStyle name="Normal 5 2 2 3" xfId="1117"/>
    <cellStyle name="Normal 5 2 2 3 2" xfId="2252"/>
    <cellStyle name="Normal 5 2 2 4" xfId="663"/>
    <cellStyle name="Normal 5 2 2 4 2" xfId="1798"/>
    <cellStyle name="Normal 5 2 2 5" xfId="1344"/>
    <cellStyle name="Normal 5 2 3" xfId="142"/>
    <cellStyle name="Normal 5 2 3 2" xfId="380"/>
    <cellStyle name="Normal 5 2 3 2 2" xfId="834"/>
    <cellStyle name="Normal 5 2 3 2 2 2" xfId="1969"/>
    <cellStyle name="Normal 5 2 3 2 3" xfId="1515"/>
    <cellStyle name="Normal 5 2 3 3" xfId="1061"/>
    <cellStyle name="Normal 5 2 3 3 2" xfId="2196"/>
    <cellStyle name="Normal 5 2 3 4" xfId="607"/>
    <cellStyle name="Normal 5 2 3 4 2" xfId="1742"/>
    <cellStyle name="Normal 5 2 3 5" xfId="1288"/>
    <cellStyle name="Normal 5 2 4" xfId="268"/>
    <cellStyle name="Normal 5 2 4 2" xfId="495"/>
    <cellStyle name="Normal 5 2 4 2 2" xfId="949"/>
    <cellStyle name="Normal 5 2 4 2 2 2" xfId="2084"/>
    <cellStyle name="Normal 5 2 4 2 3" xfId="1630"/>
    <cellStyle name="Normal 5 2 4 3" xfId="1176"/>
    <cellStyle name="Normal 5 2 4 3 2" xfId="2311"/>
    <cellStyle name="Normal 5 2 4 4" xfId="722"/>
    <cellStyle name="Normal 5 2 4 4 2" xfId="1857"/>
    <cellStyle name="Normal 5 2 4 5" xfId="1403"/>
    <cellStyle name="Normal 5 2 5" xfId="324"/>
    <cellStyle name="Normal 5 2 5 2" xfId="778"/>
    <cellStyle name="Normal 5 2 5 2 2" xfId="1913"/>
    <cellStyle name="Normal 5 2 5 3" xfId="1459"/>
    <cellStyle name="Normal 5 2 6" xfId="1005"/>
    <cellStyle name="Normal 5 2 6 2" xfId="2140"/>
    <cellStyle name="Normal 5 2 7" xfId="551"/>
    <cellStyle name="Normal 5 2 7 2" xfId="1686"/>
    <cellStyle name="Normal 5 2 8" xfId="1232"/>
    <cellStyle name="Normal 5 3" xfId="170"/>
    <cellStyle name="Normal 5 3 2" xfId="408"/>
    <cellStyle name="Normal 5 3 2 2" xfId="862"/>
    <cellStyle name="Normal 5 3 2 2 2" xfId="1997"/>
    <cellStyle name="Normal 5 3 2 3" xfId="1543"/>
    <cellStyle name="Normal 5 3 3" xfId="1089"/>
    <cellStyle name="Normal 5 3 3 2" xfId="2224"/>
    <cellStyle name="Normal 5 3 4" xfId="635"/>
    <cellStyle name="Normal 5 3 4 2" xfId="1770"/>
    <cellStyle name="Normal 5 3 5" xfId="1316"/>
    <cellStyle name="Normal 5 4" xfId="114"/>
    <cellStyle name="Normal 5 4 2" xfId="352"/>
    <cellStyle name="Normal 5 4 2 2" xfId="806"/>
    <cellStyle name="Normal 5 4 2 2 2" xfId="1941"/>
    <cellStyle name="Normal 5 4 2 3" xfId="1487"/>
    <cellStyle name="Normal 5 4 3" xfId="1033"/>
    <cellStyle name="Normal 5 4 3 2" xfId="2168"/>
    <cellStyle name="Normal 5 4 4" xfId="579"/>
    <cellStyle name="Normal 5 4 4 2" xfId="1714"/>
    <cellStyle name="Normal 5 4 5" xfId="1260"/>
    <cellStyle name="Normal 5 5" xfId="240"/>
    <cellStyle name="Normal 5 5 2" xfId="467"/>
    <cellStyle name="Normal 5 5 2 2" xfId="921"/>
    <cellStyle name="Normal 5 5 2 2 2" xfId="2056"/>
    <cellStyle name="Normal 5 5 2 3" xfId="1602"/>
    <cellStyle name="Normal 5 5 3" xfId="1148"/>
    <cellStyle name="Normal 5 5 3 2" xfId="2283"/>
    <cellStyle name="Normal 5 5 4" xfId="694"/>
    <cellStyle name="Normal 5 5 4 2" xfId="1829"/>
    <cellStyle name="Normal 5 5 5" xfId="1375"/>
    <cellStyle name="Normal 5 6" xfId="296"/>
    <cellStyle name="Normal 5 6 2" xfId="750"/>
    <cellStyle name="Normal 5 6 2 2" xfId="1885"/>
    <cellStyle name="Normal 5 6 3" xfId="1431"/>
    <cellStyle name="Normal 5 7" xfId="977"/>
    <cellStyle name="Normal 5 7 2" xfId="2112"/>
    <cellStyle name="Normal 5 8" xfId="523"/>
    <cellStyle name="Normal 5 8 2" xfId="1658"/>
    <cellStyle name="Normal 5 9" xfId="1204"/>
    <cellStyle name="Normal 6" xfId="58"/>
    <cellStyle name="Normal 6 2" xfId="88"/>
    <cellStyle name="Normal 6 2 2" xfId="200"/>
    <cellStyle name="Normal 6 2 2 2" xfId="438"/>
    <cellStyle name="Normal 6 2 2 2 2" xfId="892"/>
    <cellStyle name="Normal 6 2 2 2 2 2" xfId="2027"/>
    <cellStyle name="Normal 6 2 2 2 3" xfId="1573"/>
    <cellStyle name="Normal 6 2 2 3" xfId="1119"/>
    <cellStyle name="Normal 6 2 2 3 2" xfId="2254"/>
    <cellStyle name="Normal 6 2 2 4" xfId="665"/>
    <cellStyle name="Normal 6 2 2 4 2" xfId="1800"/>
    <cellStyle name="Normal 6 2 2 5" xfId="1346"/>
    <cellStyle name="Normal 6 2 3" xfId="144"/>
    <cellStyle name="Normal 6 2 3 2" xfId="382"/>
    <cellStyle name="Normal 6 2 3 2 2" xfId="836"/>
    <cellStyle name="Normal 6 2 3 2 2 2" xfId="1971"/>
    <cellStyle name="Normal 6 2 3 2 3" xfId="1517"/>
    <cellStyle name="Normal 6 2 3 3" xfId="1063"/>
    <cellStyle name="Normal 6 2 3 3 2" xfId="2198"/>
    <cellStyle name="Normal 6 2 3 4" xfId="609"/>
    <cellStyle name="Normal 6 2 3 4 2" xfId="1744"/>
    <cellStyle name="Normal 6 2 3 5" xfId="1290"/>
    <cellStyle name="Normal 6 2 4" xfId="270"/>
    <cellStyle name="Normal 6 2 4 2" xfId="497"/>
    <cellStyle name="Normal 6 2 4 2 2" xfId="951"/>
    <cellStyle name="Normal 6 2 4 2 2 2" xfId="2086"/>
    <cellStyle name="Normal 6 2 4 2 3" xfId="1632"/>
    <cellStyle name="Normal 6 2 4 3" xfId="1178"/>
    <cellStyle name="Normal 6 2 4 3 2" xfId="2313"/>
    <cellStyle name="Normal 6 2 4 4" xfId="724"/>
    <cellStyle name="Normal 6 2 4 4 2" xfId="1859"/>
    <cellStyle name="Normal 6 2 4 5" xfId="1405"/>
    <cellStyle name="Normal 6 2 5" xfId="326"/>
    <cellStyle name="Normal 6 2 5 2" xfId="780"/>
    <cellStyle name="Normal 6 2 5 2 2" xfId="1915"/>
    <cellStyle name="Normal 6 2 5 3" xfId="1461"/>
    <cellStyle name="Normal 6 2 6" xfId="1007"/>
    <cellStyle name="Normal 6 2 6 2" xfId="2142"/>
    <cellStyle name="Normal 6 2 7" xfId="553"/>
    <cellStyle name="Normal 6 2 7 2" xfId="1688"/>
    <cellStyle name="Normal 6 2 8" xfId="1234"/>
    <cellStyle name="Normal 6 3" xfId="172"/>
    <cellStyle name="Normal 6 3 2" xfId="410"/>
    <cellStyle name="Normal 6 3 2 2" xfId="864"/>
    <cellStyle name="Normal 6 3 2 2 2" xfId="1999"/>
    <cellStyle name="Normal 6 3 2 3" xfId="1545"/>
    <cellStyle name="Normal 6 3 3" xfId="1091"/>
    <cellStyle name="Normal 6 3 3 2" xfId="2226"/>
    <cellStyle name="Normal 6 3 4" xfId="637"/>
    <cellStyle name="Normal 6 3 4 2" xfId="1772"/>
    <cellStyle name="Normal 6 3 5" xfId="1318"/>
    <cellStyle name="Normal 6 4" xfId="116"/>
    <cellStyle name="Normal 6 4 2" xfId="354"/>
    <cellStyle name="Normal 6 4 2 2" xfId="808"/>
    <cellStyle name="Normal 6 4 2 2 2" xfId="1943"/>
    <cellStyle name="Normal 6 4 2 3" xfId="1489"/>
    <cellStyle name="Normal 6 4 3" xfId="1035"/>
    <cellStyle name="Normal 6 4 3 2" xfId="2170"/>
    <cellStyle name="Normal 6 4 4" xfId="581"/>
    <cellStyle name="Normal 6 4 4 2" xfId="1716"/>
    <cellStyle name="Normal 6 4 5" xfId="1262"/>
    <cellStyle name="Normal 6 5" xfId="242"/>
    <cellStyle name="Normal 6 5 2" xfId="469"/>
    <cellStyle name="Normal 6 5 2 2" xfId="923"/>
    <cellStyle name="Normal 6 5 2 2 2" xfId="2058"/>
    <cellStyle name="Normal 6 5 2 3" xfId="1604"/>
    <cellStyle name="Normal 6 5 3" xfId="1150"/>
    <cellStyle name="Normal 6 5 3 2" xfId="2285"/>
    <cellStyle name="Normal 6 5 4" xfId="696"/>
    <cellStyle name="Normal 6 5 4 2" xfId="1831"/>
    <cellStyle name="Normal 6 5 5" xfId="1377"/>
    <cellStyle name="Normal 6 6" xfId="298"/>
    <cellStyle name="Normal 6 6 2" xfId="752"/>
    <cellStyle name="Normal 6 6 2 2" xfId="1887"/>
    <cellStyle name="Normal 6 6 3" xfId="1433"/>
    <cellStyle name="Normal 6 7" xfId="979"/>
    <cellStyle name="Normal 6 7 2" xfId="2114"/>
    <cellStyle name="Normal 6 8" xfId="525"/>
    <cellStyle name="Normal 6 8 2" xfId="1660"/>
    <cellStyle name="Normal 6 9" xfId="1206"/>
    <cellStyle name="Normal 7" xfId="60"/>
    <cellStyle name="Normal 7 2" xfId="90"/>
    <cellStyle name="Normal 7 2 2" xfId="202"/>
    <cellStyle name="Normal 7 2 2 2" xfId="440"/>
    <cellStyle name="Normal 7 2 2 2 2" xfId="894"/>
    <cellStyle name="Normal 7 2 2 2 2 2" xfId="2029"/>
    <cellStyle name="Normal 7 2 2 2 3" xfId="1575"/>
    <cellStyle name="Normal 7 2 2 3" xfId="1121"/>
    <cellStyle name="Normal 7 2 2 3 2" xfId="2256"/>
    <cellStyle name="Normal 7 2 2 4" xfId="667"/>
    <cellStyle name="Normal 7 2 2 4 2" xfId="1802"/>
    <cellStyle name="Normal 7 2 2 5" xfId="1348"/>
    <cellStyle name="Normal 7 2 3" xfId="146"/>
    <cellStyle name="Normal 7 2 3 2" xfId="384"/>
    <cellStyle name="Normal 7 2 3 2 2" xfId="838"/>
    <cellStyle name="Normal 7 2 3 2 2 2" xfId="1973"/>
    <cellStyle name="Normal 7 2 3 2 3" xfId="1519"/>
    <cellStyle name="Normal 7 2 3 3" xfId="1065"/>
    <cellStyle name="Normal 7 2 3 3 2" xfId="2200"/>
    <cellStyle name="Normal 7 2 3 4" xfId="611"/>
    <cellStyle name="Normal 7 2 3 4 2" xfId="1746"/>
    <cellStyle name="Normal 7 2 3 5" xfId="1292"/>
    <cellStyle name="Normal 7 2 4" xfId="272"/>
    <cellStyle name="Normal 7 2 4 2" xfId="499"/>
    <cellStyle name="Normal 7 2 4 2 2" xfId="953"/>
    <cellStyle name="Normal 7 2 4 2 2 2" xfId="2088"/>
    <cellStyle name="Normal 7 2 4 2 3" xfId="1634"/>
    <cellStyle name="Normal 7 2 4 3" xfId="1180"/>
    <cellStyle name="Normal 7 2 4 3 2" xfId="2315"/>
    <cellStyle name="Normal 7 2 4 4" xfId="726"/>
    <cellStyle name="Normal 7 2 4 4 2" xfId="1861"/>
    <cellStyle name="Normal 7 2 4 5" xfId="1407"/>
    <cellStyle name="Normal 7 2 5" xfId="328"/>
    <cellStyle name="Normal 7 2 5 2" xfId="782"/>
    <cellStyle name="Normal 7 2 5 2 2" xfId="1917"/>
    <cellStyle name="Normal 7 2 5 3" xfId="1463"/>
    <cellStyle name="Normal 7 2 6" xfId="1009"/>
    <cellStyle name="Normal 7 2 6 2" xfId="2144"/>
    <cellStyle name="Normal 7 2 7" xfId="555"/>
    <cellStyle name="Normal 7 2 7 2" xfId="1690"/>
    <cellStyle name="Normal 7 2 8" xfId="1236"/>
    <cellStyle name="Normal 7 3" xfId="174"/>
    <cellStyle name="Normal 7 3 2" xfId="412"/>
    <cellStyle name="Normal 7 3 2 2" xfId="866"/>
    <cellStyle name="Normal 7 3 2 2 2" xfId="2001"/>
    <cellStyle name="Normal 7 3 2 3" xfId="1547"/>
    <cellStyle name="Normal 7 3 3" xfId="1093"/>
    <cellStyle name="Normal 7 3 3 2" xfId="2228"/>
    <cellStyle name="Normal 7 3 4" xfId="639"/>
    <cellStyle name="Normal 7 3 4 2" xfId="1774"/>
    <cellStyle name="Normal 7 3 5" xfId="1320"/>
    <cellStyle name="Normal 7 4" xfId="118"/>
    <cellStyle name="Normal 7 4 2" xfId="356"/>
    <cellStyle name="Normal 7 4 2 2" xfId="810"/>
    <cellStyle name="Normal 7 4 2 2 2" xfId="1945"/>
    <cellStyle name="Normal 7 4 2 3" xfId="1491"/>
    <cellStyle name="Normal 7 4 3" xfId="1037"/>
    <cellStyle name="Normal 7 4 3 2" xfId="2172"/>
    <cellStyle name="Normal 7 4 4" xfId="583"/>
    <cellStyle name="Normal 7 4 4 2" xfId="1718"/>
    <cellStyle name="Normal 7 4 5" xfId="1264"/>
    <cellStyle name="Normal 7 5" xfId="244"/>
    <cellStyle name="Normal 7 5 2" xfId="471"/>
    <cellStyle name="Normal 7 5 2 2" xfId="925"/>
    <cellStyle name="Normal 7 5 2 2 2" xfId="2060"/>
    <cellStyle name="Normal 7 5 2 3" xfId="1606"/>
    <cellStyle name="Normal 7 5 3" xfId="1152"/>
    <cellStyle name="Normal 7 5 3 2" xfId="2287"/>
    <cellStyle name="Normal 7 5 4" xfId="698"/>
    <cellStyle name="Normal 7 5 4 2" xfId="1833"/>
    <cellStyle name="Normal 7 5 5" xfId="1379"/>
    <cellStyle name="Normal 7 6" xfId="300"/>
    <cellStyle name="Normal 7 6 2" xfId="754"/>
    <cellStyle name="Normal 7 6 2 2" xfId="1889"/>
    <cellStyle name="Normal 7 6 3" xfId="1435"/>
    <cellStyle name="Normal 7 7" xfId="981"/>
    <cellStyle name="Normal 7 7 2" xfId="2116"/>
    <cellStyle name="Normal 7 8" xfId="527"/>
    <cellStyle name="Normal 7 8 2" xfId="1662"/>
    <cellStyle name="Normal 7 9" xfId="1208"/>
    <cellStyle name="Normal 8" xfId="62"/>
    <cellStyle name="Normal 8 2" xfId="92"/>
    <cellStyle name="Normal 8 2 2" xfId="204"/>
    <cellStyle name="Normal 8 2 2 2" xfId="442"/>
    <cellStyle name="Normal 8 2 2 2 2" xfId="896"/>
    <cellStyle name="Normal 8 2 2 2 2 2" xfId="2031"/>
    <cellStyle name="Normal 8 2 2 2 3" xfId="1577"/>
    <cellStyle name="Normal 8 2 2 3" xfId="1123"/>
    <cellStyle name="Normal 8 2 2 3 2" xfId="2258"/>
    <cellStyle name="Normal 8 2 2 4" xfId="669"/>
    <cellStyle name="Normal 8 2 2 4 2" xfId="1804"/>
    <cellStyle name="Normal 8 2 2 5" xfId="1350"/>
    <cellStyle name="Normal 8 2 3" xfId="148"/>
    <cellStyle name="Normal 8 2 3 2" xfId="386"/>
    <cellStyle name="Normal 8 2 3 2 2" xfId="840"/>
    <cellStyle name="Normal 8 2 3 2 2 2" xfId="1975"/>
    <cellStyle name="Normal 8 2 3 2 3" xfId="1521"/>
    <cellStyle name="Normal 8 2 3 3" xfId="1067"/>
    <cellStyle name="Normal 8 2 3 3 2" xfId="2202"/>
    <cellStyle name="Normal 8 2 3 4" xfId="613"/>
    <cellStyle name="Normal 8 2 3 4 2" xfId="1748"/>
    <cellStyle name="Normal 8 2 3 5" xfId="1294"/>
    <cellStyle name="Normal 8 2 4" xfId="274"/>
    <cellStyle name="Normal 8 2 4 2" xfId="501"/>
    <cellStyle name="Normal 8 2 4 2 2" xfId="955"/>
    <cellStyle name="Normal 8 2 4 2 2 2" xfId="2090"/>
    <cellStyle name="Normal 8 2 4 2 3" xfId="1636"/>
    <cellStyle name="Normal 8 2 4 3" xfId="1182"/>
    <cellStyle name="Normal 8 2 4 3 2" xfId="2317"/>
    <cellStyle name="Normal 8 2 4 4" xfId="728"/>
    <cellStyle name="Normal 8 2 4 4 2" xfId="1863"/>
    <cellStyle name="Normal 8 2 4 5" xfId="1409"/>
    <cellStyle name="Normal 8 2 5" xfId="330"/>
    <cellStyle name="Normal 8 2 5 2" xfId="784"/>
    <cellStyle name="Normal 8 2 5 2 2" xfId="1919"/>
    <cellStyle name="Normal 8 2 5 3" xfId="1465"/>
    <cellStyle name="Normal 8 2 6" xfId="1011"/>
    <cellStyle name="Normal 8 2 6 2" xfId="2146"/>
    <cellStyle name="Normal 8 2 7" xfId="557"/>
    <cellStyle name="Normal 8 2 7 2" xfId="1692"/>
    <cellStyle name="Normal 8 2 8" xfId="1238"/>
    <cellStyle name="Normal 8 3" xfId="176"/>
    <cellStyle name="Normal 8 3 2" xfId="414"/>
    <cellStyle name="Normal 8 3 2 2" xfId="868"/>
    <cellStyle name="Normal 8 3 2 2 2" xfId="2003"/>
    <cellStyle name="Normal 8 3 2 3" xfId="1549"/>
    <cellStyle name="Normal 8 3 3" xfId="1095"/>
    <cellStyle name="Normal 8 3 3 2" xfId="2230"/>
    <cellStyle name="Normal 8 3 4" xfId="641"/>
    <cellStyle name="Normal 8 3 4 2" xfId="1776"/>
    <cellStyle name="Normal 8 3 5" xfId="1322"/>
    <cellStyle name="Normal 8 4" xfId="120"/>
    <cellStyle name="Normal 8 4 2" xfId="358"/>
    <cellStyle name="Normal 8 4 2 2" xfId="812"/>
    <cellStyle name="Normal 8 4 2 2 2" xfId="1947"/>
    <cellStyle name="Normal 8 4 2 3" xfId="1493"/>
    <cellStyle name="Normal 8 4 3" xfId="1039"/>
    <cellStyle name="Normal 8 4 3 2" xfId="2174"/>
    <cellStyle name="Normal 8 4 4" xfId="585"/>
    <cellStyle name="Normal 8 4 4 2" xfId="1720"/>
    <cellStyle name="Normal 8 4 5" xfId="1266"/>
    <cellStyle name="Normal 8 5" xfId="246"/>
    <cellStyle name="Normal 8 5 2" xfId="473"/>
    <cellStyle name="Normal 8 5 2 2" xfId="927"/>
    <cellStyle name="Normal 8 5 2 2 2" xfId="2062"/>
    <cellStyle name="Normal 8 5 2 3" xfId="1608"/>
    <cellStyle name="Normal 8 5 3" xfId="1154"/>
    <cellStyle name="Normal 8 5 3 2" xfId="2289"/>
    <cellStyle name="Normal 8 5 4" xfId="700"/>
    <cellStyle name="Normal 8 5 4 2" xfId="1835"/>
    <cellStyle name="Normal 8 5 5" xfId="1381"/>
    <cellStyle name="Normal 8 6" xfId="302"/>
    <cellStyle name="Normal 8 6 2" xfId="756"/>
    <cellStyle name="Normal 8 6 2 2" xfId="1891"/>
    <cellStyle name="Normal 8 6 3" xfId="1437"/>
    <cellStyle name="Normal 8 7" xfId="983"/>
    <cellStyle name="Normal 8 7 2" xfId="2118"/>
    <cellStyle name="Normal 8 8" xfId="529"/>
    <cellStyle name="Normal 8 8 2" xfId="1664"/>
    <cellStyle name="Normal 8 9" xfId="1210"/>
    <cellStyle name="Normal 9" xfId="64"/>
    <cellStyle name="Normal 9 2" xfId="94"/>
    <cellStyle name="Normal 9 2 2" xfId="206"/>
    <cellStyle name="Normal 9 2 2 2" xfId="444"/>
    <cellStyle name="Normal 9 2 2 2 2" xfId="898"/>
    <cellStyle name="Normal 9 2 2 2 2 2" xfId="2033"/>
    <cellStyle name="Normal 9 2 2 2 3" xfId="1579"/>
    <cellStyle name="Normal 9 2 2 3" xfId="1125"/>
    <cellStyle name="Normal 9 2 2 3 2" xfId="2260"/>
    <cellStyle name="Normal 9 2 2 4" xfId="671"/>
    <cellStyle name="Normal 9 2 2 4 2" xfId="1806"/>
    <cellStyle name="Normal 9 2 2 5" xfId="1352"/>
    <cellStyle name="Normal 9 2 3" xfId="150"/>
    <cellStyle name="Normal 9 2 3 2" xfId="388"/>
    <cellStyle name="Normal 9 2 3 2 2" xfId="842"/>
    <cellStyle name="Normal 9 2 3 2 2 2" xfId="1977"/>
    <cellStyle name="Normal 9 2 3 2 3" xfId="1523"/>
    <cellStyle name="Normal 9 2 3 3" xfId="1069"/>
    <cellStyle name="Normal 9 2 3 3 2" xfId="2204"/>
    <cellStyle name="Normal 9 2 3 4" xfId="615"/>
    <cellStyle name="Normal 9 2 3 4 2" xfId="1750"/>
    <cellStyle name="Normal 9 2 3 5" xfId="1296"/>
    <cellStyle name="Normal 9 2 4" xfId="276"/>
    <cellStyle name="Normal 9 2 4 2" xfId="503"/>
    <cellStyle name="Normal 9 2 4 2 2" xfId="957"/>
    <cellStyle name="Normal 9 2 4 2 2 2" xfId="2092"/>
    <cellStyle name="Normal 9 2 4 2 3" xfId="1638"/>
    <cellStyle name="Normal 9 2 4 3" xfId="1184"/>
    <cellStyle name="Normal 9 2 4 3 2" xfId="2319"/>
    <cellStyle name="Normal 9 2 4 4" xfId="730"/>
    <cellStyle name="Normal 9 2 4 4 2" xfId="1865"/>
    <cellStyle name="Normal 9 2 4 5" xfId="1411"/>
    <cellStyle name="Normal 9 2 5" xfId="332"/>
    <cellStyle name="Normal 9 2 5 2" xfId="786"/>
    <cellStyle name="Normal 9 2 5 2 2" xfId="1921"/>
    <cellStyle name="Normal 9 2 5 3" xfId="1467"/>
    <cellStyle name="Normal 9 2 6" xfId="1013"/>
    <cellStyle name="Normal 9 2 6 2" xfId="2148"/>
    <cellStyle name="Normal 9 2 7" xfId="559"/>
    <cellStyle name="Normal 9 2 7 2" xfId="1694"/>
    <cellStyle name="Normal 9 2 8" xfId="1240"/>
    <cellStyle name="Normal 9 3" xfId="178"/>
    <cellStyle name="Normal 9 3 2" xfId="416"/>
    <cellStyle name="Normal 9 3 2 2" xfId="870"/>
    <cellStyle name="Normal 9 3 2 2 2" xfId="2005"/>
    <cellStyle name="Normal 9 3 2 3" xfId="1551"/>
    <cellStyle name="Normal 9 3 3" xfId="1097"/>
    <cellStyle name="Normal 9 3 3 2" xfId="2232"/>
    <cellStyle name="Normal 9 3 4" xfId="643"/>
    <cellStyle name="Normal 9 3 4 2" xfId="1778"/>
    <cellStyle name="Normal 9 3 5" xfId="1324"/>
    <cellStyle name="Normal 9 4" xfId="122"/>
    <cellStyle name="Normal 9 4 2" xfId="360"/>
    <cellStyle name="Normal 9 4 2 2" xfId="814"/>
    <cellStyle name="Normal 9 4 2 2 2" xfId="1949"/>
    <cellStyle name="Normal 9 4 2 3" xfId="1495"/>
    <cellStyle name="Normal 9 4 3" xfId="1041"/>
    <cellStyle name="Normal 9 4 3 2" xfId="2176"/>
    <cellStyle name="Normal 9 4 4" xfId="587"/>
    <cellStyle name="Normal 9 4 4 2" xfId="1722"/>
    <cellStyle name="Normal 9 4 5" xfId="1268"/>
    <cellStyle name="Normal 9 5" xfId="248"/>
    <cellStyle name="Normal 9 5 2" xfId="475"/>
    <cellStyle name="Normal 9 5 2 2" xfId="929"/>
    <cellStyle name="Normal 9 5 2 2 2" xfId="2064"/>
    <cellStyle name="Normal 9 5 2 3" xfId="1610"/>
    <cellStyle name="Normal 9 5 3" xfId="1156"/>
    <cellStyle name="Normal 9 5 3 2" xfId="2291"/>
    <cellStyle name="Normal 9 5 4" xfId="702"/>
    <cellStyle name="Normal 9 5 4 2" xfId="1837"/>
    <cellStyle name="Normal 9 5 5" xfId="1383"/>
    <cellStyle name="Normal 9 6" xfId="304"/>
    <cellStyle name="Normal 9 6 2" xfId="758"/>
    <cellStyle name="Normal 9 6 2 2" xfId="1893"/>
    <cellStyle name="Normal 9 6 3" xfId="1439"/>
    <cellStyle name="Normal 9 7" xfId="985"/>
    <cellStyle name="Normal 9 7 2" xfId="2120"/>
    <cellStyle name="Normal 9 8" xfId="531"/>
    <cellStyle name="Normal 9 8 2" xfId="1666"/>
    <cellStyle name="Normal 9 9" xfId="1212"/>
    <cellStyle name="Note 2" xfId="52"/>
    <cellStyle name="Note 2 2" xfId="83"/>
    <cellStyle name="Note 2 2 2" xfId="195"/>
    <cellStyle name="Note 2 2 2 2" xfId="433"/>
    <cellStyle name="Note 2 2 2 2 2" xfId="887"/>
    <cellStyle name="Note 2 2 2 2 2 2" xfId="2022"/>
    <cellStyle name="Note 2 2 2 2 3" xfId="1568"/>
    <cellStyle name="Note 2 2 2 3" xfId="1114"/>
    <cellStyle name="Note 2 2 2 3 2" xfId="2249"/>
    <cellStyle name="Note 2 2 2 4" xfId="660"/>
    <cellStyle name="Note 2 2 2 4 2" xfId="1795"/>
    <cellStyle name="Note 2 2 2 5" xfId="1341"/>
    <cellStyle name="Note 2 2 3" xfId="139"/>
    <cellStyle name="Note 2 2 3 2" xfId="377"/>
    <cellStyle name="Note 2 2 3 2 2" xfId="831"/>
    <cellStyle name="Note 2 2 3 2 2 2" xfId="1966"/>
    <cellStyle name="Note 2 2 3 2 3" xfId="1512"/>
    <cellStyle name="Note 2 2 3 3" xfId="1058"/>
    <cellStyle name="Note 2 2 3 3 2" xfId="2193"/>
    <cellStyle name="Note 2 2 3 4" xfId="604"/>
    <cellStyle name="Note 2 2 3 4 2" xfId="1739"/>
    <cellStyle name="Note 2 2 3 5" xfId="1285"/>
    <cellStyle name="Note 2 2 4" xfId="265"/>
    <cellStyle name="Note 2 2 4 2" xfId="492"/>
    <cellStyle name="Note 2 2 4 2 2" xfId="946"/>
    <cellStyle name="Note 2 2 4 2 2 2" xfId="2081"/>
    <cellStyle name="Note 2 2 4 2 3" xfId="1627"/>
    <cellStyle name="Note 2 2 4 3" xfId="1173"/>
    <cellStyle name="Note 2 2 4 3 2" xfId="2308"/>
    <cellStyle name="Note 2 2 4 4" xfId="719"/>
    <cellStyle name="Note 2 2 4 4 2" xfId="1854"/>
    <cellStyle name="Note 2 2 4 5" xfId="1400"/>
    <cellStyle name="Note 2 2 5" xfId="321"/>
    <cellStyle name="Note 2 2 5 2" xfId="775"/>
    <cellStyle name="Note 2 2 5 2 2" xfId="1910"/>
    <cellStyle name="Note 2 2 5 3" xfId="1456"/>
    <cellStyle name="Note 2 2 6" xfId="1002"/>
    <cellStyle name="Note 2 2 6 2" xfId="2137"/>
    <cellStyle name="Note 2 2 7" xfId="548"/>
    <cellStyle name="Note 2 2 7 2" xfId="1683"/>
    <cellStyle name="Note 2 2 8" xfId="1229"/>
    <cellStyle name="Note 2 3" xfId="167"/>
    <cellStyle name="Note 2 3 2" xfId="405"/>
    <cellStyle name="Note 2 3 2 2" xfId="859"/>
    <cellStyle name="Note 2 3 2 2 2" xfId="1994"/>
    <cellStyle name="Note 2 3 2 3" xfId="1540"/>
    <cellStyle name="Note 2 3 3" xfId="1086"/>
    <cellStyle name="Note 2 3 3 2" xfId="2221"/>
    <cellStyle name="Note 2 3 4" xfId="632"/>
    <cellStyle name="Note 2 3 4 2" xfId="1767"/>
    <cellStyle name="Note 2 3 5" xfId="1313"/>
    <cellStyle name="Note 2 4" xfId="111"/>
    <cellStyle name="Note 2 4 2" xfId="349"/>
    <cellStyle name="Note 2 4 2 2" xfId="803"/>
    <cellStyle name="Note 2 4 2 2 2" xfId="1938"/>
    <cellStyle name="Note 2 4 2 3" xfId="1484"/>
    <cellStyle name="Note 2 4 3" xfId="1030"/>
    <cellStyle name="Note 2 4 3 2" xfId="2165"/>
    <cellStyle name="Note 2 4 4" xfId="576"/>
    <cellStyle name="Note 2 4 4 2" xfId="1711"/>
    <cellStyle name="Note 2 4 5" xfId="1257"/>
    <cellStyle name="Note 2 5" xfId="237"/>
    <cellStyle name="Note 2 5 2" xfId="464"/>
    <cellStyle name="Note 2 5 2 2" xfId="918"/>
    <cellStyle name="Note 2 5 2 2 2" xfId="2053"/>
    <cellStyle name="Note 2 5 2 3" xfId="1599"/>
    <cellStyle name="Note 2 5 3" xfId="1145"/>
    <cellStyle name="Note 2 5 3 2" xfId="2280"/>
    <cellStyle name="Note 2 5 4" xfId="691"/>
    <cellStyle name="Note 2 5 4 2" xfId="1826"/>
    <cellStyle name="Note 2 5 5" xfId="1372"/>
    <cellStyle name="Note 2 6" xfId="293"/>
    <cellStyle name="Note 2 6 2" xfId="747"/>
    <cellStyle name="Note 2 6 2 2" xfId="1882"/>
    <cellStyle name="Note 2 6 3" xfId="1428"/>
    <cellStyle name="Note 2 7" xfId="974"/>
    <cellStyle name="Note 2 7 2" xfId="2109"/>
    <cellStyle name="Note 2 8" xfId="520"/>
    <cellStyle name="Note 2 8 2" xfId="1655"/>
    <cellStyle name="Note 2 9" xfId="1201"/>
    <cellStyle name="Output" xfId="13" builtinId="21" customBuiltin="1"/>
    <cellStyle name="Percent" xfId="6" builtinId="5"/>
    <cellStyle name="Percent 2" xfId="227"/>
    <cellStyle name="Percent 2 2" xfId="2326"/>
    <cellStyle name="Percent 3" xfId="212"/>
    <cellStyle name="Percent 3 2" xfId="450"/>
    <cellStyle name="Percent 3 2 2" xfId="904"/>
    <cellStyle name="Percent 3 2 2 2" xfId="2039"/>
    <cellStyle name="Percent 3 2 3" xfId="1585"/>
    <cellStyle name="Percent 3 3" xfId="1131"/>
    <cellStyle name="Percent 3 3 2" xfId="2266"/>
    <cellStyle name="Percent 3 4" xfId="677"/>
    <cellStyle name="Percent 3 4 2" xfId="1812"/>
    <cellStyle name="Percent 3 5" xfId="1358"/>
    <cellStyle name="Percent 4" xfId="40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12TH FEBRUARY,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ETHICAL FUNDS</c:v>
                </c:pt>
                <c:pt idx="1">
                  <c:v>MIXED FUNDS</c:v>
                </c:pt>
                <c:pt idx="2">
                  <c:v>FIXED INCOME FUNDS</c:v>
                </c:pt>
                <c:pt idx="3">
                  <c:v>EQUITY BASED FUNDS</c:v>
                </c:pt>
                <c:pt idx="4">
                  <c:v>REAL ESTATE FUNDS</c:v>
                </c:pt>
                <c:pt idx="5">
                  <c:v>MONEY MARKET FUNDS</c:v>
                </c:pt>
                <c:pt idx="6">
                  <c:v>BOND FUNDS</c:v>
                </c:pt>
              </c:strCache>
            </c:strRef>
          </c:cat>
          <c:val>
            <c:numRef>
              <c:f>'Market Share'!$F$7:$F$13</c:f>
              <c:numCache>
                <c:formatCode>General</c:formatCode>
                <c:ptCount val="7"/>
                <c:pt idx="0" formatCode="#,##0.00">
                  <c:v>15028506577.940001</c:v>
                </c:pt>
                <c:pt idx="1">
                  <c:v>29612293800.639996</c:v>
                </c:pt>
                <c:pt idx="2" formatCode="#,##0.00">
                  <c:v>486718344326.01611</c:v>
                </c:pt>
                <c:pt idx="3" formatCode="#,##0.00">
                  <c:v>14859567653.780003</c:v>
                </c:pt>
                <c:pt idx="4" formatCode="#,##0.00">
                  <c:v>49918590305.391075</c:v>
                </c:pt>
                <c:pt idx="5" formatCode="#,##0.00">
                  <c:v>673064205898.18994</c:v>
                </c:pt>
                <c:pt idx="6" formatCode="#,##0.00">
                  <c:v>230376946578.97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12, 2021)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44189</c:v>
                </c:pt>
                <c:pt idx="1">
                  <c:v>44561</c:v>
                </c:pt>
                <c:pt idx="2">
                  <c:v>44204</c:v>
                </c:pt>
                <c:pt idx="3">
                  <c:v>44211</c:v>
                </c:pt>
                <c:pt idx="4">
                  <c:v>44218</c:v>
                </c:pt>
                <c:pt idx="5">
                  <c:v>44225</c:v>
                </c:pt>
                <c:pt idx="6">
                  <c:v>44232</c:v>
                </c:pt>
                <c:pt idx="7">
                  <c:v>44239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1479144917010.8354</c:v>
                </c:pt>
                <c:pt idx="1">
                  <c:v>1493761634797.3457</c:v>
                </c:pt>
                <c:pt idx="2">
                  <c:v>1493636064307.1685</c:v>
                </c:pt>
                <c:pt idx="3">
                  <c:v>1496203829459.8872</c:v>
                </c:pt>
                <c:pt idx="4">
                  <c:v>1497907917131.5071</c:v>
                </c:pt>
                <c:pt idx="5">
                  <c:v>1494913695939.4788</c:v>
                </c:pt>
                <c:pt idx="6">
                  <c:v>1505463904374.8413</c:v>
                </c:pt>
                <c:pt idx="7">
                  <c:v>1499578455140.927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February 12,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084813985407787"/>
          <c:y val="1.478232944304562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44189</c:v>
                </c:pt>
                <c:pt idx="1">
                  <c:v>44561</c:v>
                </c:pt>
                <c:pt idx="2">
                  <c:v>44204</c:v>
                </c:pt>
                <c:pt idx="3">
                  <c:v>44211</c:v>
                </c:pt>
                <c:pt idx="4">
                  <c:v>44218</c:v>
                </c:pt>
                <c:pt idx="5">
                  <c:v>44225</c:v>
                </c:pt>
                <c:pt idx="6">
                  <c:v>44232</c:v>
                </c:pt>
                <c:pt idx="7">
                  <c:v>44239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44189</c:v>
                </c:pt>
                <c:pt idx="1">
                  <c:v>44561</c:v>
                </c:pt>
                <c:pt idx="2">
                  <c:v>44204</c:v>
                </c:pt>
                <c:pt idx="3">
                  <c:v>44211</c:v>
                </c:pt>
                <c:pt idx="4">
                  <c:v>44218</c:v>
                </c:pt>
                <c:pt idx="5">
                  <c:v>44225</c:v>
                </c:pt>
                <c:pt idx="6">
                  <c:v>44232</c:v>
                </c:pt>
                <c:pt idx="7">
                  <c:v>44239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11583636280.93</c:v>
                </c:pt>
                <c:pt idx="1">
                  <c:v>12484919084.960001</c:v>
                </c:pt>
                <c:pt idx="2">
                  <c:v>13059553041.24</c:v>
                </c:pt>
                <c:pt idx="3">
                  <c:v>14539154771.85</c:v>
                </c:pt>
                <c:pt idx="4">
                  <c:v>14825747524.41</c:v>
                </c:pt>
                <c:pt idx="5">
                  <c:v>15207882683.340002</c:v>
                </c:pt>
                <c:pt idx="6">
                  <c:v>15311855906.650002</c:v>
                </c:pt>
                <c:pt idx="7">
                  <c:v>15028506577.940001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MIXED/BALANCED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44189</c:v>
                </c:pt>
                <c:pt idx="1">
                  <c:v>44561</c:v>
                </c:pt>
                <c:pt idx="2">
                  <c:v>44204</c:v>
                </c:pt>
                <c:pt idx="3">
                  <c:v>44211</c:v>
                </c:pt>
                <c:pt idx="4">
                  <c:v>44218</c:v>
                </c:pt>
                <c:pt idx="5">
                  <c:v>44225</c:v>
                </c:pt>
                <c:pt idx="6">
                  <c:v>44232</c:v>
                </c:pt>
                <c:pt idx="7">
                  <c:v>44239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29456136497.55064</c:v>
                </c:pt>
                <c:pt idx="1">
                  <c:v>29632958911.520641</c:v>
                </c:pt>
                <c:pt idx="2">
                  <c:v>29799600911.113796</c:v>
                </c:pt>
                <c:pt idx="3">
                  <c:v>30356746627.496941</c:v>
                </c:pt>
                <c:pt idx="4">
                  <c:v>30186886129.4701</c:v>
                </c:pt>
                <c:pt idx="5">
                  <c:v>30522533194.753242</c:v>
                </c:pt>
                <c:pt idx="6">
                  <c:v>30287495985.1064</c:v>
                </c:pt>
                <c:pt idx="7">
                  <c:v>29612293800.639996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44189</c:v>
                </c:pt>
                <c:pt idx="1">
                  <c:v>44561</c:v>
                </c:pt>
                <c:pt idx="2">
                  <c:v>44204</c:v>
                </c:pt>
                <c:pt idx="3">
                  <c:v>44211</c:v>
                </c:pt>
                <c:pt idx="4">
                  <c:v>44218</c:v>
                </c:pt>
                <c:pt idx="5">
                  <c:v>44225</c:v>
                </c:pt>
                <c:pt idx="6">
                  <c:v>44232</c:v>
                </c:pt>
                <c:pt idx="7">
                  <c:v>44239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14706374811.539999</c:v>
                </c:pt>
                <c:pt idx="1">
                  <c:v>14986399213.010002</c:v>
                </c:pt>
                <c:pt idx="2">
                  <c:v>15105783947.01</c:v>
                </c:pt>
                <c:pt idx="3">
                  <c:v>15501449617.91</c:v>
                </c:pt>
                <c:pt idx="4">
                  <c:v>15466748557.959999</c:v>
                </c:pt>
                <c:pt idx="5">
                  <c:v>15735857201.58</c:v>
                </c:pt>
                <c:pt idx="6">
                  <c:v>15576716116.050001</c:v>
                </c:pt>
                <c:pt idx="7">
                  <c:v>14859567653.780003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44189</c:v>
                </c:pt>
                <c:pt idx="1">
                  <c:v>44561</c:v>
                </c:pt>
                <c:pt idx="2">
                  <c:v>44204</c:v>
                </c:pt>
                <c:pt idx="3">
                  <c:v>44211</c:v>
                </c:pt>
                <c:pt idx="4">
                  <c:v>44218</c:v>
                </c:pt>
                <c:pt idx="5">
                  <c:v>44225</c:v>
                </c:pt>
                <c:pt idx="6">
                  <c:v>44232</c:v>
                </c:pt>
                <c:pt idx="7">
                  <c:v>44239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42278201949.368912</c:v>
                </c:pt>
                <c:pt idx="1">
                  <c:v>42306959892.688919</c:v>
                </c:pt>
                <c:pt idx="2">
                  <c:v>42320731839.598915</c:v>
                </c:pt>
                <c:pt idx="3">
                  <c:v>42475689079.191078</c:v>
                </c:pt>
                <c:pt idx="4">
                  <c:v>42491705608.34108</c:v>
                </c:pt>
                <c:pt idx="5">
                  <c:v>42503508866.801079</c:v>
                </c:pt>
                <c:pt idx="6">
                  <c:v>49892017772.45108</c:v>
                </c:pt>
                <c:pt idx="7">
                  <c:v>49918590305.391075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44189</c:v>
                </c:pt>
                <c:pt idx="1">
                  <c:v>44561</c:v>
                </c:pt>
                <c:pt idx="2">
                  <c:v>44204</c:v>
                </c:pt>
                <c:pt idx="3">
                  <c:v>44211</c:v>
                </c:pt>
                <c:pt idx="4">
                  <c:v>44218</c:v>
                </c:pt>
                <c:pt idx="5">
                  <c:v>44225</c:v>
                </c:pt>
                <c:pt idx="6">
                  <c:v>44232</c:v>
                </c:pt>
                <c:pt idx="7">
                  <c:v>44239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737255326040.85193</c:v>
                </c:pt>
                <c:pt idx="1">
                  <c:v>735762469741.90857</c:v>
                </c:pt>
                <c:pt idx="2">
                  <c:v>731631861532.73389</c:v>
                </c:pt>
                <c:pt idx="3">
                  <c:v>720747824285.94629</c:v>
                </c:pt>
                <c:pt idx="4">
                  <c:v>710300285781.38733</c:v>
                </c:pt>
                <c:pt idx="5">
                  <c:v>699358275142.32617</c:v>
                </c:pt>
                <c:pt idx="6">
                  <c:v>691463024022.96985</c:v>
                </c:pt>
                <c:pt idx="7">
                  <c:v>673064205898.18994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44189</c:v>
                </c:pt>
                <c:pt idx="1">
                  <c:v>44561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422660885839.034</c:v>
                </c:pt>
                <c:pt idx="1">
                  <c:v>434650230110.76752</c:v>
                </c:pt>
                <c:pt idx="2">
                  <c:v>439122942767.8219</c:v>
                </c:pt>
                <c:pt idx="3">
                  <c:v>446769776840.92291</c:v>
                </c:pt>
                <c:pt idx="4">
                  <c:v>457132505206.80859</c:v>
                </c:pt>
                <c:pt idx="5">
                  <c:v>462211719292.89813</c:v>
                </c:pt>
                <c:pt idx="6">
                  <c:v>472489656332.72375</c:v>
                </c:pt>
                <c:pt idx="7">
                  <c:v>486718344326.01611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221204355591.56</c:v>
                </c:pt>
                <c:pt idx="1">
                  <c:v>223937697842.49005</c:v>
                </c:pt>
                <c:pt idx="2">
                  <c:v>222595590267.64999</c:v>
                </c:pt>
                <c:pt idx="3">
                  <c:v>225813188236.56998</c:v>
                </c:pt>
                <c:pt idx="4">
                  <c:v>227504038323.12997</c:v>
                </c:pt>
                <c:pt idx="5">
                  <c:v>229373919557.78</c:v>
                </c:pt>
                <c:pt idx="6">
                  <c:v>230443138238.89001</c:v>
                </c:pt>
                <c:pt idx="7">
                  <c:v>230376946578.97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year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70</xdr:row>
      <xdr:rowOff>0</xdr:rowOff>
    </xdr:from>
    <xdr:to>
      <xdr:col>14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91</xdr:row>
      <xdr:rowOff>0</xdr:rowOff>
    </xdr:from>
    <xdr:to>
      <xdr:col>13</xdr:col>
      <xdr:colOff>304800</xdr:colOff>
      <xdr:row>92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76201</xdr:rowOff>
    </xdr:from>
    <xdr:to>
      <xdr:col>10</xdr:col>
      <xdr:colOff>381000</xdr:colOff>
      <xdr:row>23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5077" cy="63011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120" zoomScaleNormal="12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31.140625" style="4" customWidth="1"/>
    <col min="4" max="4" width="17.7109375" style="4" customWidth="1"/>
    <col min="5" max="6" width="8.7109375" style="4" customWidth="1"/>
    <col min="7" max="7" width="17.7109375" style="4" customWidth="1"/>
    <col min="8" max="8" width="8.7109375" style="4" customWidth="1"/>
    <col min="9" max="9" width="9.42578125" style="4" customWidth="1"/>
    <col min="10" max="11" width="8.7109375" style="4" customWidth="1"/>
    <col min="12" max="12" width="8.42578125" style="4" customWidth="1"/>
    <col min="13" max="13" width="18.85546875" style="5" customWidth="1"/>
    <col min="14" max="14" width="18.425781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29" t="s">
        <v>223</v>
      </c>
      <c r="B1" s="430"/>
      <c r="C1" s="430"/>
      <c r="D1" s="430"/>
      <c r="E1" s="430"/>
      <c r="F1" s="430"/>
      <c r="G1" s="430"/>
      <c r="H1" s="430"/>
      <c r="I1" s="430"/>
      <c r="J1" s="430"/>
      <c r="K1" s="431"/>
      <c r="M1" s="4"/>
    </row>
    <row r="2" spans="1:19" ht="24.75" customHeight="1" thickBot="1">
      <c r="A2" s="187"/>
      <c r="B2" s="190"/>
      <c r="C2" s="188"/>
      <c r="D2" s="422" t="s">
        <v>221</v>
      </c>
      <c r="E2" s="423"/>
      <c r="F2" s="424"/>
      <c r="G2" s="422" t="s">
        <v>224</v>
      </c>
      <c r="H2" s="423"/>
      <c r="I2" s="424"/>
      <c r="J2" s="432" t="s">
        <v>84</v>
      </c>
      <c r="K2" s="433"/>
      <c r="M2" s="4"/>
    </row>
    <row r="3" spans="1:19" ht="14.25" customHeight="1">
      <c r="A3" s="191" t="s">
        <v>2</v>
      </c>
      <c r="B3" s="189" t="s">
        <v>3</v>
      </c>
      <c r="C3" s="36" t="s">
        <v>4</v>
      </c>
      <c r="D3" s="37" t="s">
        <v>79</v>
      </c>
      <c r="E3" s="38" t="s">
        <v>83</v>
      </c>
      <c r="F3" s="38" t="s">
        <v>5</v>
      </c>
      <c r="G3" s="37" t="s">
        <v>79</v>
      </c>
      <c r="H3" s="38" t="s">
        <v>83</v>
      </c>
      <c r="I3" s="38" t="s">
        <v>5</v>
      </c>
      <c r="J3" s="70" t="s">
        <v>79</v>
      </c>
      <c r="K3" s="53" t="s">
        <v>5</v>
      </c>
      <c r="L3" s="7"/>
      <c r="M3" s="4"/>
    </row>
    <row r="4" spans="1:19" ht="12.95" customHeight="1">
      <c r="A4" s="192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1" t="s">
        <v>102</v>
      </c>
      <c r="K4" s="271" t="s">
        <v>102</v>
      </c>
      <c r="L4" s="8"/>
      <c r="M4" s="194"/>
    </row>
    <row r="5" spans="1:19" ht="13.5" customHeight="1">
      <c r="A5" s="405">
        <v>1</v>
      </c>
      <c r="B5" s="406" t="s">
        <v>7</v>
      </c>
      <c r="C5" s="406" t="s">
        <v>8</v>
      </c>
      <c r="D5" s="73">
        <v>6616811765.3000002</v>
      </c>
      <c r="E5" s="55">
        <f>(D5/$D$19)</f>
        <v>0.42478862142721741</v>
      </c>
      <c r="F5" s="73">
        <v>10579.32</v>
      </c>
      <c r="G5" s="73">
        <v>6298173907.2399998</v>
      </c>
      <c r="H5" s="55">
        <f t="shared" ref="H5:H18" si="0">(G5/$G$19)</f>
        <v>0.4238463765557714</v>
      </c>
      <c r="I5" s="73">
        <v>10198.57</v>
      </c>
      <c r="J5" s="186">
        <f t="shared" ref="J5:J13" si="1">((G5-D5)/D5)</f>
        <v>-4.8155799101163285E-2</v>
      </c>
      <c r="K5" s="186">
        <f t="shared" ref="K5:K13" si="2">((I5-F5)/F5)</f>
        <v>-3.5990025823966001E-2</v>
      </c>
      <c r="L5" s="9"/>
      <c r="M5" s="194"/>
      <c r="N5" s="276"/>
    </row>
    <row r="6" spans="1:19" ht="12.75" customHeight="1">
      <c r="A6" s="405">
        <v>2</v>
      </c>
      <c r="B6" s="54" t="s">
        <v>170</v>
      </c>
      <c r="C6" s="406" t="s">
        <v>61</v>
      </c>
      <c r="D6" s="74">
        <v>844950936.70000005</v>
      </c>
      <c r="E6" s="55">
        <f t="shared" ref="E6:E18" si="3">(D6/$D$19)</f>
        <v>5.424448455020478E-2</v>
      </c>
      <c r="F6" s="73">
        <v>1.7</v>
      </c>
      <c r="G6" s="74">
        <v>815653759.54999995</v>
      </c>
      <c r="H6" s="55">
        <f t="shared" si="0"/>
        <v>5.4890813686797442E-2</v>
      </c>
      <c r="I6" s="73">
        <v>1.64</v>
      </c>
      <c r="J6" s="186">
        <f t="shared" si="1"/>
        <v>-3.4673228796481069E-2</v>
      </c>
      <c r="K6" s="186">
        <f t="shared" si="2"/>
        <v>-3.5294117647058858E-2</v>
      </c>
      <c r="L6" s="9"/>
      <c r="M6" s="194"/>
      <c r="N6" s="276"/>
    </row>
    <row r="7" spans="1:19" ht="12.95" customHeight="1">
      <c r="A7" s="405">
        <v>3</v>
      </c>
      <c r="B7" s="54" t="s">
        <v>76</v>
      </c>
      <c r="C7" s="406" t="s">
        <v>13</v>
      </c>
      <c r="D7" s="74">
        <v>265684483.19999999</v>
      </c>
      <c r="E7" s="55">
        <f t="shared" si="3"/>
        <v>1.7056514429652017E-2</v>
      </c>
      <c r="F7" s="73">
        <v>136.51</v>
      </c>
      <c r="G7" s="74">
        <v>256363861.41999999</v>
      </c>
      <c r="H7" s="55">
        <f t="shared" si="0"/>
        <v>1.725244417557369E-2</v>
      </c>
      <c r="I7" s="73">
        <v>131.63999999999999</v>
      </c>
      <c r="J7" s="186">
        <f t="shared" si="1"/>
        <v>-3.5081543595392034E-2</v>
      </c>
      <c r="K7" s="186">
        <f t="shared" si="2"/>
        <v>-3.5675042121456342E-2</v>
      </c>
      <c r="L7" s="9"/>
      <c r="M7" s="234"/>
      <c r="N7" s="10"/>
    </row>
    <row r="8" spans="1:19" ht="12.95" customHeight="1">
      <c r="A8" s="405">
        <v>4</v>
      </c>
      <c r="B8" s="406" t="s">
        <v>14</v>
      </c>
      <c r="C8" s="406" t="s">
        <v>15</v>
      </c>
      <c r="D8" s="74">
        <v>582746676</v>
      </c>
      <c r="E8" s="55">
        <f t="shared" si="3"/>
        <v>3.7411394780415053E-2</v>
      </c>
      <c r="F8" s="96">
        <v>17.079999999999998</v>
      </c>
      <c r="G8" s="74">
        <v>558752376</v>
      </c>
      <c r="H8" s="55">
        <f t="shared" si="0"/>
        <v>3.7602196040869576E-2</v>
      </c>
      <c r="I8" s="96">
        <v>16.38</v>
      </c>
      <c r="J8" s="186">
        <f t="shared" si="1"/>
        <v>-4.1174494833154572E-2</v>
      </c>
      <c r="K8" s="186">
        <f t="shared" si="2"/>
        <v>-4.0983606557377011E-2</v>
      </c>
      <c r="L8" s="48"/>
      <c r="M8" s="194"/>
      <c r="N8" s="10"/>
      <c r="O8" s="327"/>
      <c r="P8" s="328"/>
      <c r="Q8" s="328"/>
      <c r="R8" s="329"/>
    </row>
    <row r="9" spans="1:19" ht="12.95" customHeight="1">
      <c r="A9" s="405">
        <v>5</v>
      </c>
      <c r="B9" s="406" t="s">
        <v>77</v>
      </c>
      <c r="C9" s="406" t="s">
        <v>20</v>
      </c>
      <c r="D9" s="73">
        <v>358407079.26999998</v>
      </c>
      <c r="E9" s="55">
        <f t="shared" si="3"/>
        <v>2.3009155241694557E-2</v>
      </c>
      <c r="F9" s="73">
        <v>167.6953</v>
      </c>
      <c r="G9" s="73">
        <v>343990744.41000003</v>
      </c>
      <c r="H9" s="55">
        <f t="shared" si="0"/>
        <v>2.314944501918231E-2</v>
      </c>
      <c r="I9" s="73">
        <v>160.20740000000001</v>
      </c>
      <c r="J9" s="230">
        <f>((G9-D9)/D9)</f>
        <v>-4.02233540960268E-2</v>
      </c>
      <c r="K9" s="230">
        <f>((I9-F9)/F9)</f>
        <v>-4.4651817910221672E-2</v>
      </c>
      <c r="L9" s="48"/>
      <c r="M9" s="194"/>
      <c r="N9" s="10"/>
      <c r="O9" s="327"/>
      <c r="P9" s="328"/>
      <c r="Q9" s="328"/>
      <c r="R9" s="329"/>
    </row>
    <row r="10" spans="1:19" ht="12.95" customHeight="1">
      <c r="A10" s="405">
        <v>6</v>
      </c>
      <c r="B10" s="406" t="s">
        <v>55</v>
      </c>
      <c r="C10" s="406" t="s">
        <v>100</v>
      </c>
      <c r="D10" s="73">
        <v>1828742281.5699999</v>
      </c>
      <c r="E10" s="55">
        <f t="shared" si="3"/>
        <v>0.11740229891496147</v>
      </c>
      <c r="F10" s="73">
        <v>0.93259999999999998</v>
      </c>
      <c r="G10" s="73">
        <v>1745043824.6199999</v>
      </c>
      <c r="H10" s="55">
        <f t="shared" si="0"/>
        <v>0.11743570642690217</v>
      </c>
      <c r="I10" s="73">
        <v>0.89019999999999999</v>
      </c>
      <c r="J10" s="186">
        <f t="shared" si="1"/>
        <v>-4.5768317271115855E-2</v>
      </c>
      <c r="K10" s="186">
        <f t="shared" si="2"/>
        <v>-4.5464293373364779E-2</v>
      </c>
      <c r="L10" s="9"/>
      <c r="M10" s="227"/>
      <c r="N10" s="10"/>
      <c r="O10" s="330"/>
      <c r="P10" s="329"/>
      <c r="Q10" s="329"/>
      <c r="R10" s="331"/>
      <c r="S10" s="332"/>
    </row>
    <row r="11" spans="1:19" ht="12.95" customHeight="1">
      <c r="A11" s="405">
        <v>7</v>
      </c>
      <c r="B11" s="406" t="s">
        <v>9</v>
      </c>
      <c r="C11" s="406" t="s">
        <v>16</v>
      </c>
      <c r="D11" s="73">
        <v>2682309985.1100001</v>
      </c>
      <c r="E11" s="55">
        <f t="shared" si="3"/>
        <v>0.17219996597011808</v>
      </c>
      <c r="F11" s="73">
        <v>19.794499999999999</v>
      </c>
      <c r="G11" s="73">
        <v>2551712967.9400001</v>
      </c>
      <c r="H11" s="55">
        <f t="shared" si="0"/>
        <v>0.1717218850099512</v>
      </c>
      <c r="I11" s="73">
        <v>19.016500000000001</v>
      </c>
      <c r="J11" s="186">
        <f t="shared" si="1"/>
        <v>-4.868826418086214E-2</v>
      </c>
      <c r="K11" s="186">
        <f t="shared" si="2"/>
        <v>-3.9303847028214843E-2</v>
      </c>
      <c r="L11" s="49"/>
      <c r="M11" s="227"/>
      <c r="N11" s="10"/>
    </row>
    <row r="12" spans="1:19" ht="12.95" customHeight="1">
      <c r="A12" s="405">
        <v>8</v>
      </c>
      <c r="B12" s="75" t="s">
        <v>17</v>
      </c>
      <c r="C12" s="75" t="s">
        <v>72</v>
      </c>
      <c r="D12" s="73">
        <v>315038426.26999998</v>
      </c>
      <c r="E12" s="55">
        <f t="shared" si="3"/>
        <v>2.0224957810291565E-2</v>
      </c>
      <c r="F12" s="73">
        <v>157.71</v>
      </c>
      <c r="G12" s="73">
        <v>320374552.51999998</v>
      </c>
      <c r="H12" s="55">
        <f t="shared" si="0"/>
        <v>2.1560153026289601E-2</v>
      </c>
      <c r="I12" s="73">
        <v>153.9</v>
      </c>
      <c r="J12" s="186">
        <f>((G12-D12)/D12)</f>
        <v>1.6938017095815276E-2</v>
      </c>
      <c r="K12" s="186">
        <f>((I12-F12)/F12)</f>
        <v>-2.4158265170249205E-2</v>
      </c>
      <c r="L12" s="9"/>
      <c r="M12" s="349"/>
      <c r="N12" s="10"/>
    </row>
    <row r="13" spans="1:19" ht="12.95" customHeight="1">
      <c r="A13" s="405">
        <v>9</v>
      </c>
      <c r="B13" s="406" t="s">
        <v>74</v>
      </c>
      <c r="C13" s="406" t="s">
        <v>73</v>
      </c>
      <c r="D13" s="73">
        <v>301413112.67000002</v>
      </c>
      <c r="E13" s="55">
        <f t="shared" si="3"/>
        <v>1.9350234698020125E-2</v>
      </c>
      <c r="F13" s="73">
        <v>11.0631</v>
      </c>
      <c r="G13" s="73">
        <v>284074394.26999998</v>
      </c>
      <c r="H13" s="55">
        <f t="shared" si="0"/>
        <v>1.9117271840526036E-2</v>
      </c>
      <c r="I13" s="73">
        <v>10.6098</v>
      </c>
      <c r="J13" s="186">
        <f t="shared" si="1"/>
        <v>-5.752476475362639E-2</v>
      </c>
      <c r="K13" s="186">
        <f t="shared" si="2"/>
        <v>-4.0974048865146342E-2</v>
      </c>
      <c r="L13" s="48"/>
      <c r="M13"/>
      <c r="N13" s="50"/>
      <c r="O13" s="50"/>
    </row>
    <row r="14" spans="1:19" ht="12.95" customHeight="1">
      <c r="A14" s="405">
        <v>10</v>
      </c>
      <c r="B14" s="406" t="s">
        <v>7</v>
      </c>
      <c r="C14" s="54" t="s">
        <v>91</v>
      </c>
      <c r="D14" s="73">
        <v>329086245.60000002</v>
      </c>
      <c r="E14" s="55">
        <f t="shared" si="3"/>
        <v>2.1126805107587136E-2</v>
      </c>
      <c r="F14" s="73">
        <v>2620.66</v>
      </c>
      <c r="G14" s="73">
        <v>317873369.94</v>
      </c>
      <c r="H14" s="55">
        <f t="shared" si="0"/>
        <v>2.1391831670091614E-2</v>
      </c>
      <c r="I14" s="73">
        <v>2530.61</v>
      </c>
      <c r="J14" s="186">
        <f t="shared" ref="J14:J19" si="4">((G14-D14)/D14)</f>
        <v>-3.4072756944175442E-2</v>
      </c>
      <c r="K14" s="186">
        <f>((I14-F14)/F14)</f>
        <v>-3.4361573038852705E-2</v>
      </c>
      <c r="L14" s="48"/>
      <c r="M14" s="343"/>
      <c r="N14" s="282"/>
      <c r="O14" s="282"/>
    </row>
    <row r="15" spans="1:19" ht="12.95" customHeight="1">
      <c r="A15" s="405">
        <v>11</v>
      </c>
      <c r="B15" s="406" t="s">
        <v>105</v>
      </c>
      <c r="C15" s="73" t="s">
        <v>106</v>
      </c>
      <c r="D15" s="73">
        <v>428562865.11000001</v>
      </c>
      <c r="E15" s="55">
        <f t="shared" si="3"/>
        <v>2.7513043308814985E-2</v>
      </c>
      <c r="F15" s="73">
        <v>133.25</v>
      </c>
      <c r="G15" s="73">
        <v>381736402.10000002</v>
      </c>
      <c r="H15" s="55">
        <f t="shared" si="0"/>
        <v>2.5689603560093706E-2</v>
      </c>
      <c r="I15" s="73">
        <v>129.16</v>
      </c>
      <c r="J15" s="186">
        <f t="shared" si="4"/>
        <v>-0.10926393027072226</v>
      </c>
      <c r="K15" s="186">
        <f>((I15-F15)/F15)</f>
        <v>-3.0694183864915597E-2</v>
      </c>
      <c r="L15" s="48"/>
      <c r="M15" s="333"/>
      <c r="N15" s="282"/>
      <c r="O15" s="282"/>
    </row>
    <row r="16" spans="1:19" ht="12.95" customHeight="1">
      <c r="A16" s="405">
        <v>12</v>
      </c>
      <c r="B16" s="418" t="s">
        <v>65</v>
      </c>
      <c r="C16" s="418" t="s">
        <v>159</v>
      </c>
      <c r="D16" s="73">
        <v>312950779.44999999</v>
      </c>
      <c r="E16" s="55">
        <f t="shared" si="3"/>
        <v>2.0090934258443632E-2</v>
      </c>
      <c r="F16" s="73">
        <v>1.25</v>
      </c>
      <c r="G16" s="73">
        <v>300543602.93000001</v>
      </c>
      <c r="H16" s="55">
        <f t="shared" si="0"/>
        <v>2.0225595382887686E-2</v>
      </c>
      <c r="I16" s="73">
        <v>1.2</v>
      </c>
      <c r="J16" s="186">
        <f t="shared" si="4"/>
        <v>-3.9645776060392497E-2</v>
      </c>
      <c r="K16" s="186">
        <f>((I16-F16)/F16)</f>
        <v>-4.0000000000000036E-2</v>
      </c>
      <c r="L16" s="48"/>
      <c r="M16" s="50"/>
      <c r="N16" s="282"/>
      <c r="O16" s="282"/>
    </row>
    <row r="17" spans="1:18" ht="12.95" customHeight="1">
      <c r="A17" s="405">
        <v>13</v>
      </c>
      <c r="B17" s="406" t="s">
        <v>115</v>
      </c>
      <c r="C17" s="54" t="s">
        <v>162</v>
      </c>
      <c r="D17" s="73">
        <v>308287405.31999999</v>
      </c>
      <c r="E17" s="55">
        <f t="shared" si="3"/>
        <v>1.9791553176111719E-2</v>
      </c>
      <c r="F17" s="73">
        <v>1.6809590000000001</v>
      </c>
      <c r="G17" s="73">
        <v>293914301.81999999</v>
      </c>
      <c r="H17" s="55">
        <f t="shared" si="0"/>
        <v>1.9779465235331632E-2</v>
      </c>
      <c r="I17" s="73">
        <v>1.6024099999999999</v>
      </c>
      <c r="J17" s="186">
        <f t="shared" si="4"/>
        <v>-4.6622415486227302E-2</v>
      </c>
      <c r="K17" s="186">
        <f>((I17-F17)/F17)</f>
        <v>-4.6728682853061969E-2</v>
      </c>
      <c r="L17" s="48"/>
      <c r="M17" s="50"/>
      <c r="N17" s="282"/>
      <c r="O17" s="282"/>
    </row>
    <row r="18" spans="1:18" ht="12.95" customHeight="1">
      <c r="A18" s="405">
        <v>14</v>
      </c>
      <c r="B18" s="406" t="s">
        <v>174</v>
      </c>
      <c r="C18" s="54" t="s">
        <v>175</v>
      </c>
      <c r="D18" s="73">
        <v>401724074.48000002</v>
      </c>
      <c r="E18" s="55">
        <f t="shared" si="3"/>
        <v>2.5790036326467418E-2</v>
      </c>
      <c r="F18" s="73">
        <v>137.72</v>
      </c>
      <c r="G18" s="73">
        <v>391359589.01999998</v>
      </c>
      <c r="H18" s="55">
        <f t="shared" si="0"/>
        <v>2.6337212369731716E-2</v>
      </c>
      <c r="I18" s="73">
        <v>134.16999999999999</v>
      </c>
      <c r="J18" s="186">
        <f t="shared" si="4"/>
        <v>-2.5800010799492273E-2</v>
      </c>
      <c r="K18" s="186">
        <f>((I18-F18)/F18)</f>
        <v>-2.5776938716235924E-2</v>
      </c>
      <c r="L18" s="48"/>
      <c r="N18" s="50"/>
      <c r="O18" s="50"/>
    </row>
    <row r="19" spans="1:18" ht="12.95" customHeight="1">
      <c r="A19" s="237"/>
      <c r="B19" s="238"/>
      <c r="C19" s="239" t="s">
        <v>56</v>
      </c>
      <c r="D19" s="78">
        <f>SUM(D5:D18)</f>
        <v>15576716116.050001</v>
      </c>
      <c r="E19" s="66">
        <f>(D19/$D$125)</f>
        <v>1.0346788169935157E-2</v>
      </c>
      <c r="F19" s="79"/>
      <c r="G19" s="78">
        <f>SUM(G5:G18)</f>
        <v>14859567653.780003</v>
      </c>
      <c r="H19" s="66">
        <f>(G19/$G$125)</f>
        <v>9.909163207058435E-3</v>
      </c>
      <c r="I19" s="79"/>
      <c r="J19" s="186">
        <f t="shared" si="4"/>
        <v>-4.603977224256274E-2</v>
      </c>
      <c r="K19" s="186"/>
      <c r="L19" s="9"/>
      <c r="M19" s="49"/>
      <c r="Q19" s="50"/>
      <c r="R19" s="50"/>
    </row>
    <row r="20" spans="1:18" ht="12.95" customHeight="1">
      <c r="A20" s="240"/>
      <c r="B20" s="80"/>
      <c r="C20" s="80" t="s">
        <v>59</v>
      </c>
      <c r="D20" s="392"/>
      <c r="E20" s="82"/>
      <c r="F20" s="83"/>
      <c r="G20" s="81"/>
      <c r="H20" s="82"/>
      <c r="I20" s="83"/>
      <c r="J20" s="186"/>
      <c r="K20" s="186"/>
      <c r="L20" s="9"/>
      <c r="M20" s="4"/>
      <c r="O20" s="94"/>
    </row>
    <row r="21" spans="1:18" ht="12.95" customHeight="1">
      <c r="A21" s="405">
        <v>15</v>
      </c>
      <c r="B21" s="406" t="s">
        <v>7</v>
      </c>
      <c r="C21" s="406" t="s">
        <v>48</v>
      </c>
      <c r="D21" s="84">
        <v>279664526093.60999</v>
      </c>
      <c r="E21" s="55">
        <f>(D21/$D$47)</f>
        <v>0.40445333499759167</v>
      </c>
      <c r="F21" s="84">
        <v>100</v>
      </c>
      <c r="G21" s="84">
        <v>271954684717.12</v>
      </c>
      <c r="H21" s="55">
        <f t="shared" ref="H21:H46" si="5">(G21/$G$47)</f>
        <v>0.40405459439668495</v>
      </c>
      <c r="I21" s="84">
        <v>100</v>
      </c>
      <c r="J21" s="186">
        <f>((G21-D21)/D21)</f>
        <v>-2.7568177788516994E-2</v>
      </c>
      <c r="K21" s="186">
        <f t="shared" ref="K21:K30" si="6">((I21-F21)/F21)</f>
        <v>0</v>
      </c>
      <c r="L21" s="9"/>
      <c r="M21" s="4"/>
      <c r="N21" s="194"/>
      <c r="O21" s="194"/>
    </row>
    <row r="22" spans="1:18" ht="12.95" customHeight="1">
      <c r="A22" s="405">
        <v>16</v>
      </c>
      <c r="B22" s="406" t="s">
        <v>21</v>
      </c>
      <c r="C22" s="406" t="s">
        <v>22</v>
      </c>
      <c r="D22" s="84">
        <v>206258366414.5</v>
      </c>
      <c r="E22" s="55">
        <f t="shared" ref="E22:E44" si="7">(D22/$D$47)</f>
        <v>0.29829269136399733</v>
      </c>
      <c r="F22" s="84">
        <v>100</v>
      </c>
      <c r="G22" s="84">
        <v>202939145189.41</v>
      </c>
      <c r="H22" s="55">
        <f t="shared" si="5"/>
        <v>0.3015152839967058</v>
      </c>
      <c r="I22" s="84">
        <v>100</v>
      </c>
      <c r="J22" s="186">
        <f t="shared" ref="J22:J47" si="8">((G22-D22)/D22)</f>
        <v>-1.6092541033800482E-2</v>
      </c>
      <c r="K22" s="186">
        <f t="shared" si="6"/>
        <v>0</v>
      </c>
      <c r="L22" s="9"/>
      <c r="M22" s="233"/>
      <c r="N22" s="95"/>
      <c r="O22" s="94"/>
      <c r="P22" s="214"/>
    </row>
    <row r="23" spans="1:18" ht="12.95" customHeight="1">
      <c r="A23" s="405">
        <v>17</v>
      </c>
      <c r="B23" s="406" t="s">
        <v>55</v>
      </c>
      <c r="C23" s="406" t="s">
        <v>101</v>
      </c>
      <c r="D23" s="84">
        <v>12888162250.389999</v>
      </c>
      <c r="E23" s="55">
        <f t="shared" si="7"/>
        <v>1.8638975335811832E-2</v>
      </c>
      <c r="F23" s="84">
        <v>1</v>
      </c>
      <c r="G23" s="84">
        <v>12914201805.73</v>
      </c>
      <c r="H23" s="55">
        <f t="shared" si="5"/>
        <v>1.9187176635691496E-2</v>
      </c>
      <c r="I23" s="84">
        <v>1</v>
      </c>
      <c r="J23" s="186">
        <f t="shared" si="8"/>
        <v>2.0204242338128686E-3</v>
      </c>
      <c r="K23" s="186">
        <f t="shared" si="6"/>
        <v>0</v>
      </c>
      <c r="L23" s="9"/>
      <c r="M23" s="4"/>
      <c r="N23" s="10"/>
    </row>
    <row r="24" spans="1:18" ht="12.95" customHeight="1">
      <c r="A24" s="405">
        <v>18</v>
      </c>
      <c r="B24" s="406" t="s">
        <v>50</v>
      </c>
      <c r="C24" s="406" t="s">
        <v>51</v>
      </c>
      <c r="D24" s="84">
        <v>758955562.53999996</v>
      </c>
      <c r="E24" s="55">
        <f t="shared" si="7"/>
        <v>1.097608311901271E-3</v>
      </c>
      <c r="F24" s="84">
        <v>100</v>
      </c>
      <c r="G24" s="84">
        <v>765597069.91999996</v>
      </c>
      <c r="H24" s="55">
        <f t="shared" si="5"/>
        <v>1.1374799955352355E-3</v>
      </c>
      <c r="I24" s="84">
        <v>100</v>
      </c>
      <c r="J24" s="186">
        <f t="shared" si="8"/>
        <v>8.7508514434927291E-3</v>
      </c>
      <c r="K24" s="186">
        <f t="shared" si="6"/>
        <v>0</v>
      </c>
      <c r="L24" s="9"/>
      <c r="M24" s="233"/>
      <c r="N24" s="95"/>
    </row>
    <row r="25" spans="1:18" ht="12.95" customHeight="1">
      <c r="A25" s="405">
        <v>19</v>
      </c>
      <c r="B25" s="406" t="s">
        <v>9</v>
      </c>
      <c r="C25" s="406" t="s">
        <v>23</v>
      </c>
      <c r="D25" s="84">
        <v>81545082146</v>
      </c>
      <c r="E25" s="55">
        <f t="shared" si="7"/>
        <v>0.11793122598453093</v>
      </c>
      <c r="F25" s="76">
        <v>1</v>
      </c>
      <c r="G25" s="84">
        <v>76062202554.190002</v>
      </c>
      <c r="H25" s="55">
        <f t="shared" si="5"/>
        <v>0.11300883613723983</v>
      </c>
      <c r="I25" s="76">
        <v>1</v>
      </c>
      <c r="J25" s="186">
        <f t="shared" si="8"/>
        <v>-6.7237403501456239E-2</v>
      </c>
      <c r="K25" s="186">
        <f t="shared" si="6"/>
        <v>0</v>
      </c>
      <c r="L25" s="9"/>
      <c r="M25" s="215"/>
      <c r="N25" s="10"/>
    </row>
    <row r="26" spans="1:18" ht="12.95" customHeight="1">
      <c r="A26" s="405">
        <v>20</v>
      </c>
      <c r="B26" s="406" t="s">
        <v>74</v>
      </c>
      <c r="C26" s="406" t="s">
        <v>75</v>
      </c>
      <c r="D26" s="84">
        <v>1259318014.8699999</v>
      </c>
      <c r="E26" s="55">
        <f t="shared" si="7"/>
        <v>1.8212369586203157E-3</v>
      </c>
      <c r="F26" s="76">
        <v>10</v>
      </c>
      <c r="G26" s="84">
        <v>1204295676.0599999</v>
      </c>
      <c r="H26" s="55">
        <f t="shared" si="5"/>
        <v>1.7892730968405797E-3</v>
      </c>
      <c r="I26" s="76">
        <v>10</v>
      </c>
      <c r="J26" s="186">
        <f t="shared" si="8"/>
        <v>-4.3692171604231306E-2</v>
      </c>
      <c r="K26" s="186">
        <f t="shared" si="6"/>
        <v>0</v>
      </c>
      <c r="L26" s="9"/>
      <c r="M26" s="50"/>
      <c r="N26" s="50"/>
      <c r="O26" s="436"/>
      <c r="P26" s="436"/>
    </row>
    <row r="27" spans="1:18" ht="12.95" customHeight="1">
      <c r="A27" s="405">
        <v>21</v>
      </c>
      <c r="B27" s="406" t="s">
        <v>105</v>
      </c>
      <c r="C27" s="406" t="s">
        <v>107</v>
      </c>
      <c r="D27" s="84">
        <v>28339049233.91</v>
      </c>
      <c r="E27" s="55">
        <f t="shared" si="7"/>
        <v>4.0984186065412223E-2</v>
      </c>
      <c r="F27" s="76">
        <v>1</v>
      </c>
      <c r="G27" s="84">
        <v>28336304745.990002</v>
      </c>
      <c r="H27" s="55">
        <f t="shared" si="5"/>
        <v>4.2100448215301844E-2</v>
      </c>
      <c r="I27" s="76">
        <v>1</v>
      </c>
      <c r="J27" s="186">
        <f t="shared" si="8"/>
        <v>-9.6844742296935056E-5</v>
      </c>
      <c r="K27" s="186">
        <f t="shared" si="6"/>
        <v>0</v>
      </c>
      <c r="L27" s="9"/>
      <c r="M27" s="233"/>
      <c r="N27" s="10"/>
      <c r="O27" s="435"/>
      <c r="P27" s="435"/>
    </row>
    <row r="28" spans="1:18" ht="12.95" customHeight="1">
      <c r="A28" s="405">
        <v>22</v>
      </c>
      <c r="B28" s="406" t="s">
        <v>112</v>
      </c>
      <c r="C28" s="406" t="s">
        <v>111</v>
      </c>
      <c r="D28" s="84">
        <v>5368336628.3005619</v>
      </c>
      <c r="E28" s="55">
        <f t="shared" si="7"/>
        <v>7.7637363702650133E-3</v>
      </c>
      <c r="F28" s="76">
        <v>100</v>
      </c>
      <c r="G28" s="84">
        <v>5153376377.96</v>
      </c>
      <c r="H28" s="55">
        <f t="shared" si="5"/>
        <v>7.6565895687216471E-3</v>
      </c>
      <c r="I28" s="76">
        <v>100</v>
      </c>
      <c r="J28" s="186">
        <f t="shared" si="8"/>
        <v>-4.0042244967900084E-2</v>
      </c>
      <c r="K28" s="186">
        <f t="shared" si="6"/>
        <v>0</v>
      </c>
      <c r="L28" s="9"/>
      <c r="M28" s="4"/>
      <c r="N28" s="10"/>
      <c r="O28" s="436"/>
      <c r="P28" s="436"/>
    </row>
    <row r="29" spans="1:18" ht="12.95" customHeight="1">
      <c r="A29" s="405">
        <v>23</v>
      </c>
      <c r="B29" s="406" t="s">
        <v>113</v>
      </c>
      <c r="C29" s="406" t="s">
        <v>114</v>
      </c>
      <c r="D29" s="84">
        <v>7465292176.5900002</v>
      </c>
      <c r="E29" s="55">
        <f t="shared" si="7"/>
        <v>1.0796372209690288E-2</v>
      </c>
      <c r="F29" s="76">
        <v>100</v>
      </c>
      <c r="G29" s="84">
        <v>7108484193.0100002</v>
      </c>
      <c r="H29" s="55">
        <f t="shared" si="5"/>
        <v>1.056137606296249E-2</v>
      </c>
      <c r="I29" s="76">
        <v>100</v>
      </c>
      <c r="J29" s="186">
        <f t="shared" si="8"/>
        <v>-4.7795581892815193E-2</v>
      </c>
      <c r="K29" s="186">
        <f t="shared" si="6"/>
        <v>0</v>
      </c>
      <c r="L29" s="9"/>
      <c r="M29" s="338"/>
      <c r="N29" s="10"/>
    </row>
    <row r="30" spans="1:18" ht="12.95" customHeight="1">
      <c r="A30" s="405">
        <v>24</v>
      </c>
      <c r="B30" s="406" t="s">
        <v>115</v>
      </c>
      <c r="C30" s="54" t="s">
        <v>120</v>
      </c>
      <c r="D30" s="84">
        <v>1153611991.0899999</v>
      </c>
      <c r="E30" s="55">
        <f t="shared" si="7"/>
        <v>1.6683639630912179E-3</v>
      </c>
      <c r="F30" s="76">
        <v>10</v>
      </c>
      <c r="G30" s="84">
        <v>1107721521</v>
      </c>
      <c r="H30" s="55">
        <f t="shared" si="5"/>
        <v>1.6457887840310406E-3</v>
      </c>
      <c r="I30" s="76">
        <v>10</v>
      </c>
      <c r="J30" s="186">
        <f t="shared" si="8"/>
        <v>-3.977981370204025E-2</v>
      </c>
      <c r="K30" s="186">
        <f t="shared" si="6"/>
        <v>0</v>
      </c>
      <c r="L30" s="9"/>
      <c r="M30" s="368"/>
      <c r="N30" s="369"/>
    </row>
    <row r="31" spans="1:18" ht="12.95" customHeight="1">
      <c r="A31" s="405">
        <v>25</v>
      </c>
      <c r="B31" s="406" t="s">
        <v>14</v>
      </c>
      <c r="C31" s="406" t="s">
        <v>122</v>
      </c>
      <c r="D31" s="75">
        <v>2479574170</v>
      </c>
      <c r="E31" s="55">
        <f t="shared" si="7"/>
        <v>3.585982306868271E-3</v>
      </c>
      <c r="F31" s="76">
        <v>100</v>
      </c>
      <c r="G31" s="75">
        <v>2413049519</v>
      </c>
      <c r="H31" s="55">
        <f t="shared" si="5"/>
        <v>3.5851698810514467E-3</v>
      </c>
      <c r="I31" s="76">
        <v>100</v>
      </c>
      <c r="J31" s="186">
        <f t="shared" si="8"/>
        <v>-2.6829062749915644E-2</v>
      </c>
      <c r="K31" s="186">
        <f t="shared" ref="K31:K46" si="9">((I31-F31)/F31)</f>
        <v>0</v>
      </c>
      <c r="L31" s="9"/>
      <c r="M31" s="278"/>
      <c r="N31" s="10"/>
      <c r="O31" s="436"/>
      <c r="P31" s="436"/>
    </row>
    <row r="32" spans="1:18" ht="12.95" customHeight="1">
      <c r="A32" s="405">
        <v>26</v>
      </c>
      <c r="B32" s="406" t="s">
        <v>65</v>
      </c>
      <c r="C32" s="406" t="s">
        <v>123</v>
      </c>
      <c r="D32" s="75">
        <v>8234006398.0600004</v>
      </c>
      <c r="E32" s="55">
        <f t="shared" si="7"/>
        <v>1.1908093581279443E-2</v>
      </c>
      <c r="F32" s="76">
        <v>100</v>
      </c>
      <c r="G32" s="75">
        <v>9257819004.0100002</v>
      </c>
      <c r="H32" s="55">
        <f t="shared" si="5"/>
        <v>1.3754733832050446E-2</v>
      </c>
      <c r="I32" s="76">
        <v>100</v>
      </c>
      <c r="J32" s="186">
        <f t="shared" si="8"/>
        <v>0.12433954462207103</v>
      </c>
      <c r="K32" s="186">
        <f t="shared" si="9"/>
        <v>0</v>
      </c>
      <c r="L32" s="9"/>
      <c r="M32" s="334"/>
      <c r="N32" s="213"/>
    </row>
    <row r="33" spans="1:16" ht="12.95" customHeight="1">
      <c r="A33" s="405">
        <v>27</v>
      </c>
      <c r="B33" s="406" t="s">
        <v>126</v>
      </c>
      <c r="C33" s="406" t="s">
        <v>128</v>
      </c>
      <c r="D33" s="75">
        <v>12127700179.870001</v>
      </c>
      <c r="E33" s="55">
        <f t="shared" si="7"/>
        <v>1.7539188298617003E-2</v>
      </c>
      <c r="F33" s="76">
        <v>100</v>
      </c>
      <c r="G33" s="75">
        <v>11444206516.110001</v>
      </c>
      <c r="H33" s="55">
        <f t="shared" si="5"/>
        <v>1.7003142368621355E-2</v>
      </c>
      <c r="I33" s="76">
        <v>100</v>
      </c>
      <c r="J33" s="186">
        <f t="shared" si="8"/>
        <v>-5.6358060771859113E-2</v>
      </c>
      <c r="K33" s="186">
        <f t="shared" si="9"/>
        <v>0</v>
      </c>
      <c r="L33" s="9"/>
      <c r="M33" s="350"/>
      <c r="N33" s="350"/>
    </row>
    <row r="34" spans="1:16" ht="12.95" customHeight="1">
      <c r="A34" s="405">
        <v>28</v>
      </c>
      <c r="B34" s="406" t="s">
        <v>126</v>
      </c>
      <c r="C34" s="406" t="s">
        <v>127</v>
      </c>
      <c r="D34" s="75">
        <v>297669101.29000002</v>
      </c>
      <c r="E34" s="55">
        <f t="shared" si="7"/>
        <v>4.3049171242468589E-4</v>
      </c>
      <c r="F34" s="76">
        <v>1000000</v>
      </c>
      <c r="G34" s="75">
        <v>297730028.72000003</v>
      </c>
      <c r="H34" s="55">
        <f t="shared" si="5"/>
        <v>4.4235011476012994E-4</v>
      </c>
      <c r="I34" s="76">
        <v>1000000</v>
      </c>
      <c r="J34" s="186">
        <f t="shared" si="8"/>
        <v>2.0468174135631714E-4</v>
      </c>
      <c r="K34" s="186">
        <f t="shared" si="9"/>
        <v>0</v>
      </c>
      <c r="L34" s="9"/>
      <c r="M34" s="370"/>
      <c r="N34" s="213"/>
    </row>
    <row r="35" spans="1:16" ht="12.95" customHeight="1">
      <c r="A35" s="405">
        <v>29</v>
      </c>
      <c r="B35" s="406" t="s">
        <v>138</v>
      </c>
      <c r="C35" s="406" t="s">
        <v>139</v>
      </c>
      <c r="D35" s="75">
        <v>8136872400.2399998</v>
      </c>
      <c r="E35" s="55">
        <f t="shared" si="7"/>
        <v>1.1767617526240564E-2</v>
      </c>
      <c r="F35" s="76">
        <v>1</v>
      </c>
      <c r="G35" s="75">
        <v>6825858227.3299999</v>
      </c>
      <c r="H35" s="55">
        <f t="shared" si="5"/>
        <v>1.0141466694430789E-2</v>
      </c>
      <c r="I35" s="76">
        <v>1</v>
      </c>
      <c r="J35" s="186">
        <f t="shared" si="8"/>
        <v>-0.16112015875673938</v>
      </c>
      <c r="K35" s="186">
        <f t="shared" si="9"/>
        <v>0</v>
      </c>
      <c r="L35" s="9"/>
      <c r="M35" s="371"/>
      <c r="N35" s="213"/>
      <c r="O35" s="59"/>
    </row>
    <row r="36" spans="1:16" ht="12.95" customHeight="1">
      <c r="A36" s="405">
        <v>30</v>
      </c>
      <c r="B36" s="406" t="s">
        <v>18</v>
      </c>
      <c r="C36" s="75" t="s">
        <v>144</v>
      </c>
      <c r="D36" s="75">
        <v>12755758940.709999</v>
      </c>
      <c r="E36" s="55">
        <f t="shared" si="7"/>
        <v>1.8447492487011514E-2</v>
      </c>
      <c r="F36" s="76">
        <v>1</v>
      </c>
      <c r="G36" s="75">
        <v>12696693024.540001</v>
      </c>
      <c r="H36" s="55">
        <f t="shared" si="5"/>
        <v>1.8864014626355792E-2</v>
      </c>
      <c r="I36" s="76">
        <v>1</v>
      </c>
      <c r="J36" s="186">
        <f t="shared" si="8"/>
        <v>-4.630529351059569E-3</v>
      </c>
      <c r="K36" s="186">
        <f t="shared" si="9"/>
        <v>0</v>
      </c>
      <c r="L36" s="9"/>
      <c r="M36" s="313"/>
      <c r="N36" s="437"/>
      <c r="O36" s="347"/>
    </row>
    <row r="37" spans="1:16" ht="12.95" customHeight="1" thickBot="1">
      <c r="A37" s="405">
        <v>31</v>
      </c>
      <c r="B37" s="406" t="s">
        <v>78</v>
      </c>
      <c r="C37" s="406" t="s">
        <v>147</v>
      </c>
      <c r="D37" s="75">
        <v>546916876.29999995</v>
      </c>
      <c r="E37" s="55">
        <f t="shared" si="7"/>
        <v>7.9095607038827257E-4</v>
      </c>
      <c r="F37" s="76">
        <v>100</v>
      </c>
      <c r="G37" s="75">
        <v>547601058.95000005</v>
      </c>
      <c r="H37" s="55">
        <f t="shared" si="5"/>
        <v>8.1359408827756338E-4</v>
      </c>
      <c r="I37" s="76">
        <v>100</v>
      </c>
      <c r="J37" s="230">
        <f t="shared" ref="J37:J45" si="10">((G37-D37)/D37)</f>
        <v>1.25098105333433E-3</v>
      </c>
      <c r="K37" s="230">
        <f t="shared" ref="K37:K45" si="11">((I37-F37)/F37)</f>
        <v>0</v>
      </c>
      <c r="L37" s="9"/>
      <c r="M37" s="304"/>
      <c r="N37" s="438"/>
      <c r="O37" s="348"/>
    </row>
    <row r="38" spans="1:16" ht="12.95" customHeight="1">
      <c r="A38" s="405">
        <v>32</v>
      </c>
      <c r="B38" s="54" t="s">
        <v>170</v>
      </c>
      <c r="C38" s="406" t="s">
        <v>157</v>
      </c>
      <c r="D38" s="74">
        <v>10852124953.549999</v>
      </c>
      <c r="E38" s="55">
        <f t="shared" si="7"/>
        <v>1.5694440015623309E-2</v>
      </c>
      <c r="F38" s="76">
        <v>1</v>
      </c>
      <c r="G38" s="74">
        <v>10783634891.66</v>
      </c>
      <c r="H38" s="55">
        <f t="shared" si="5"/>
        <v>1.6021703126033075E-2</v>
      </c>
      <c r="I38" s="76">
        <v>1</v>
      </c>
      <c r="J38" s="230">
        <f t="shared" si="10"/>
        <v>-6.3112120606015135E-3</v>
      </c>
      <c r="K38" s="230">
        <f t="shared" si="11"/>
        <v>0</v>
      </c>
      <c r="L38" s="9"/>
      <c r="M38" s="4"/>
      <c r="N38" s="213"/>
    </row>
    <row r="39" spans="1:16" ht="12.95" customHeight="1">
      <c r="A39" s="405">
        <v>33</v>
      </c>
      <c r="B39" s="54" t="s">
        <v>182</v>
      </c>
      <c r="C39" s="406" t="s">
        <v>158</v>
      </c>
      <c r="D39" s="74">
        <v>754701197.19000006</v>
      </c>
      <c r="E39" s="55">
        <f t="shared" si="7"/>
        <v>1.0914556107412758E-3</v>
      </c>
      <c r="F39" s="76">
        <v>10</v>
      </c>
      <c r="G39" s="74">
        <v>757307533.23000002</v>
      </c>
      <c r="H39" s="55">
        <f t="shared" si="5"/>
        <v>1.1251638797510992E-3</v>
      </c>
      <c r="I39" s="76">
        <v>10</v>
      </c>
      <c r="J39" s="186">
        <f t="shared" si="10"/>
        <v>3.4534674778630343E-3</v>
      </c>
      <c r="K39" s="186">
        <f t="shared" si="11"/>
        <v>0</v>
      </c>
      <c r="L39" s="9"/>
      <c r="M39" s="4"/>
      <c r="N39" s="361"/>
      <c r="O39" s="359"/>
    </row>
    <row r="40" spans="1:16" ht="12.95" customHeight="1" thickBot="1">
      <c r="A40" s="405">
        <v>34</v>
      </c>
      <c r="B40" s="54" t="s">
        <v>52</v>
      </c>
      <c r="C40" s="406" t="s">
        <v>169</v>
      </c>
      <c r="D40" s="74">
        <v>1040092611.4</v>
      </c>
      <c r="E40" s="55">
        <f t="shared" si="7"/>
        <v>1.5041912224730168E-3</v>
      </c>
      <c r="F40" s="76">
        <v>1</v>
      </c>
      <c r="G40" s="74">
        <v>1035734433.34</v>
      </c>
      <c r="H40" s="55">
        <f t="shared" si="5"/>
        <v>1.5388345187036566E-3</v>
      </c>
      <c r="I40" s="76">
        <v>1</v>
      </c>
      <c r="J40" s="186">
        <f t="shared" si="10"/>
        <v>-4.1901826935715723E-3</v>
      </c>
      <c r="K40" s="186">
        <f t="shared" si="11"/>
        <v>0</v>
      </c>
      <c r="L40" s="9"/>
      <c r="M40" s="4"/>
      <c r="N40" s="364"/>
      <c r="O40" s="360"/>
    </row>
    <row r="41" spans="1:16" ht="12.95" customHeight="1">
      <c r="A41" s="405">
        <v>35</v>
      </c>
      <c r="B41" s="406" t="s">
        <v>11</v>
      </c>
      <c r="C41" s="54" t="s">
        <v>171</v>
      </c>
      <c r="D41" s="74">
        <v>6586852323</v>
      </c>
      <c r="E41" s="55">
        <f t="shared" si="7"/>
        <v>9.5259646490962469E-3</v>
      </c>
      <c r="F41" s="76">
        <v>100</v>
      </c>
      <c r="G41" s="74">
        <v>6508500425.1000004</v>
      </c>
      <c r="H41" s="55">
        <f>(G41/$G$47)</f>
        <v>9.66995476518402E-3</v>
      </c>
      <c r="I41" s="76">
        <v>100</v>
      </c>
      <c r="J41" s="186">
        <f t="shared" si="10"/>
        <v>-1.1895195771493179E-2</v>
      </c>
      <c r="K41" s="186">
        <f t="shared" si="11"/>
        <v>0</v>
      </c>
      <c r="L41" s="9"/>
      <c r="M41" s="337"/>
      <c r="N41" s="213"/>
    </row>
    <row r="42" spans="1:16" ht="12.95" customHeight="1">
      <c r="A42" s="405">
        <v>36</v>
      </c>
      <c r="B42" s="406" t="s">
        <v>172</v>
      </c>
      <c r="C42" s="54" t="s">
        <v>173</v>
      </c>
      <c r="D42" s="74">
        <v>674953318.63999999</v>
      </c>
      <c r="E42" s="55">
        <f t="shared" si="7"/>
        <v>9.761235166460305E-4</v>
      </c>
      <c r="F42" s="76">
        <v>1</v>
      </c>
      <c r="G42" s="74">
        <v>670093285.61000001</v>
      </c>
      <c r="H42" s="55">
        <f>(G42/$G$47)</f>
        <v>9.955859778871686E-4</v>
      </c>
      <c r="I42" s="76">
        <v>1</v>
      </c>
      <c r="J42" s="186">
        <f t="shared" si="10"/>
        <v>-7.2005469056626243E-3</v>
      </c>
      <c r="K42" s="186">
        <f t="shared" si="11"/>
        <v>0</v>
      </c>
      <c r="L42" s="9"/>
      <c r="M42" s="4"/>
      <c r="N42" s="213"/>
    </row>
    <row r="43" spans="1:16" ht="12.95" customHeight="1">
      <c r="A43" s="405">
        <v>37</v>
      </c>
      <c r="B43" s="406" t="s">
        <v>174</v>
      </c>
      <c r="C43" s="54" t="s">
        <v>176</v>
      </c>
      <c r="D43" s="74">
        <v>260186028.87</v>
      </c>
      <c r="E43" s="55">
        <f t="shared" si="7"/>
        <v>3.762833583728359E-4</v>
      </c>
      <c r="F43" s="76">
        <v>100</v>
      </c>
      <c r="G43" s="74">
        <v>260818425.80000001</v>
      </c>
      <c r="H43" s="55">
        <f>(G43/$G$47)</f>
        <v>3.8750898281976432E-4</v>
      </c>
      <c r="I43" s="76">
        <v>100</v>
      </c>
      <c r="J43" s="186">
        <f t="shared" si="10"/>
        <v>2.4305568317658575E-3</v>
      </c>
      <c r="K43" s="186">
        <f t="shared" si="11"/>
        <v>0</v>
      </c>
      <c r="L43" s="9"/>
      <c r="M43" s="4"/>
      <c r="N43" s="213"/>
    </row>
    <row r="44" spans="1:16" ht="12.95" customHeight="1">
      <c r="A44" s="405">
        <v>38</v>
      </c>
      <c r="B44" s="406" t="s">
        <v>192</v>
      </c>
      <c r="C44" s="54" t="s">
        <v>193</v>
      </c>
      <c r="D44" s="74">
        <v>55649056.009106889</v>
      </c>
      <c r="E44" s="55">
        <f t="shared" si="7"/>
        <v>8.0480161737843376E-5</v>
      </c>
      <c r="F44" s="76">
        <v>1</v>
      </c>
      <c r="G44" s="74">
        <v>55694497.350000001</v>
      </c>
      <c r="H44" s="55">
        <f t="shared" ref="H44:H45" si="12">(G44/$G$47)</f>
        <v>8.2747673790908063E-5</v>
      </c>
      <c r="I44" s="76">
        <v>1</v>
      </c>
      <c r="J44" s="186">
        <f t="shared" si="10"/>
        <v>8.1656984236490391E-4</v>
      </c>
      <c r="K44" s="186">
        <f t="shared" si="11"/>
        <v>0</v>
      </c>
      <c r="L44" s="9"/>
      <c r="M44" s="4"/>
      <c r="N44" s="213"/>
    </row>
    <row r="45" spans="1:16" ht="12.95" customHeight="1">
      <c r="A45" s="405">
        <v>39</v>
      </c>
      <c r="B45" s="409" t="s">
        <v>137</v>
      </c>
      <c r="C45" s="409" t="s">
        <v>203</v>
      </c>
      <c r="D45" s="74">
        <v>1824679410.6400001</v>
      </c>
      <c r="E45" s="55">
        <f t="shared" ref="E45" si="13">(D45/$D$47)</f>
        <v>2.6388676577728119E-3</v>
      </c>
      <c r="F45" s="76">
        <v>1</v>
      </c>
      <c r="G45" s="74">
        <v>1825131196.1800001</v>
      </c>
      <c r="H45" s="55">
        <f t="shared" si="12"/>
        <v>2.7116747261049204E-3</v>
      </c>
      <c r="I45" s="76">
        <v>1</v>
      </c>
      <c r="J45" s="186">
        <f t="shared" si="10"/>
        <v>2.4759721481238154E-4</v>
      </c>
      <c r="K45" s="186">
        <f t="shared" si="11"/>
        <v>0</v>
      </c>
      <c r="L45" s="9"/>
      <c r="M45" s="4"/>
      <c r="N45" s="213"/>
    </row>
    <row r="46" spans="1:16" ht="12.95" customHeight="1">
      <c r="A46" s="405">
        <v>40</v>
      </c>
      <c r="B46" s="406" t="s">
        <v>207</v>
      </c>
      <c r="C46" s="406" t="s">
        <v>210</v>
      </c>
      <c r="D46" s="74">
        <v>134586545.40000001</v>
      </c>
      <c r="E46" s="55" t="s">
        <v>102</v>
      </c>
      <c r="F46" s="76">
        <v>1</v>
      </c>
      <c r="G46" s="74">
        <v>138319980.87</v>
      </c>
      <c r="H46" s="55">
        <f t="shared" si="5"/>
        <v>2.0550785446302988E-4</v>
      </c>
      <c r="I46" s="76">
        <v>1</v>
      </c>
      <c r="J46" s="186">
        <f t="shared" si="8"/>
        <v>2.7740034926254958E-2</v>
      </c>
      <c r="K46" s="186">
        <f t="shared" si="9"/>
        <v>0</v>
      </c>
      <c r="L46" s="9"/>
      <c r="M46" s="251"/>
      <c r="N46" s="213"/>
    </row>
    <row r="47" spans="1:16" ht="12.95" customHeight="1">
      <c r="A47" s="237"/>
      <c r="B47" s="241"/>
      <c r="C47" s="239" t="s">
        <v>56</v>
      </c>
      <c r="D47" s="85">
        <f>SUM(D21:D46)</f>
        <v>691463024022.96985</v>
      </c>
      <c r="E47" s="66">
        <f>(D47/$D$125)</f>
        <v>0.45930229347485196</v>
      </c>
      <c r="F47" s="86"/>
      <c r="G47" s="85">
        <f>SUM(G21:G46)</f>
        <v>673064205898.18994</v>
      </c>
      <c r="H47" s="66">
        <f>(G47/$G$125)</f>
        <v>0.44883560682721124</v>
      </c>
      <c r="I47" s="86"/>
      <c r="J47" s="186">
        <f t="shared" si="8"/>
        <v>-2.660853507066014E-2</v>
      </c>
      <c r="K47" s="186"/>
      <c r="L47" s="9"/>
      <c r="M47" s="4"/>
    </row>
    <row r="48" spans="1:16" ht="12.95" customHeight="1">
      <c r="A48" s="240"/>
      <c r="B48" s="80"/>
      <c r="C48" s="80" t="s">
        <v>81</v>
      </c>
      <c r="D48" s="392"/>
      <c r="E48" s="82"/>
      <c r="F48" s="83"/>
      <c r="G48" s="81"/>
      <c r="H48" s="82"/>
      <c r="I48" s="83"/>
      <c r="J48" s="186"/>
      <c r="K48" s="186"/>
      <c r="L48" s="9"/>
      <c r="M48" s="4"/>
      <c r="O48" s="59"/>
      <c r="P48" s="60"/>
    </row>
    <row r="49" spans="1:15" ht="12.95" customHeight="1">
      <c r="A49" s="405">
        <v>41</v>
      </c>
      <c r="B49" s="406" t="s">
        <v>7</v>
      </c>
      <c r="C49" s="406" t="s">
        <v>24</v>
      </c>
      <c r="D49" s="73">
        <v>163567905048.98999</v>
      </c>
      <c r="E49" s="55">
        <f>(D49/$D$59)</f>
        <v>0.70979724672655042</v>
      </c>
      <c r="F49" s="96">
        <v>225.68</v>
      </c>
      <c r="G49" s="73">
        <v>164712037243.48001</v>
      </c>
      <c r="H49" s="55">
        <f t="shared" ref="H49:H58" si="14">(G49/$G$59)</f>
        <v>0.71496753338129271</v>
      </c>
      <c r="I49" s="96">
        <v>226.17</v>
      </c>
      <c r="J49" s="186">
        <f>((G49-D49)/D49)</f>
        <v>6.994845316062117E-3</v>
      </c>
      <c r="K49" s="186">
        <f t="shared" ref="K49:K58" si="15">((I49-F49)/F49)</f>
        <v>2.1712158808932145E-3</v>
      </c>
      <c r="L49" s="9"/>
      <c r="M49" s="4"/>
    </row>
    <row r="50" spans="1:15" ht="12.95" customHeight="1">
      <c r="A50" s="405">
        <v>42</v>
      </c>
      <c r="B50" s="406" t="s">
        <v>78</v>
      </c>
      <c r="C50" s="406" t="s">
        <v>25</v>
      </c>
      <c r="D50" s="73">
        <v>1956458270.05</v>
      </c>
      <c r="E50" s="55">
        <f t="shared" ref="E50:E58" si="16">(D50/$D$59)</f>
        <v>8.4899827567086333E-3</v>
      </c>
      <c r="F50" s="96">
        <v>376.98259999999999</v>
      </c>
      <c r="G50" s="73">
        <v>1764236845.1500001</v>
      </c>
      <c r="H50" s="55">
        <f t="shared" si="14"/>
        <v>7.6580442242524657E-3</v>
      </c>
      <c r="I50" s="96">
        <v>339.8578</v>
      </c>
      <c r="J50" s="230">
        <f t="shared" ref="J50:J59" si="17">((G50-D50)/D50)</f>
        <v>-9.8249693255705053E-2</v>
      </c>
      <c r="K50" s="230">
        <f t="shared" si="15"/>
        <v>-9.8478815733139921E-2</v>
      </c>
      <c r="L50" s="9"/>
      <c r="M50" s="215"/>
      <c r="N50" s="216"/>
    </row>
    <row r="51" spans="1:15" ht="12.95" customHeight="1">
      <c r="A51" s="405">
        <v>43</v>
      </c>
      <c r="B51" s="413" t="s">
        <v>21</v>
      </c>
      <c r="C51" s="413" t="s">
        <v>28</v>
      </c>
      <c r="D51" s="73">
        <v>17848275419.220001</v>
      </c>
      <c r="E51" s="55">
        <f t="shared" si="16"/>
        <v>7.7451971690810334E-2</v>
      </c>
      <c r="F51" s="344">
        <v>1358.89</v>
      </c>
      <c r="G51" s="73">
        <v>16824212216.34</v>
      </c>
      <c r="H51" s="55">
        <f t="shared" si="14"/>
        <v>7.302906157137079E-2</v>
      </c>
      <c r="I51" s="96">
        <v>1346.68</v>
      </c>
      <c r="J51" s="186">
        <f t="shared" si="17"/>
        <v>-5.7376030951272396E-2</v>
      </c>
      <c r="K51" s="186">
        <f t="shared" si="15"/>
        <v>-8.9852747463003146E-3</v>
      </c>
      <c r="L51" s="9"/>
      <c r="M51" s="310" t="s">
        <v>183</v>
      </c>
      <c r="N51" s="217"/>
      <c r="O51" s="95"/>
    </row>
    <row r="52" spans="1:15" ht="12.95" customHeight="1">
      <c r="A52" s="405" t="s">
        <v>211</v>
      </c>
      <c r="B52" s="406" t="s">
        <v>21</v>
      </c>
      <c r="C52" s="406" t="s">
        <v>86</v>
      </c>
      <c r="D52" s="73">
        <v>4729463350.0200005</v>
      </c>
      <c r="E52" s="55">
        <f t="shared" si="16"/>
        <v>2.0523342053765901E-2</v>
      </c>
      <c r="F52" s="344">
        <v>50254.84</v>
      </c>
      <c r="G52" s="73">
        <v>4900427083.0200005</v>
      </c>
      <c r="H52" s="55">
        <f t="shared" si="14"/>
        <v>2.1271343143443401E-2</v>
      </c>
      <c r="I52" s="344">
        <v>51638.9</v>
      </c>
      <c r="J52" s="186">
        <f t="shared" si="17"/>
        <v>3.6148653736639488E-2</v>
      </c>
      <c r="K52" s="186">
        <f t="shared" si="15"/>
        <v>2.7540829898175082E-2</v>
      </c>
      <c r="L52" s="9"/>
      <c r="M52" s="317"/>
      <c r="N52" s="218"/>
    </row>
    <row r="53" spans="1:15" ht="12.95" customHeight="1">
      <c r="A53" s="405" t="s">
        <v>212</v>
      </c>
      <c r="B53" s="406" t="s">
        <v>21</v>
      </c>
      <c r="C53" s="406" t="s">
        <v>85</v>
      </c>
      <c r="D53" s="73">
        <v>586162480.75999999</v>
      </c>
      <c r="E53" s="55">
        <f t="shared" si="16"/>
        <v>2.5436317403052886E-3</v>
      </c>
      <c r="F53" s="344">
        <v>50199.05</v>
      </c>
      <c r="G53" s="73">
        <v>602332262.25999999</v>
      </c>
      <c r="H53" s="55">
        <f t="shared" si="14"/>
        <v>2.6145509401199088E-3</v>
      </c>
      <c r="I53" s="344">
        <v>51581.55</v>
      </c>
      <c r="J53" s="186">
        <f t="shared" si="17"/>
        <v>2.7585835038494388E-2</v>
      </c>
      <c r="K53" s="186">
        <f>((I53-F53)/F53)</f>
        <v>2.7540361819596185E-2</v>
      </c>
      <c r="L53" s="9"/>
      <c r="M53" s="310"/>
      <c r="N53" s="218"/>
    </row>
    <row r="54" spans="1:15" ht="12.95" customHeight="1">
      <c r="A54" s="405">
        <v>45</v>
      </c>
      <c r="B54" s="412" t="s">
        <v>55</v>
      </c>
      <c r="C54" s="413" t="s">
        <v>132</v>
      </c>
      <c r="D54" s="73">
        <v>30946707556.700001</v>
      </c>
      <c r="E54" s="55">
        <f t="shared" si="16"/>
        <v>0.13429216332151728</v>
      </c>
      <c r="F54" s="344">
        <v>46643.71</v>
      </c>
      <c r="G54" s="73">
        <v>31186281745.880001</v>
      </c>
      <c r="H54" s="55">
        <f t="shared" si="14"/>
        <v>0.13537067058569499</v>
      </c>
      <c r="I54" s="344">
        <v>47699.3</v>
      </c>
      <c r="J54" s="186">
        <f t="shared" si="17"/>
        <v>7.7415081633823817E-3</v>
      </c>
      <c r="K54" s="186">
        <f>((I54-F54)/F54)</f>
        <v>2.2630918509698388E-2</v>
      </c>
      <c r="L54" s="9"/>
      <c r="M54" s="281"/>
      <c r="N54" s="218"/>
    </row>
    <row r="55" spans="1:15" ht="12.95" customHeight="1">
      <c r="A55" s="405">
        <v>46</v>
      </c>
      <c r="B55" s="54" t="s">
        <v>170</v>
      </c>
      <c r="C55" s="406" t="s">
        <v>156</v>
      </c>
      <c r="D55" s="73">
        <v>4001066826.4000001</v>
      </c>
      <c r="E55" s="55">
        <f t="shared" si="16"/>
        <v>1.7362490621232012E-2</v>
      </c>
      <c r="F55" s="344">
        <v>379.5</v>
      </c>
      <c r="G55" s="73">
        <v>4009026732.6399999</v>
      </c>
      <c r="H55" s="55">
        <f t="shared" si="14"/>
        <v>1.7402030854965611E-2</v>
      </c>
      <c r="I55" s="344">
        <v>379.5</v>
      </c>
      <c r="J55" s="186">
        <f>((G55-D55)/D55)</f>
        <v>1.9894459616316322E-3</v>
      </c>
      <c r="K55" s="186">
        <f>((I55-F55)/F55)</f>
        <v>0</v>
      </c>
      <c r="L55" s="9"/>
      <c r="M55" s="318"/>
      <c r="N55" s="218"/>
    </row>
    <row r="56" spans="1:15" ht="12.95" customHeight="1">
      <c r="A56" s="405">
        <v>47</v>
      </c>
      <c r="B56" s="406" t="s">
        <v>115</v>
      </c>
      <c r="C56" s="406" t="s">
        <v>164</v>
      </c>
      <c r="D56" s="73">
        <v>567820327.60000002</v>
      </c>
      <c r="E56" s="55">
        <f t="shared" si="16"/>
        <v>2.4640366033002307E-3</v>
      </c>
      <c r="F56" s="344">
        <v>42385.48</v>
      </c>
      <c r="G56" s="73">
        <v>568475869.39999998</v>
      </c>
      <c r="H56" s="55">
        <f t="shared" si="14"/>
        <v>2.4675900859078988E-3</v>
      </c>
      <c r="I56" s="344">
        <v>42444.06</v>
      </c>
      <c r="J56" s="186">
        <f>((G56-D56)/D56)</f>
        <v>1.1544880803593695E-3</v>
      </c>
      <c r="K56" s="186">
        <f>((I56-F56)/F56)</f>
        <v>1.3820770697888633E-3</v>
      </c>
      <c r="L56" s="9"/>
      <c r="M56" s="318"/>
      <c r="N56" s="218"/>
    </row>
    <row r="57" spans="1:15" ht="12.95" customHeight="1">
      <c r="A57" s="405">
        <v>48</v>
      </c>
      <c r="B57" s="406" t="s">
        <v>78</v>
      </c>
      <c r="C57" s="406" t="s">
        <v>188</v>
      </c>
      <c r="D57" s="73">
        <v>689204077.20000005</v>
      </c>
      <c r="E57" s="55">
        <f t="shared" si="16"/>
        <v>2.9907771716141673E-3</v>
      </c>
      <c r="F57" s="344">
        <v>43400.37</v>
      </c>
      <c r="G57" s="73">
        <v>626927151.64999998</v>
      </c>
      <c r="H57" s="55">
        <f t="shared" si="14"/>
        <v>2.7213102741384678E-3</v>
      </c>
      <c r="I57" s="344">
        <v>43286.158499999998</v>
      </c>
      <c r="J57" s="186">
        <f>((G57-D57)/D57)</f>
        <v>-9.0360645867055625E-2</v>
      </c>
      <c r="K57" s="186">
        <f>((I57-F57)/F57)</f>
        <v>-2.6315789473685338E-3</v>
      </c>
      <c r="L57" s="9"/>
      <c r="M57" s="318"/>
      <c r="N57" s="218"/>
    </row>
    <row r="58" spans="1:15" ht="12.95" customHeight="1">
      <c r="A58" s="405">
        <v>49</v>
      </c>
      <c r="B58" s="406" t="s">
        <v>9</v>
      </c>
      <c r="C58" s="406" t="s">
        <v>189</v>
      </c>
      <c r="D58" s="73">
        <v>5550074881.9499998</v>
      </c>
      <c r="E58" s="55">
        <f t="shared" si="16"/>
        <v>2.4084357314195604E-2</v>
      </c>
      <c r="F58" s="344">
        <v>462.49369999999999</v>
      </c>
      <c r="G58" s="73">
        <v>5182989429.1499996</v>
      </c>
      <c r="H58" s="55">
        <f t="shared" si="14"/>
        <v>2.2497864938813845E-2</v>
      </c>
      <c r="I58" s="344">
        <v>457.4151</v>
      </c>
      <c r="J58" s="186">
        <f t="shared" si="17"/>
        <v>-6.614063064155018E-2</v>
      </c>
      <c r="K58" s="186">
        <f t="shared" si="15"/>
        <v>-1.0980906334507896E-2</v>
      </c>
      <c r="L58" s="9"/>
      <c r="M58" s="219"/>
      <c r="N58" s="232"/>
      <c r="O58"/>
    </row>
    <row r="59" spans="1:15" ht="12.95" customHeight="1">
      <c r="A59" s="237"/>
      <c r="B59" s="241"/>
      <c r="C59" s="239" t="s">
        <v>56</v>
      </c>
      <c r="D59" s="208">
        <f>SUM(D49:D58)</f>
        <v>230443138238.89001</v>
      </c>
      <c r="E59" s="66">
        <f>(D59/$D$125)</f>
        <v>0.1530711812945019</v>
      </c>
      <c r="F59" s="86"/>
      <c r="G59" s="208">
        <f>SUM(G49:G58)</f>
        <v>230376946578.97</v>
      </c>
      <c r="H59" s="66">
        <f>(G59/$G$125)</f>
        <v>0.15362780506026921</v>
      </c>
      <c r="I59" s="86"/>
      <c r="J59" s="186">
        <f t="shared" si="17"/>
        <v>-2.8723641079473375E-4</v>
      </c>
      <c r="K59" s="186"/>
      <c r="L59" s="9"/>
      <c r="M59" s="319"/>
      <c r="N59"/>
      <c r="O59"/>
    </row>
    <row r="60" spans="1:15" ht="15">
      <c r="A60" s="240"/>
      <c r="B60" s="80"/>
      <c r="C60" s="80" t="s">
        <v>62</v>
      </c>
      <c r="D60" s="392"/>
      <c r="E60" s="82"/>
      <c r="F60" s="87"/>
      <c r="G60" s="87"/>
      <c r="H60" s="82"/>
      <c r="I60" s="87"/>
      <c r="J60" s="186"/>
      <c r="K60" s="186"/>
      <c r="L60" s="9"/>
      <c r="M60" s="4"/>
      <c r="N60" s="220"/>
      <c r="O60"/>
    </row>
    <row r="61" spans="1:15" ht="12.95" customHeight="1">
      <c r="A61" s="405">
        <v>50</v>
      </c>
      <c r="B61" s="406" t="s">
        <v>11</v>
      </c>
      <c r="C61" s="54" t="s">
        <v>26</v>
      </c>
      <c r="D61" s="73">
        <v>24190589430.73</v>
      </c>
      <c r="E61" s="55">
        <f>(D61/$D$87)</f>
        <v>5.119813546499135E-2</v>
      </c>
      <c r="F61" s="344">
        <v>3323.68</v>
      </c>
      <c r="G61" s="73">
        <v>27164442919.07</v>
      </c>
      <c r="H61" s="55">
        <f>(G61/$G$87)</f>
        <v>5.5811422017976328E-2</v>
      </c>
      <c r="I61" s="344">
        <v>3325.61</v>
      </c>
      <c r="J61" s="186">
        <f t="shared" ref="J61:J69" si="18">((G61-D61)/D61)</f>
        <v>0.12293431281844786</v>
      </c>
      <c r="K61" s="186">
        <f t="shared" ref="K61:K86" si="19">((I61-F61)/F61)</f>
        <v>5.8068165407027482E-4</v>
      </c>
      <c r="L61" s="9"/>
      <c r="M61" s="235"/>
      <c r="N61"/>
      <c r="O61"/>
    </row>
    <row r="62" spans="1:15" ht="12.95" customHeight="1">
      <c r="A62" s="405">
        <v>51</v>
      </c>
      <c r="B62" s="406" t="s">
        <v>55</v>
      </c>
      <c r="C62" s="406" t="s">
        <v>201</v>
      </c>
      <c r="D62" s="73">
        <v>146822006662.17999</v>
      </c>
      <c r="E62" s="55">
        <f t="shared" ref="E62:E86" si="20">(D62/$D$87)</f>
        <v>0.3107412081816856</v>
      </c>
      <c r="F62" s="344">
        <v>1.9026000000000001</v>
      </c>
      <c r="G62" s="73">
        <v>151798004828.44</v>
      </c>
      <c r="H62" s="55">
        <f t="shared" ref="H62:H86" si="21">(G62/$G$87)</f>
        <v>0.31188059089624515</v>
      </c>
      <c r="I62" s="344">
        <v>1.9046000000000001</v>
      </c>
      <c r="J62" s="230">
        <f t="shared" si="18"/>
        <v>3.3891364648824009E-2</v>
      </c>
      <c r="K62" s="230">
        <f t="shared" si="19"/>
        <v>1.0511931041732375E-3</v>
      </c>
      <c r="L62" s="9"/>
      <c r="M62" s="235"/>
      <c r="N62" s="378"/>
      <c r="O62" s="378"/>
    </row>
    <row r="63" spans="1:15" ht="12.95" customHeight="1">
      <c r="A63" s="405">
        <v>52</v>
      </c>
      <c r="B63" s="406" t="s">
        <v>65</v>
      </c>
      <c r="C63" s="406" t="s">
        <v>68</v>
      </c>
      <c r="D63" s="73">
        <v>12608155072.889999</v>
      </c>
      <c r="E63" s="55">
        <f t="shared" si="20"/>
        <v>2.6684510240392288E-2</v>
      </c>
      <c r="F63" s="76">
        <v>1</v>
      </c>
      <c r="G63" s="73">
        <v>11308666615.809999</v>
      </c>
      <c r="H63" s="55">
        <f t="shared" si="21"/>
        <v>2.3234518993669101E-2</v>
      </c>
      <c r="I63" s="76">
        <v>1</v>
      </c>
      <c r="J63" s="186">
        <f t="shared" si="18"/>
        <v>-0.10306729648925039</v>
      </c>
      <c r="K63" s="186">
        <f t="shared" si="19"/>
        <v>0</v>
      </c>
      <c r="L63" s="9"/>
      <c r="M63" s="339"/>
      <c r="N63" s="220"/>
      <c r="O63"/>
    </row>
    <row r="64" spans="1:15" ht="12" customHeight="1" thickBot="1">
      <c r="A64" s="405">
        <v>53</v>
      </c>
      <c r="B64" s="406" t="s">
        <v>18</v>
      </c>
      <c r="C64" s="406" t="s">
        <v>27</v>
      </c>
      <c r="D64" s="73">
        <v>29940866725.75</v>
      </c>
      <c r="E64" s="55">
        <f t="shared" si="20"/>
        <v>6.3368300923535695E-2</v>
      </c>
      <c r="F64" s="73">
        <v>24.136399999999998</v>
      </c>
      <c r="G64" s="73">
        <v>30829317747.029999</v>
      </c>
      <c r="H64" s="55">
        <f t="shared" si="21"/>
        <v>6.3341187170006794E-2</v>
      </c>
      <c r="I64" s="76">
        <v>24.148700000000002</v>
      </c>
      <c r="J64" s="186">
        <f t="shared" si="18"/>
        <v>2.967352379668774E-2</v>
      </c>
      <c r="K64" s="186">
        <f t="shared" si="19"/>
        <v>5.096037520095503E-4</v>
      </c>
      <c r="L64" s="9"/>
      <c r="M64" s="314"/>
      <c r="N64" s="314"/>
      <c r="O64" s="299"/>
    </row>
    <row r="65" spans="1:16" ht="12.95" customHeight="1" thickBot="1">
      <c r="A65" s="405">
        <v>54</v>
      </c>
      <c r="B65" s="406" t="s">
        <v>133</v>
      </c>
      <c r="C65" s="419" t="s">
        <v>136</v>
      </c>
      <c r="D65" s="73">
        <v>554482766.99000001</v>
      </c>
      <c r="E65" s="55">
        <f t="shared" si="20"/>
        <v>1.173534191824799E-3</v>
      </c>
      <c r="F65" s="76">
        <v>2.1017187528854344</v>
      </c>
      <c r="G65" s="73">
        <v>538457055.13</v>
      </c>
      <c r="H65" s="55">
        <f t="shared" si="21"/>
        <v>1.1063011316650273E-3</v>
      </c>
      <c r="I65" s="76">
        <v>2.0407000000000002</v>
      </c>
      <c r="J65" s="230">
        <f t="shared" si="18"/>
        <v>-2.8902091848580454E-2</v>
      </c>
      <c r="K65" s="230">
        <f t="shared" si="19"/>
        <v>-2.9032786999526949E-2</v>
      </c>
      <c r="L65" s="9"/>
      <c r="N65" s="312"/>
      <c r="O65" s="311"/>
      <c r="P65" s="296"/>
    </row>
    <row r="66" spans="1:16" ht="12.95" customHeight="1" thickBot="1">
      <c r="A66" s="405">
        <v>55</v>
      </c>
      <c r="B66" s="406" t="s">
        <v>7</v>
      </c>
      <c r="C66" s="406" t="s">
        <v>87</v>
      </c>
      <c r="D66" s="73">
        <v>38963241116.07</v>
      </c>
      <c r="E66" s="55">
        <f t="shared" si="20"/>
        <v>8.2463691202231043E-2</v>
      </c>
      <c r="F66" s="96">
        <v>295.99</v>
      </c>
      <c r="G66" s="73">
        <v>40115318123.459999</v>
      </c>
      <c r="H66" s="55">
        <f t="shared" si="21"/>
        <v>8.2419983941656727E-2</v>
      </c>
      <c r="I66" s="96">
        <v>296.22000000000003</v>
      </c>
      <c r="J66" s="186">
        <f t="shared" si="18"/>
        <v>2.9568305263876951E-2</v>
      </c>
      <c r="K66" s="186">
        <f t="shared" si="19"/>
        <v>7.7705327882704879E-4</v>
      </c>
      <c r="L66" s="9"/>
      <c r="M66" s="4"/>
      <c r="N66"/>
      <c r="O66" s="305"/>
      <c r="P66" s="298"/>
    </row>
    <row r="67" spans="1:16" ht="12.95" customHeight="1">
      <c r="A67" s="405">
        <v>56</v>
      </c>
      <c r="B67" s="406" t="s">
        <v>29</v>
      </c>
      <c r="C67" s="406" t="s">
        <v>49</v>
      </c>
      <c r="D67" s="74">
        <v>6080981480.1199999</v>
      </c>
      <c r="E67" s="55">
        <f t="shared" si="20"/>
        <v>1.2870083817957312E-2</v>
      </c>
      <c r="F67" s="96">
        <v>1</v>
      </c>
      <c r="G67" s="73">
        <v>6142487849.96</v>
      </c>
      <c r="H67" s="55">
        <f t="shared" si="21"/>
        <v>1.2620210274724325E-2</v>
      </c>
      <c r="I67" s="96">
        <v>1.01</v>
      </c>
      <c r="J67" s="186">
        <f t="shared" si="18"/>
        <v>1.0114546482517228E-2</v>
      </c>
      <c r="K67" s="186">
        <f t="shared" si="19"/>
        <v>1.0000000000000009E-2</v>
      </c>
      <c r="L67" s="9"/>
      <c r="M67" s="4"/>
      <c r="N67" s="222"/>
      <c r="O67" s="221"/>
    </row>
    <row r="68" spans="1:16" ht="12.95" customHeight="1">
      <c r="A68" s="405">
        <v>57</v>
      </c>
      <c r="B68" s="54" t="s">
        <v>170</v>
      </c>
      <c r="C68" s="406" t="s">
        <v>143</v>
      </c>
      <c r="D68" s="74">
        <v>27380910339.990002</v>
      </c>
      <c r="E68" s="55">
        <f t="shared" si="20"/>
        <v>5.7950285203087211E-2</v>
      </c>
      <c r="F68" s="96">
        <v>3.88</v>
      </c>
      <c r="G68" s="74">
        <v>27139514463.16</v>
      </c>
      <c r="H68" s="55">
        <f t="shared" si="21"/>
        <v>5.5760204601989022E-2</v>
      </c>
      <c r="I68" s="96">
        <v>3.89</v>
      </c>
      <c r="J68" s="186">
        <f t="shared" si="18"/>
        <v>-8.8162107772378016E-3</v>
      </c>
      <c r="K68" s="186">
        <f t="shared" si="19"/>
        <v>2.5773195876289258E-3</v>
      </c>
      <c r="L68" s="9"/>
      <c r="M68" s="4"/>
      <c r="N68" s="311"/>
      <c r="O68" s="315"/>
    </row>
    <row r="69" spans="1:16" ht="12" customHeight="1" thickBot="1">
      <c r="A69" s="405">
        <v>58</v>
      </c>
      <c r="B69" s="406" t="s">
        <v>7</v>
      </c>
      <c r="C69" s="54" t="s">
        <v>92</v>
      </c>
      <c r="D69" s="73">
        <v>36689763545.040001</v>
      </c>
      <c r="E69" s="55">
        <f t="shared" si="20"/>
        <v>7.7651993124698879E-2</v>
      </c>
      <c r="F69" s="73">
        <v>3958.41</v>
      </c>
      <c r="G69" s="73">
        <v>36312278270.75</v>
      </c>
      <c r="H69" s="55">
        <f t="shared" si="21"/>
        <v>7.4606348197197039E-2</v>
      </c>
      <c r="I69" s="73">
        <v>3961.05</v>
      </c>
      <c r="J69" s="186">
        <f t="shared" si="18"/>
        <v>-1.0288572010735464E-2</v>
      </c>
      <c r="K69" s="186">
        <f t="shared" si="19"/>
        <v>6.6693445095387482E-4</v>
      </c>
      <c r="L69" s="9"/>
      <c r="M69" s="4"/>
      <c r="N69" s="305"/>
      <c r="O69" s="316"/>
    </row>
    <row r="70" spans="1:16" ht="12.95" customHeight="1">
      <c r="A70" s="405">
        <v>59</v>
      </c>
      <c r="B70" s="406" t="s">
        <v>7</v>
      </c>
      <c r="C70" s="54" t="s">
        <v>93</v>
      </c>
      <c r="D70" s="73">
        <v>399811235.48000002</v>
      </c>
      <c r="E70" s="55">
        <f t="shared" si="20"/>
        <v>8.4617986895877328E-4</v>
      </c>
      <c r="F70" s="73">
        <v>3594.33</v>
      </c>
      <c r="G70" s="73">
        <v>394303939.05000001</v>
      </c>
      <c r="H70" s="55">
        <f t="shared" si="21"/>
        <v>8.1012754839970727E-4</v>
      </c>
      <c r="I70" s="73">
        <v>3543.75</v>
      </c>
      <c r="J70" s="186">
        <f t="shared" ref="J70:J86" si="22">((G70-D70)/D70)</f>
        <v>-1.3774741531183162E-2</v>
      </c>
      <c r="K70" s="186">
        <f t="shared" si="19"/>
        <v>-1.4072163657760954E-2</v>
      </c>
      <c r="L70" s="9"/>
      <c r="M70" s="4"/>
      <c r="N70" s="434"/>
      <c r="O70" s="434"/>
    </row>
    <row r="71" spans="1:16" ht="12.95" customHeight="1">
      <c r="A71" s="405">
        <v>60</v>
      </c>
      <c r="B71" s="406" t="s">
        <v>115</v>
      </c>
      <c r="C71" s="54" t="s">
        <v>116</v>
      </c>
      <c r="D71" s="73">
        <v>64591537.539999999</v>
      </c>
      <c r="E71" s="55">
        <f t="shared" si="20"/>
        <v>1.3670465940214172E-4</v>
      </c>
      <c r="F71" s="73">
        <v>12.315535000000001</v>
      </c>
      <c r="G71" s="73">
        <v>64524620.43</v>
      </c>
      <c r="H71" s="55">
        <f t="shared" si="21"/>
        <v>1.3257075921260079E-4</v>
      </c>
      <c r="I71" s="73">
        <v>12.305702999999999</v>
      </c>
      <c r="J71" s="186">
        <f t="shared" si="22"/>
        <v>-1.0360042901681856E-3</v>
      </c>
      <c r="K71" s="186">
        <f t="shared" si="19"/>
        <v>-7.9834128196632729E-4</v>
      </c>
      <c r="L71" s="9"/>
      <c r="M71" s="254"/>
      <c r="N71" s="255"/>
      <c r="O71" s="439"/>
      <c r="P71" s="59"/>
    </row>
    <row r="72" spans="1:16" ht="12.95" customHeight="1">
      <c r="A72" s="405">
        <v>61</v>
      </c>
      <c r="B72" s="406" t="s">
        <v>37</v>
      </c>
      <c r="C72" s="406" t="s">
        <v>110</v>
      </c>
      <c r="D72" s="73">
        <v>13478657274.52</v>
      </c>
      <c r="E72" s="55">
        <f t="shared" si="20"/>
        <v>2.8526883274304801E-2</v>
      </c>
      <c r="F72" s="73">
        <v>1131.6099999999999</v>
      </c>
      <c r="G72" s="73">
        <v>13960351178.959999</v>
      </c>
      <c r="H72" s="55">
        <f t="shared" si="21"/>
        <v>2.8682607388245483E-2</v>
      </c>
      <c r="I72" s="73">
        <v>1133.8599999999999</v>
      </c>
      <c r="J72" s="186">
        <f t="shared" si="22"/>
        <v>3.5737528941446627E-2</v>
      </c>
      <c r="K72" s="186">
        <f t="shared" si="19"/>
        <v>1.9883175298910402E-3</v>
      </c>
      <c r="L72" s="9"/>
      <c r="M72" s="4"/>
      <c r="N72" s="223"/>
      <c r="O72" s="439"/>
    </row>
    <row r="73" spans="1:16" ht="12.95" customHeight="1">
      <c r="A73" s="405">
        <v>62</v>
      </c>
      <c r="B73" s="406" t="s">
        <v>7</v>
      </c>
      <c r="C73" s="412" t="s">
        <v>118</v>
      </c>
      <c r="D73" s="73">
        <v>110372325517.24001</v>
      </c>
      <c r="E73" s="55">
        <f t="shared" si="20"/>
        <v>0.23359733708015107</v>
      </c>
      <c r="F73" s="73">
        <v>488.28</v>
      </c>
      <c r="G73" s="73">
        <v>116356778616.52</v>
      </c>
      <c r="H73" s="55">
        <f t="shared" si="21"/>
        <v>0.23906388565987832</v>
      </c>
      <c r="I73" s="73">
        <v>499.85</v>
      </c>
      <c r="J73" s="186">
        <f t="shared" si="22"/>
        <v>5.4220594440091197E-2</v>
      </c>
      <c r="K73" s="186">
        <f t="shared" si="19"/>
        <v>2.3695420660276995E-2</v>
      </c>
      <c r="L73" s="9"/>
      <c r="M73" s="256"/>
      <c r="N73" s="257"/>
      <c r="O73" s="439"/>
    </row>
    <row r="74" spans="1:16" ht="12.95" customHeight="1" thickBot="1">
      <c r="A74" s="405">
        <v>63</v>
      </c>
      <c r="B74" s="54" t="s">
        <v>124</v>
      </c>
      <c r="C74" s="406" t="s">
        <v>125</v>
      </c>
      <c r="D74" s="73">
        <v>33647486.719999999</v>
      </c>
      <c r="E74" s="55">
        <f t="shared" si="20"/>
        <v>7.1213171058935704E-5</v>
      </c>
      <c r="F74" s="73">
        <v>0.7016</v>
      </c>
      <c r="G74" s="73">
        <v>30242611.489999998</v>
      </c>
      <c r="H74" s="55">
        <f t="shared" si="21"/>
        <v>6.2135754369148542E-5</v>
      </c>
      <c r="I74" s="73">
        <v>0.63060000000000005</v>
      </c>
      <c r="J74" s="230">
        <f t="shared" si="22"/>
        <v>-0.10119255736197823</v>
      </c>
      <c r="K74" s="230">
        <f t="shared" si="19"/>
        <v>-0.10119726339794748</v>
      </c>
      <c r="L74" s="9"/>
      <c r="M74" s="358"/>
      <c r="N74" s="257"/>
      <c r="O74" s="439"/>
    </row>
    <row r="75" spans="1:16" ht="12.95" customHeight="1">
      <c r="A75" s="405">
        <v>64</v>
      </c>
      <c r="B75" s="406" t="s">
        <v>126</v>
      </c>
      <c r="C75" s="406" t="s">
        <v>129</v>
      </c>
      <c r="D75" s="73">
        <v>1322916153.55</v>
      </c>
      <c r="E75" s="55">
        <f t="shared" si="20"/>
        <v>2.7998838404589585E-3</v>
      </c>
      <c r="F75" s="73">
        <v>1189.58</v>
      </c>
      <c r="G75" s="73">
        <v>1343441674.6099999</v>
      </c>
      <c r="H75" s="55">
        <f t="shared" si="21"/>
        <v>2.7602034940152759E-3</v>
      </c>
      <c r="I75" s="73">
        <v>1168.1600000000001</v>
      </c>
      <c r="J75" s="186">
        <f t="shared" si="22"/>
        <v>1.5515360519954658E-2</v>
      </c>
      <c r="K75" s="186">
        <f t="shared" si="19"/>
        <v>-1.8006355184182525E-2</v>
      </c>
      <c r="L75" s="9"/>
      <c r="M75" s="350"/>
      <c r="N75" s="257"/>
      <c r="O75" s="439"/>
    </row>
    <row r="76" spans="1:16" ht="12.95" customHeight="1">
      <c r="A76" s="405">
        <v>65</v>
      </c>
      <c r="B76" s="406" t="s">
        <v>65</v>
      </c>
      <c r="C76" s="406" t="s">
        <v>130</v>
      </c>
      <c r="D76" s="73">
        <v>289205803.30000001</v>
      </c>
      <c r="E76" s="55">
        <f t="shared" si="20"/>
        <v>6.1208917364392716E-4</v>
      </c>
      <c r="F76" s="73">
        <v>156.61000000000001</v>
      </c>
      <c r="G76" s="73">
        <v>289194549.04000002</v>
      </c>
      <c r="H76" s="55">
        <f t="shared" si="21"/>
        <v>5.9417228138475557E-4</v>
      </c>
      <c r="I76" s="73">
        <v>156.6</v>
      </c>
      <c r="J76" s="186">
        <f t="shared" si="22"/>
        <v>-3.8914364343913784E-5</v>
      </c>
      <c r="K76" s="186">
        <f t="shared" si="19"/>
        <v>-6.385288295778894E-5</v>
      </c>
      <c r="L76" s="9"/>
      <c r="M76" s="350"/>
      <c r="N76" s="257"/>
      <c r="O76" s="439"/>
    </row>
    <row r="77" spans="1:16" ht="12.95" customHeight="1">
      <c r="A77" s="405">
        <v>66</v>
      </c>
      <c r="B77" s="406" t="s">
        <v>134</v>
      </c>
      <c r="C77" s="406" t="s">
        <v>135</v>
      </c>
      <c r="D77" s="73">
        <v>623279447.85000002</v>
      </c>
      <c r="E77" s="55">
        <f t="shared" si="20"/>
        <v>1.3191388202815834E-3</v>
      </c>
      <c r="F77" s="73">
        <v>170.83476899999999</v>
      </c>
      <c r="G77" s="73">
        <v>645229733.26999998</v>
      </c>
      <c r="H77" s="55">
        <f t="shared" si="21"/>
        <v>1.3256737511372881E-3</v>
      </c>
      <c r="I77" s="73">
        <v>171.17983599999999</v>
      </c>
      <c r="J77" s="186">
        <f t="shared" si="22"/>
        <v>3.5217406086013869E-2</v>
      </c>
      <c r="K77" s="186">
        <f t="shared" si="19"/>
        <v>2.0198874153071278E-3</v>
      </c>
      <c r="L77" s="9"/>
      <c r="M77" s="350"/>
      <c r="N77" s="224"/>
      <c r="O77" s="439"/>
    </row>
    <row r="78" spans="1:16" ht="12.95" customHeight="1">
      <c r="A78" s="405">
        <v>67</v>
      </c>
      <c r="B78" s="406" t="s">
        <v>138</v>
      </c>
      <c r="C78" s="406" t="s">
        <v>141</v>
      </c>
      <c r="D78" s="73">
        <v>2219654301.5500002</v>
      </c>
      <c r="E78" s="55">
        <f t="shared" si="20"/>
        <v>4.697783902356872E-3</v>
      </c>
      <c r="F78" s="73">
        <v>1.5606</v>
      </c>
      <c r="G78" s="73">
        <v>2024983601.5899999</v>
      </c>
      <c r="H78" s="55">
        <f t="shared" si="21"/>
        <v>4.1604834196132439E-3</v>
      </c>
      <c r="I78" s="73">
        <v>1.5118</v>
      </c>
      <c r="J78" s="186">
        <f t="shared" ref="J78:J85" si="23">((G78-D78)/D78)</f>
        <v>-8.770316162479011E-2</v>
      </c>
      <c r="K78" s="186">
        <f t="shared" ref="K78:K85" si="24">((I78-F78)/F78)</f>
        <v>-3.1270024349609099E-2</v>
      </c>
      <c r="L78" s="9"/>
      <c r="M78" s="351"/>
      <c r="N78" s="224"/>
      <c r="O78" s="439"/>
    </row>
    <row r="79" spans="1:16" ht="12.95" customHeight="1">
      <c r="A79" s="405">
        <v>68</v>
      </c>
      <c r="B79" s="406" t="s">
        <v>65</v>
      </c>
      <c r="C79" s="406" t="s">
        <v>160</v>
      </c>
      <c r="D79" s="73">
        <v>1769727427.2</v>
      </c>
      <c r="E79" s="55">
        <f t="shared" si="20"/>
        <v>3.7455368672743407E-3</v>
      </c>
      <c r="F79" s="73">
        <v>518</v>
      </c>
      <c r="G79" s="73">
        <v>1885525330.9860001</v>
      </c>
      <c r="H79" s="55">
        <f t="shared" si="21"/>
        <v>3.873955754835959E-3</v>
      </c>
      <c r="I79" s="73">
        <v>510.84</v>
      </c>
      <c r="J79" s="186">
        <f t="shared" si="23"/>
        <v>6.5432620869311689E-2</v>
      </c>
      <c r="K79" s="186">
        <f t="shared" si="24"/>
        <v>-1.3822393822393871E-2</v>
      </c>
      <c r="L79" s="9"/>
      <c r="M79" s="264"/>
      <c r="N79" s="224"/>
      <c r="O79" s="439"/>
    </row>
    <row r="80" spans="1:16" ht="12.95" customHeight="1">
      <c r="A80" s="405">
        <v>69</v>
      </c>
      <c r="B80" s="406" t="s">
        <v>7</v>
      </c>
      <c r="C80" s="54" t="s">
        <v>168</v>
      </c>
      <c r="D80" s="73">
        <v>12057590068.120001</v>
      </c>
      <c r="E80" s="55">
        <f t="shared" si="20"/>
        <v>2.5519267790338959E-2</v>
      </c>
      <c r="F80" s="96">
        <v>111.47</v>
      </c>
      <c r="G80" s="73">
        <v>11933368103.290001</v>
      </c>
      <c r="H80" s="55">
        <f t="shared" si="21"/>
        <v>2.4518015896472421E-2</v>
      </c>
      <c r="I80" s="96">
        <v>111.55</v>
      </c>
      <c r="J80" s="186">
        <f t="shared" si="23"/>
        <v>-1.0302387469486132E-2</v>
      </c>
      <c r="K80" s="186">
        <f t="shared" si="24"/>
        <v>7.1768188750334888E-4</v>
      </c>
      <c r="L80" s="9"/>
      <c r="M80" s="264"/>
      <c r="N80" s="224"/>
      <c r="O80" s="439"/>
    </row>
    <row r="81" spans="1:15" ht="12.95" customHeight="1">
      <c r="A81" s="405">
        <v>70</v>
      </c>
      <c r="B81" s="406" t="s">
        <v>174</v>
      </c>
      <c r="C81" s="54" t="s">
        <v>177</v>
      </c>
      <c r="D81" s="73">
        <v>423873116.92000002</v>
      </c>
      <c r="E81" s="55">
        <f t="shared" si="20"/>
        <v>8.9710560059649575E-4</v>
      </c>
      <c r="F81" s="96">
        <v>1.2</v>
      </c>
      <c r="G81" s="73">
        <v>403713166.52999997</v>
      </c>
      <c r="H81" s="55">
        <f t="shared" si="21"/>
        <v>8.2945952466419225E-4</v>
      </c>
      <c r="I81" s="96">
        <v>1.1881999999999999</v>
      </c>
      <c r="J81" s="186">
        <f t="shared" si="23"/>
        <v>-4.7561285642479065E-2</v>
      </c>
      <c r="K81" s="186">
        <f t="shared" si="24"/>
        <v>-9.8333333333333606E-3</v>
      </c>
      <c r="L81" s="9"/>
      <c r="M81" s="264"/>
      <c r="N81" s="224"/>
      <c r="O81" s="439"/>
    </row>
    <row r="82" spans="1:15" ht="12.95" customHeight="1">
      <c r="A82" s="405">
        <v>71</v>
      </c>
      <c r="B82" s="410" t="s">
        <v>113</v>
      </c>
      <c r="C82" s="411" t="s">
        <v>181</v>
      </c>
      <c r="D82" s="73">
        <v>1878128691.95</v>
      </c>
      <c r="E82" s="55">
        <f t="shared" si="20"/>
        <v>3.9749625558520921E-3</v>
      </c>
      <c r="F82" s="344">
        <v>41278.22</v>
      </c>
      <c r="G82" s="73">
        <v>1843396719.1199999</v>
      </c>
      <c r="H82" s="55">
        <f t="shared" si="21"/>
        <v>3.7873993051826429E-3</v>
      </c>
      <c r="I82" s="344">
        <v>41331.35</v>
      </c>
      <c r="J82" s="186">
        <f t="shared" si="23"/>
        <v>-1.8492860994492918E-2</v>
      </c>
      <c r="K82" s="186">
        <f t="shared" si="24"/>
        <v>1.2871194542787305E-3</v>
      </c>
      <c r="L82" s="9"/>
      <c r="M82" s="264"/>
      <c r="N82" s="224"/>
      <c r="O82" s="439"/>
    </row>
    <row r="83" spans="1:15" ht="12.95" customHeight="1">
      <c r="A83" s="405">
        <v>72</v>
      </c>
      <c r="B83" s="406" t="s">
        <v>9</v>
      </c>
      <c r="C83" s="406" t="s">
        <v>187</v>
      </c>
      <c r="D83" s="73">
        <v>2626751430.52</v>
      </c>
      <c r="E83" s="55">
        <f t="shared" si="20"/>
        <v>5.5593839892872929E-3</v>
      </c>
      <c r="F83" s="344">
        <v>1.0969</v>
      </c>
      <c r="G83" s="73">
        <v>2558405278</v>
      </c>
      <c r="H83" s="55">
        <f t="shared" si="21"/>
        <v>5.2564389812402804E-3</v>
      </c>
      <c r="I83" s="344">
        <v>1.0589</v>
      </c>
      <c r="J83" s="186">
        <f t="shared" si="23"/>
        <v>-2.6019269172519288E-2</v>
      </c>
      <c r="K83" s="186">
        <f t="shared" si="24"/>
        <v>-3.4643085057890446E-2</v>
      </c>
      <c r="L83" s="9"/>
      <c r="M83" s="264"/>
      <c r="N83" s="224"/>
      <c r="O83" s="439"/>
    </row>
    <row r="84" spans="1:15" ht="12.95" customHeight="1">
      <c r="A84" s="405">
        <v>73</v>
      </c>
      <c r="B84" s="406" t="s">
        <v>190</v>
      </c>
      <c r="C84" s="406" t="s">
        <v>191</v>
      </c>
      <c r="D84" s="73">
        <v>529966884.44999999</v>
      </c>
      <c r="E84" s="55">
        <f t="shared" si="20"/>
        <v>1.121647590263439E-3</v>
      </c>
      <c r="F84" s="344">
        <v>47550.9</v>
      </c>
      <c r="G84" s="73">
        <v>531535459.64999998</v>
      </c>
      <c r="H84" s="55">
        <f t="shared" si="21"/>
        <v>1.092080185278499E-3</v>
      </c>
      <c r="I84" s="344">
        <v>47695.05</v>
      </c>
      <c r="J84" s="186">
        <f t="shared" si="23"/>
        <v>2.9597607813323214E-3</v>
      </c>
      <c r="K84" s="186">
        <f t="shared" si="24"/>
        <v>3.0314883629963146E-3</v>
      </c>
      <c r="L84" s="9"/>
      <c r="M84" s="264"/>
      <c r="N84" s="224"/>
      <c r="O84" s="439"/>
    </row>
    <row r="85" spans="1:15" ht="12.95" customHeight="1">
      <c r="A85" s="405">
        <v>74</v>
      </c>
      <c r="B85" s="54" t="s">
        <v>11</v>
      </c>
      <c r="C85" s="406" t="s">
        <v>197</v>
      </c>
      <c r="D85" s="73">
        <f>2633423.23*395.93</f>
        <v>1042651259.4539</v>
      </c>
      <c r="E85" s="55">
        <f t="shared" ref="E85" si="25">(D85/$D$87)</f>
        <v>2.2067176402263346E-3</v>
      </c>
      <c r="F85" s="344">
        <f>1.0495*395.93</f>
        <v>415.52853500000003</v>
      </c>
      <c r="G85" s="73">
        <f>2375475.24*410.5</f>
        <v>975132586.0200001</v>
      </c>
      <c r="H85" s="55">
        <f t="shared" ref="H85" si="26">(G85/$G$87)</f>
        <v>2.0034843506264721E-3</v>
      </c>
      <c r="I85" s="344">
        <f>1.0495*410.5</f>
        <v>430.81975000000006</v>
      </c>
      <c r="J85" s="186">
        <f t="shared" si="23"/>
        <v>-6.4756717859108068E-2</v>
      </c>
      <c r="K85" s="186">
        <f t="shared" si="24"/>
        <v>3.6799434243426916E-2</v>
      </c>
      <c r="L85" s="9"/>
      <c r="M85" s="264"/>
      <c r="N85" s="224"/>
      <c r="O85" s="439"/>
    </row>
    <row r="86" spans="1:15" ht="12.95" customHeight="1">
      <c r="A86" s="405">
        <v>75</v>
      </c>
      <c r="B86" s="406" t="s">
        <v>207</v>
      </c>
      <c r="C86" s="406" t="s">
        <v>209</v>
      </c>
      <c r="D86" s="73">
        <v>125881556.59999999</v>
      </c>
      <c r="E86" s="55">
        <f t="shared" si="20"/>
        <v>2.6642182514013626E-4</v>
      </c>
      <c r="F86" s="344">
        <v>402.94</v>
      </c>
      <c r="G86" s="73">
        <v>129729284.65000001</v>
      </c>
      <c r="H86" s="55">
        <f t="shared" si="21"/>
        <v>2.6653872031398942E-4</v>
      </c>
      <c r="I86" s="344">
        <v>415.26</v>
      </c>
      <c r="J86" s="186">
        <f t="shared" si="22"/>
        <v>3.0566257313027315E-2</v>
      </c>
      <c r="K86" s="186">
        <f t="shared" si="19"/>
        <v>3.057527175261824E-2</v>
      </c>
      <c r="L86" s="9"/>
      <c r="M86" s="338"/>
      <c r="N86" s="338"/>
      <c r="O86" s="439"/>
    </row>
    <row r="87" spans="1:15" ht="12.95" customHeight="1">
      <c r="A87" s="237"/>
      <c r="B87" s="238"/>
      <c r="C87" s="239" t="s">
        <v>56</v>
      </c>
      <c r="D87" s="78">
        <f>SUM(D61:D86)</f>
        <v>472489656332.72375</v>
      </c>
      <c r="E87" s="66">
        <f>(D87/$D$125)</f>
        <v>0.31384987375630885</v>
      </c>
      <c r="F87" s="88"/>
      <c r="G87" s="78">
        <f>SUM(G61:G86)</f>
        <v>486718344326.01611</v>
      </c>
      <c r="H87" s="66">
        <f>(G87/$G$125)</f>
        <v>0.32457011012489867</v>
      </c>
      <c r="I87" s="88"/>
      <c r="J87" s="186">
        <f>((G87-D87)/D87)</f>
        <v>3.0114284625254568E-2</v>
      </c>
      <c r="K87" s="186"/>
      <c r="L87" s="9"/>
      <c r="M87" s="4"/>
      <c r="N87"/>
      <c r="O87"/>
    </row>
    <row r="88" spans="1:15" ht="12.95" customHeight="1">
      <c r="A88" s="240"/>
      <c r="B88" s="80"/>
      <c r="C88" s="336" t="s">
        <v>58</v>
      </c>
      <c r="D88" s="392"/>
      <c r="E88" s="82"/>
      <c r="F88" s="83"/>
      <c r="G88" s="81"/>
      <c r="H88" s="82"/>
      <c r="I88" s="83"/>
      <c r="J88" s="186"/>
      <c r="K88" s="186"/>
      <c r="L88" s="9"/>
      <c r="M88" s="4"/>
      <c r="N88" s="220"/>
      <c r="O88"/>
    </row>
    <row r="89" spans="1:15" ht="12.95" customHeight="1">
      <c r="A89" s="405">
        <v>76</v>
      </c>
      <c r="B89" s="406" t="s">
        <v>29</v>
      </c>
      <c r="C89" s="406" t="s">
        <v>179</v>
      </c>
      <c r="D89" s="73">
        <v>2263838570.8899999</v>
      </c>
      <c r="E89" s="55">
        <f>(D89/$D$93)</f>
        <v>4.5374764781311881E-2</v>
      </c>
      <c r="F89" s="96">
        <v>69.3</v>
      </c>
      <c r="G89" s="73">
        <v>2266341755.2199998</v>
      </c>
      <c r="H89" s="55">
        <f>(G89/$G$93)</f>
        <v>4.5400756338570741E-2</v>
      </c>
      <c r="I89" s="96">
        <v>69.3</v>
      </c>
      <c r="J89" s="186">
        <f>((G89-D89)/D89)</f>
        <v>1.1057256299930557E-3</v>
      </c>
      <c r="K89" s="186">
        <f>((I89-F89)/F89)</f>
        <v>0</v>
      </c>
      <c r="L89" s="9"/>
      <c r="M89" s="4"/>
      <c r="N89" s="225"/>
      <c r="O89"/>
    </row>
    <row r="90" spans="1:15" ht="12.95" customHeight="1">
      <c r="A90" s="405">
        <v>77</v>
      </c>
      <c r="B90" s="406" t="s">
        <v>29</v>
      </c>
      <c r="C90" s="406" t="s">
        <v>31</v>
      </c>
      <c r="D90" s="73">
        <v>9877813505.1100006</v>
      </c>
      <c r="E90" s="55">
        <f t="shared" ref="E90:E92" si="27">(D90/$D$93)</f>
        <v>0.19798384483387724</v>
      </c>
      <c r="F90" s="96">
        <v>40.65</v>
      </c>
      <c r="G90" s="73">
        <v>9901882853.7199993</v>
      </c>
      <c r="H90" s="55">
        <f>(G90/$G$93)</f>
        <v>0.19836062663513601</v>
      </c>
      <c r="I90" s="96">
        <v>40.65</v>
      </c>
      <c r="J90" s="186">
        <f>((G90-D90)/D90)</f>
        <v>2.4367081437149146E-3</v>
      </c>
      <c r="K90" s="186">
        <f>((I90-F90)/F90)</f>
        <v>0</v>
      </c>
      <c r="L90" s="9"/>
      <c r="M90" s="4"/>
      <c r="N90" s="225"/>
      <c r="O90"/>
    </row>
    <row r="91" spans="1:15" ht="12.95" customHeight="1">
      <c r="A91" s="405">
        <v>78</v>
      </c>
      <c r="B91" s="54" t="s">
        <v>11</v>
      </c>
      <c r="C91" s="406" t="s">
        <v>32</v>
      </c>
      <c r="D91" s="73">
        <v>30350365696.451077</v>
      </c>
      <c r="E91" s="55">
        <f t="shared" ref="E91" si="28">(D91/$D$93)</f>
        <v>0.60832107121571788</v>
      </c>
      <c r="F91" s="96">
        <v>11.37</v>
      </c>
      <c r="G91" s="73">
        <v>30350365696.451077</v>
      </c>
      <c r="H91" s="55">
        <f>(G91/$G$93)</f>
        <v>0.60799725134011484</v>
      </c>
      <c r="I91" s="96">
        <v>11.37</v>
      </c>
      <c r="J91" s="186">
        <f>((G91-D91)/D91)</f>
        <v>0</v>
      </c>
      <c r="K91" s="186">
        <f>((I91-F91)/F91)</f>
        <v>0</v>
      </c>
      <c r="L91" s="9"/>
      <c r="M91" s="4"/>
      <c r="N91" s="225"/>
      <c r="O91" s="378"/>
    </row>
    <row r="92" spans="1:15" ht="12.95" customHeight="1">
      <c r="A92" s="405">
        <v>79</v>
      </c>
      <c r="B92" s="406" t="s">
        <v>14</v>
      </c>
      <c r="C92" s="406" t="s">
        <v>218</v>
      </c>
      <c r="D92" s="73">
        <v>7400000000</v>
      </c>
      <c r="E92" s="55">
        <f t="shared" si="27"/>
        <v>0.14832031916909291</v>
      </c>
      <c r="F92" s="96">
        <v>100</v>
      </c>
      <c r="G92" s="73">
        <v>7400000000</v>
      </c>
      <c r="H92" s="55">
        <f>(G92/$G$93)</f>
        <v>0.14824136568617843</v>
      </c>
      <c r="I92" s="96">
        <v>100</v>
      </c>
      <c r="J92" s="186">
        <f>((G92-D92)/D92)</f>
        <v>0</v>
      </c>
      <c r="K92" s="186">
        <f>((I92-F92)/F92)</f>
        <v>0</v>
      </c>
      <c r="L92" s="9"/>
      <c r="M92" s="4"/>
      <c r="N92" s="225"/>
      <c r="O92"/>
    </row>
    <row r="93" spans="1:15" ht="12.95" customHeight="1">
      <c r="A93" s="237"/>
      <c r="B93" s="241"/>
      <c r="C93" s="239" t="s">
        <v>56</v>
      </c>
      <c r="D93" s="78">
        <f>SUM(D89:D92)</f>
        <v>49892017772.45108</v>
      </c>
      <c r="E93" s="66">
        <f>(D93/$D$125)</f>
        <v>3.3140627036932664E-2</v>
      </c>
      <c r="F93" s="88"/>
      <c r="G93" s="78">
        <f>SUM(G89:G92)</f>
        <v>49918590305.391075</v>
      </c>
      <c r="H93" s="66">
        <f>(G93/$G$125)</f>
        <v>3.3288415243802522E-2</v>
      </c>
      <c r="I93" s="88"/>
      <c r="J93" s="186">
        <f>((G93-D93)/D93)</f>
        <v>5.3260088740422502E-4</v>
      </c>
      <c r="K93" s="186"/>
      <c r="L93" s="9"/>
      <c r="M93" s="4"/>
      <c r="N93"/>
      <c r="O93"/>
    </row>
    <row r="94" spans="1:15" ht="12.95" customHeight="1">
      <c r="A94" s="240"/>
      <c r="B94" s="80"/>
      <c r="C94" s="80" t="s">
        <v>82</v>
      </c>
      <c r="D94" s="392"/>
      <c r="E94" s="82"/>
      <c r="F94" s="83"/>
      <c r="G94" s="81"/>
      <c r="H94" s="82"/>
      <c r="I94" s="83"/>
      <c r="J94" s="186"/>
      <c r="K94" s="186"/>
      <c r="L94" s="9"/>
      <c r="M94" s="4"/>
      <c r="N94"/>
      <c r="O94"/>
    </row>
    <row r="95" spans="1:15" ht="12.95" customHeight="1">
      <c r="A95" s="405">
        <v>80</v>
      </c>
      <c r="B95" s="406" t="s">
        <v>7</v>
      </c>
      <c r="C95" s="406" t="s">
        <v>35</v>
      </c>
      <c r="D95" s="73">
        <v>1905218638.78</v>
      </c>
      <c r="E95" s="55">
        <f>(D95/$D$115)</f>
        <v>6.2904461950795604E-2</v>
      </c>
      <c r="F95" s="73">
        <v>3291.73</v>
      </c>
      <c r="G95" s="73">
        <v>1884251298.8900001</v>
      </c>
      <c r="H95" s="55">
        <f t="shared" ref="H95:H114" si="29">(G95/$G$115)</f>
        <v>6.3630710662788192E-2</v>
      </c>
      <c r="I95" s="73">
        <v>3173.37</v>
      </c>
      <c r="J95" s="186">
        <f>((G95-D95)/D95)</f>
        <v>-1.1005214552921984E-2</v>
      </c>
      <c r="K95" s="186">
        <f t="shared" ref="K95:K105" si="30">((I95-F95)/F95)</f>
        <v>-3.5956776527844063E-2</v>
      </c>
      <c r="L95" s="9"/>
      <c r="M95" s="4"/>
      <c r="N95" s="226"/>
      <c r="O95"/>
    </row>
    <row r="96" spans="1:15" ht="12.95" customHeight="1">
      <c r="A96" s="405">
        <v>81</v>
      </c>
      <c r="B96" s="406" t="s">
        <v>14</v>
      </c>
      <c r="C96" s="406" t="s">
        <v>33</v>
      </c>
      <c r="D96" s="73">
        <v>186548809</v>
      </c>
      <c r="E96" s="55">
        <f t="shared" ref="E96:E114" si="31">(D96/$D$115)</f>
        <v>6.1592681379713157E-3</v>
      </c>
      <c r="F96" s="73">
        <v>138.88</v>
      </c>
      <c r="G96" s="73">
        <v>180958712</v>
      </c>
      <c r="H96" s="65">
        <f t="shared" si="29"/>
        <v>6.1109319398988619E-3</v>
      </c>
      <c r="I96" s="73">
        <v>134.69999999999999</v>
      </c>
      <c r="J96" s="186">
        <f>((G96-D96)/D96)</f>
        <v>-2.9965868074772861E-2</v>
      </c>
      <c r="K96" s="186">
        <f t="shared" si="30"/>
        <v>-3.0097926267281156E-2</v>
      </c>
      <c r="L96" s="9"/>
      <c r="M96" s="4"/>
      <c r="N96" s="417" t="s">
        <v>225</v>
      </c>
      <c r="O96" s="279"/>
    </row>
    <row r="97" spans="1:18" ht="12.95" customHeight="1">
      <c r="A97" s="405">
        <v>82</v>
      </c>
      <c r="B97" s="406" t="s">
        <v>55</v>
      </c>
      <c r="C97" s="406" t="s">
        <v>99</v>
      </c>
      <c r="D97" s="73">
        <v>988632899.74000001</v>
      </c>
      <c r="E97" s="55">
        <f t="shared" si="31"/>
        <v>3.2641618845815158E-2</v>
      </c>
      <c r="F97" s="73">
        <v>1.4537</v>
      </c>
      <c r="G97" s="73">
        <v>953342672.35000002</v>
      </c>
      <c r="H97" s="65">
        <f t="shared" si="29"/>
        <v>3.2194151482091399E-2</v>
      </c>
      <c r="I97" s="73">
        <v>1.4024000000000001</v>
      </c>
      <c r="J97" s="186">
        <f t="shared" ref="J97:J102" si="32">((G97-D97)/D97)</f>
        <v>-3.5695987256018837E-2</v>
      </c>
      <c r="K97" s="186">
        <f t="shared" si="30"/>
        <v>-3.5289261883469702E-2</v>
      </c>
      <c r="L97" s="9"/>
      <c r="M97" s="4"/>
      <c r="N97" s="454"/>
      <c r="O97" s="61"/>
    </row>
    <row r="98" spans="1:18" ht="12.95" customHeight="1">
      <c r="A98" s="405">
        <v>83</v>
      </c>
      <c r="B98" s="406" t="s">
        <v>9</v>
      </c>
      <c r="C98" s="406" t="s">
        <v>199</v>
      </c>
      <c r="D98" s="73">
        <v>4121902446.3000002</v>
      </c>
      <c r="E98" s="55">
        <f t="shared" si="31"/>
        <v>0.13609254618892588</v>
      </c>
      <c r="F98" s="73">
        <v>416.46249999999998</v>
      </c>
      <c r="G98" s="73">
        <v>4016522929.6300001</v>
      </c>
      <c r="H98" s="65">
        <f t="shared" si="29"/>
        <v>0.13563700794915093</v>
      </c>
      <c r="I98" s="73">
        <v>393.92140000000001</v>
      </c>
      <c r="J98" s="186">
        <f>((G98-D98)/D98)</f>
        <v>-2.5565747380701196E-2</v>
      </c>
      <c r="K98" s="186">
        <f t="shared" si="30"/>
        <v>-5.4125161329051173E-2</v>
      </c>
      <c r="L98" s="9"/>
      <c r="M98" s="4"/>
      <c r="N98" s="454"/>
      <c r="O98" s="277"/>
    </row>
    <row r="99" spans="1:18" ht="15.75" customHeight="1">
      <c r="A99" s="405">
        <v>84</v>
      </c>
      <c r="B99" s="406" t="s">
        <v>18</v>
      </c>
      <c r="C99" s="406" t="s">
        <v>19</v>
      </c>
      <c r="D99" s="73">
        <v>2522226534.0900002</v>
      </c>
      <c r="E99" s="55">
        <f t="shared" si="31"/>
        <v>8.3276165693270982E-2</v>
      </c>
      <c r="F99" s="73">
        <v>12.6823</v>
      </c>
      <c r="G99" s="73">
        <v>2469110820.6700001</v>
      </c>
      <c r="H99" s="65">
        <f t="shared" si="29"/>
        <v>8.3381275266714946E-2</v>
      </c>
      <c r="I99" s="73">
        <v>12.414099999999999</v>
      </c>
      <c r="J99" s="186">
        <f>((G99-D99)/D99)</f>
        <v>-2.1059057424896933E-2</v>
      </c>
      <c r="K99" s="186">
        <f t="shared" si="30"/>
        <v>-2.1147583640191467E-2</v>
      </c>
      <c r="L99" s="9"/>
      <c r="M99" s="313"/>
      <c r="N99" s="365"/>
      <c r="O99" s="363"/>
      <c r="P99" s="356"/>
      <c r="Q99" s="296"/>
      <c r="R99" s="379">
        <v>2301437352.3499999</v>
      </c>
    </row>
    <row r="100" spans="1:18" ht="12.95" customHeight="1" thickBot="1">
      <c r="A100" s="405">
        <v>85</v>
      </c>
      <c r="B100" s="54" t="s">
        <v>34</v>
      </c>
      <c r="C100" s="54" t="s">
        <v>163</v>
      </c>
      <c r="D100" s="73">
        <v>4327766908.1599998</v>
      </c>
      <c r="E100" s="55">
        <f t="shared" si="31"/>
        <v>0.14288955779930237</v>
      </c>
      <c r="F100" s="73">
        <v>190.5</v>
      </c>
      <c r="G100" s="73">
        <v>4241178781.3400002</v>
      </c>
      <c r="H100" s="65">
        <f t="shared" si="29"/>
        <v>0.14322358172902963</v>
      </c>
      <c r="I100" s="73">
        <v>186.5</v>
      </c>
      <c r="J100" s="186">
        <f t="shared" si="32"/>
        <v>-2.0007576345375228E-2</v>
      </c>
      <c r="K100" s="186">
        <f t="shared" si="30"/>
        <v>-2.0997375328083989E-2</v>
      </c>
      <c r="L100" s="9"/>
      <c r="M100" s="305"/>
      <c r="N100" s="364"/>
      <c r="O100" s="362"/>
      <c r="P100" s="357"/>
      <c r="Q100" s="298"/>
      <c r="R100" s="380"/>
    </row>
    <row r="101" spans="1:18" ht="12.75" customHeight="1">
      <c r="A101" s="405">
        <v>86</v>
      </c>
      <c r="B101" s="409" t="s">
        <v>137</v>
      </c>
      <c r="C101" s="409" t="s">
        <v>202</v>
      </c>
      <c r="D101" s="73">
        <v>5257604699.8400002</v>
      </c>
      <c r="E101" s="55">
        <f t="shared" si="31"/>
        <v>0.17358994293966656</v>
      </c>
      <c r="F101" s="73">
        <v>115.05</v>
      </c>
      <c r="G101" s="73">
        <v>5170224113.9399996</v>
      </c>
      <c r="H101" s="65">
        <f t="shared" si="29"/>
        <v>0.17459721792400487</v>
      </c>
      <c r="I101" s="73">
        <v>115.05</v>
      </c>
      <c r="J101" s="186">
        <f>((G101-D101)/D101)</f>
        <v>-1.6619847038454556E-2</v>
      </c>
      <c r="K101" s="186">
        <f t="shared" si="30"/>
        <v>0</v>
      </c>
      <c r="L101" s="9"/>
      <c r="M101" s="4"/>
      <c r="N101" s="308"/>
      <c r="O101" s="308"/>
      <c r="P101" s="308"/>
      <c r="Q101" s="306"/>
    </row>
    <row r="102" spans="1:18" ht="12.95" customHeight="1" thickBot="1">
      <c r="A102" s="405">
        <v>87</v>
      </c>
      <c r="B102" s="406" t="s">
        <v>11</v>
      </c>
      <c r="C102" s="73" t="s">
        <v>12</v>
      </c>
      <c r="D102" s="73">
        <v>2293850614.77</v>
      </c>
      <c r="E102" s="55">
        <f t="shared" si="31"/>
        <v>7.5735894967942557E-2</v>
      </c>
      <c r="F102" s="73">
        <v>3943.61</v>
      </c>
      <c r="G102" s="73">
        <v>2254798605.8600001</v>
      </c>
      <c r="H102" s="65">
        <f t="shared" si="29"/>
        <v>7.6144003603370577E-2</v>
      </c>
      <c r="I102" s="73">
        <v>3876.26</v>
      </c>
      <c r="J102" s="186">
        <f t="shared" si="32"/>
        <v>-1.7024652197726274E-2</v>
      </c>
      <c r="K102" s="186">
        <f t="shared" si="30"/>
        <v>-1.7078260781365272E-2</v>
      </c>
      <c r="L102" s="9"/>
      <c r="M102" s="4"/>
      <c r="N102" s="298"/>
      <c r="O102" s="298"/>
      <c r="P102" s="298"/>
      <c r="Q102" s="307"/>
    </row>
    <row r="103" spans="1:18" ht="13.5" customHeight="1">
      <c r="A103" s="405">
        <v>88</v>
      </c>
      <c r="B103" s="54" t="s">
        <v>60</v>
      </c>
      <c r="C103" s="73" t="s">
        <v>204</v>
      </c>
      <c r="D103" s="73">
        <v>1838944174.0899999</v>
      </c>
      <c r="E103" s="55">
        <f t="shared" si="31"/>
        <v>6.0716282884338939E-2</v>
      </c>
      <c r="F103" s="73">
        <v>1.0842000000000001</v>
      </c>
      <c r="G103" s="73">
        <v>1805257404.47</v>
      </c>
      <c r="H103" s="65">
        <f t="shared" si="29"/>
        <v>6.0963105952669697E-2</v>
      </c>
      <c r="I103" s="73">
        <v>1.0648</v>
      </c>
      <c r="J103" s="186">
        <f>((G103-D103)/D103)</f>
        <v>-1.8318538482371145E-2</v>
      </c>
      <c r="K103" s="186">
        <f t="shared" si="30"/>
        <v>-1.7893377605607899E-2</v>
      </c>
      <c r="L103" s="9"/>
      <c r="M103" s="4"/>
      <c r="N103" s="308"/>
      <c r="O103" s="308"/>
      <c r="P103" s="308"/>
      <c r="Q103" s="308"/>
    </row>
    <row r="104" spans="1:18" ht="12.95" customHeight="1">
      <c r="A104" s="405">
        <v>89</v>
      </c>
      <c r="B104" s="54" t="s">
        <v>76</v>
      </c>
      <c r="C104" s="406" t="s">
        <v>41</v>
      </c>
      <c r="D104" s="73">
        <v>1102300686.02</v>
      </c>
      <c r="E104" s="55">
        <f t="shared" si="31"/>
        <v>3.639457968271944E-2</v>
      </c>
      <c r="F104" s="74">
        <v>552.20000000000005</v>
      </c>
      <c r="G104" s="73">
        <v>1079898624.9200001</v>
      </c>
      <c r="H104" s="65">
        <f t="shared" si="29"/>
        <v>3.6467915393189186E-2</v>
      </c>
      <c r="I104" s="74">
        <v>552.20000000000005</v>
      </c>
      <c r="J104" s="186">
        <f>((G104-D104)/D104)</f>
        <v>-2.0323003862843868E-2</v>
      </c>
      <c r="K104" s="186">
        <f t="shared" si="30"/>
        <v>0</v>
      </c>
      <c r="L104" s="9"/>
      <c r="M104" s="293"/>
      <c r="N104" s="255"/>
    </row>
    <row r="105" spans="1:18" ht="12.95" customHeight="1">
      <c r="A105" s="405">
        <v>90</v>
      </c>
      <c r="B105" s="54" t="s">
        <v>65</v>
      </c>
      <c r="C105" s="406" t="s">
        <v>71</v>
      </c>
      <c r="D105" s="73">
        <v>2008465191.3599999</v>
      </c>
      <c r="E105" s="55">
        <f t="shared" si="31"/>
        <v>6.6313345690500278E-2</v>
      </c>
      <c r="F105" s="74">
        <v>2.82</v>
      </c>
      <c r="G105" s="73">
        <v>1961828267.1900001</v>
      </c>
      <c r="H105" s="65">
        <f t="shared" si="29"/>
        <v>6.6250466120513773E-2</v>
      </c>
      <c r="I105" s="74">
        <v>2.76</v>
      </c>
      <c r="J105" s="186">
        <f>((G105-D105)/D105)</f>
        <v>-2.3220180449540374E-2</v>
      </c>
      <c r="K105" s="186">
        <f t="shared" si="30"/>
        <v>-2.1276595744680871E-2</v>
      </c>
      <c r="L105" s="9"/>
      <c r="M105" s="209"/>
    </row>
    <row r="106" spans="1:18" ht="12.95" customHeight="1" thickBot="1">
      <c r="A106" s="405">
        <v>91</v>
      </c>
      <c r="B106" s="54" t="s">
        <v>115</v>
      </c>
      <c r="C106" s="408" t="s">
        <v>67</v>
      </c>
      <c r="D106" s="73">
        <v>166111639.18000001</v>
      </c>
      <c r="E106" s="55">
        <f t="shared" si="31"/>
        <v>5.4844956235960834E-3</v>
      </c>
      <c r="F106" s="74">
        <v>1.6818029999999999</v>
      </c>
      <c r="G106" s="73">
        <v>162967328.91999999</v>
      </c>
      <c r="H106" s="65">
        <f t="shared" si="29"/>
        <v>5.5033672844512251E-3</v>
      </c>
      <c r="I106" s="74">
        <v>1.6478569999999999</v>
      </c>
      <c r="J106" s="186">
        <f>((G106-D106)/D106)</f>
        <v>-1.892889791180026E-2</v>
      </c>
      <c r="K106" s="186">
        <f t="shared" ref="K106:K114" si="33">((I106-F106)/F106)</f>
        <v>-2.0184290312242299E-2</v>
      </c>
      <c r="L106" s="9"/>
      <c r="M106" s="293"/>
      <c r="N106" s="294"/>
      <c r="O106" s="255"/>
    </row>
    <row r="107" spans="1:18" ht="12.95" customHeight="1">
      <c r="A107" s="405">
        <v>92</v>
      </c>
      <c r="B107" s="406" t="s">
        <v>55</v>
      </c>
      <c r="C107" s="406" t="s">
        <v>131</v>
      </c>
      <c r="D107" s="73">
        <v>553536434.42999995</v>
      </c>
      <c r="E107" s="55">
        <f t="shared" si="31"/>
        <v>1.8276071244126502E-2</v>
      </c>
      <c r="F107" s="74">
        <v>1.1120000000000001</v>
      </c>
      <c r="G107" s="73">
        <v>540184020.69000006</v>
      </c>
      <c r="H107" s="65">
        <f t="shared" si="29"/>
        <v>1.824188373675819E-2</v>
      </c>
      <c r="I107" s="74">
        <v>1.0851999999999999</v>
      </c>
      <c r="J107" s="186">
        <f t="shared" ref="J107:J114" si="34">((G107-D107)/D107)</f>
        <v>-2.4122014215287275E-2</v>
      </c>
      <c r="K107" s="186">
        <f t="shared" si="33"/>
        <v>-2.410071942446057E-2</v>
      </c>
      <c r="L107" s="9"/>
      <c r="M107" s="4"/>
      <c r="Q107" s="308"/>
    </row>
    <row r="108" spans="1:18" ht="12.95" customHeight="1">
      <c r="A108" s="405">
        <v>93</v>
      </c>
      <c r="B108" s="406" t="s">
        <v>138</v>
      </c>
      <c r="C108" s="406" t="s">
        <v>140</v>
      </c>
      <c r="D108" s="73">
        <v>738001239.70000005</v>
      </c>
      <c r="E108" s="55">
        <f t="shared" si="31"/>
        <v>2.4366531986100979E-2</v>
      </c>
      <c r="F108" s="74">
        <v>1.2116</v>
      </c>
      <c r="G108" s="73">
        <v>718915892.95000005</v>
      </c>
      <c r="H108" s="65">
        <f t="shared" si="29"/>
        <v>2.4277615837191999E-2</v>
      </c>
      <c r="I108" s="74">
        <v>1.1801999999999999</v>
      </c>
      <c r="J108" s="186">
        <f t="shared" si="34"/>
        <v>-2.5860860013945584E-2</v>
      </c>
      <c r="K108" s="186">
        <f t="shared" si="33"/>
        <v>-2.5916143941895092E-2</v>
      </c>
      <c r="L108" s="9"/>
      <c r="M108" s="4"/>
    </row>
    <row r="109" spans="1:18" ht="12.95" customHeight="1">
      <c r="A109" s="405">
        <v>94</v>
      </c>
      <c r="B109" s="406" t="s">
        <v>112</v>
      </c>
      <c r="C109" s="406" t="s">
        <v>142</v>
      </c>
      <c r="D109" s="73">
        <v>258297486.28639725</v>
      </c>
      <c r="E109" s="55">
        <f t="shared" si="31"/>
        <v>8.5281888741615582E-3</v>
      </c>
      <c r="F109" s="74">
        <v>129.04</v>
      </c>
      <c r="G109" s="73">
        <v>257088938.58000001</v>
      </c>
      <c r="H109" s="65">
        <f t="shared" si="29"/>
        <v>8.6818312796303424E-3</v>
      </c>
      <c r="I109" s="74">
        <v>128.44</v>
      </c>
      <c r="J109" s="186">
        <f t="shared" si="34"/>
        <v>-4.6788984429264316E-3</v>
      </c>
      <c r="K109" s="186">
        <f t="shared" si="33"/>
        <v>-4.6497210167389521E-3</v>
      </c>
      <c r="L109" s="9"/>
      <c r="N109" s="375"/>
    </row>
    <row r="110" spans="1:18" ht="12.95" customHeight="1">
      <c r="A110" s="405">
        <v>95</v>
      </c>
      <c r="B110" s="406" t="s">
        <v>50</v>
      </c>
      <c r="C110" s="406" t="s">
        <v>148</v>
      </c>
      <c r="D110" s="73">
        <v>172523304.52000001</v>
      </c>
      <c r="E110" s="55">
        <f t="shared" si="31"/>
        <v>5.6961891007707198E-3</v>
      </c>
      <c r="F110" s="74">
        <v>3.722</v>
      </c>
      <c r="G110" s="73">
        <v>167000009.47999999</v>
      </c>
      <c r="H110" s="65">
        <f t="shared" si="29"/>
        <v>5.6395499316702954E-3</v>
      </c>
      <c r="I110" s="74">
        <v>3.6029</v>
      </c>
      <c r="J110" s="186">
        <f t="shared" si="34"/>
        <v>-3.2014776527537044E-2</v>
      </c>
      <c r="K110" s="186">
        <f t="shared" si="33"/>
        <v>-3.1998925308973664E-2</v>
      </c>
      <c r="L110" s="9"/>
      <c r="M110" s="4"/>
    </row>
    <row r="111" spans="1:18" ht="12.95" customHeight="1">
      <c r="A111" s="405">
        <v>96</v>
      </c>
      <c r="B111" s="406" t="s">
        <v>113</v>
      </c>
      <c r="C111" s="406" t="s">
        <v>200</v>
      </c>
      <c r="D111" s="73">
        <v>426833938.51999998</v>
      </c>
      <c r="E111" s="55">
        <f t="shared" si="31"/>
        <v>1.4092744369818215E-2</v>
      </c>
      <c r="F111" s="74">
        <v>134.1</v>
      </c>
      <c r="G111" s="73">
        <v>416601762.81999999</v>
      </c>
      <c r="H111" s="65">
        <f t="shared" si="29"/>
        <v>1.4068540776499935E-2</v>
      </c>
      <c r="I111" s="74">
        <v>131.24</v>
      </c>
      <c r="J111" s="186">
        <f>((G111-D111)/D111)</f>
        <v>-2.3972263628986343E-2</v>
      </c>
      <c r="K111" s="186">
        <f t="shared" si="33"/>
        <v>-2.1327367636092359E-2</v>
      </c>
      <c r="L111" s="9"/>
      <c r="M111" s="4"/>
    </row>
    <row r="112" spans="1:18" ht="12.95" customHeight="1">
      <c r="A112" s="405">
        <v>97</v>
      </c>
      <c r="B112" s="406" t="s">
        <v>134</v>
      </c>
      <c r="C112" s="406" t="s">
        <v>166</v>
      </c>
      <c r="D112" s="73">
        <v>89835520.5</v>
      </c>
      <c r="E112" s="55">
        <f t="shared" si="31"/>
        <v>2.9660926919866798E-3</v>
      </c>
      <c r="F112" s="74">
        <v>145.46715</v>
      </c>
      <c r="G112" s="73">
        <v>86873891.930000007</v>
      </c>
      <c r="H112" s="65">
        <f t="shared" si="29"/>
        <v>2.9337103202765886E-3</v>
      </c>
      <c r="I112" s="74">
        <v>140.73189400000001</v>
      </c>
      <c r="J112" s="186">
        <f>((G112-D112)/D112)</f>
        <v>-3.2967233378471857E-2</v>
      </c>
      <c r="K112" s="186">
        <f>((I112-F112)/F112)</f>
        <v>-3.2552064160190068E-2</v>
      </c>
      <c r="L112" s="9"/>
      <c r="M112" s="4"/>
    </row>
    <row r="113" spans="1:16" ht="12.95" customHeight="1">
      <c r="A113" s="405">
        <v>98</v>
      </c>
      <c r="B113" s="406" t="s">
        <v>133</v>
      </c>
      <c r="C113" s="406" t="s">
        <v>186</v>
      </c>
      <c r="D113" s="414">
        <v>1313935406.2</v>
      </c>
      <c r="E113" s="55">
        <f t="shared" ref="E113" si="35">(D113/$D$115)</f>
        <v>4.3382107482444761E-2</v>
      </c>
      <c r="F113" s="74">
        <v>2.3105000000000002</v>
      </c>
      <c r="G113" s="73">
        <v>1230412813.9100001</v>
      </c>
      <c r="H113" s="65">
        <f t="shared" ref="H113" si="36">(G113/$G$115)</f>
        <v>4.1550743153960193E-2</v>
      </c>
      <c r="I113" s="74">
        <v>2.1638999999999999</v>
      </c>
      <c r="J113" s="186">
        <f t="shared" ref="J113" si="37">((G113-D113)/D113)</f>
        <v>-6.3566741482028843E-2</v>
      </c>
      <c r="K113" s="186">
        <f t="shared" ref="K113" si="38">((I113-F113)/F113)</f>
        <v>-6.3449469811729178E-2</v>
      </c>
      <c r="L113" s="9"/>
      <c r="M113" s="4"/>
    </row>
    <row r="114" spans="1:16" ht="12.95" customHeight="1">
      <c r="A114" s="405">
        <v>99</v>
      </c>
      <c r="B114" s="406" t="s">
        <v>207</v>
      </c>
      <c r="C114" s="406" t="s">
        <v>208</v>
      </c>
      <c r="D114" s="73">
        <v>14959413.619999999</v>
      </c>
      <c r="E114" s="55">
        <f t="shared" si="31"/>
        <v>4.9391384574532524E-4</v>
      </c>
      <c r="F114" s="74">
        <v>0.99399999999999999</v>
      </c>
      <c r="G114" s="414">
        <v>14876910.1</v>
      </c>
      <c r="H114" s="65">
        <f t="shared" si="29"/>
        <v>5.0238965613931845E-4</v>
      </c>
      <c r="I114" s="74">
        <v>0.98850000000000005</v>
      </c>
      <c r="J114" s="186">
        <f t="shared" si="34"/>
        <v>-5.5151573514684036E-3</v>
      </c>
      <c r="K114" s="186">
        <f t="shared" si="33"/>
        <v>-5.5331991951709757E-3</v>
      </c>
      <c r="L114" s="9"/>
      <c r="M114" s="273"/>
      <c r="N114" s="299"/>
    </row>
    <row r="115" spans="1:16" ht="12.95" customHeight="1">
      <c r="A115" s="242"/>
      <c r="B115" s="68"/>
      <c r="C115" s="43" t="s">
        <v>56</v>
      </c>
      <c r="D115" s="69">
        <f>SUM(D95:D114)</f>
        <v>30287495985.1064</v>
      </c>
      <c r="E115" s="66">
        <f>(D115/$D$125)</f>
        <v>2.0118380717791824E-2</v>
      </c>
      <c r="F115" s="68"/>
      <c r="G115" s="69">
        <f>SUM(G95:G114)</f>
        <v>29612293800.639996</v>
      </c>
      <c r="H115" s="66">
        <f>(G115/$G$125)</f>
        <v>1.974707872010411E-2</v>
      </c>
      <c r="I115" s="68"/>
      <c r="J115" s="186">
        <f>((G115-D115)/D115)</f>
        <v>-2.229310025491802E-2</v>
      </c>
      <c r="K115" s="210"/>
      <c r="L115" s="9"/>
      <c r="M115" s="274"/>
      <c r="N115" s="10"/>
    </row>
    <row r="116" spans="1:16" s="13" customFormat="1" ht="12.95" customHeight="1">
      <c r="A116" s="236"/>
      <c r="B116" s="236"/>
      <c r="C116" s="80" t="s">
        <v>90</v>
      </c>
      <c r="D116" s="392"/>
      <c r="E116" s="82"/>
      <c r="F116" s="83"/>
      <c r="G116" s="81"/>
      <c r="H116" s="82"/>
      <c r="I116" s="83"/>
      <c r="J116" s="186"/>
      <c r="K116" s="186"/>
      <c r="L116" s="9"/>
      <c r="M116" s="274"/>
      <c r="N116" s="10"/>
    </row>
    <row r="117" spans="1:16" ht="16.5" customHeight="1" thickBot="1">
      <c r="A117" s="405">
        <v>100</v>
      </c>
      <c r="B117" s="406" t="s">
        <v>18</v>
      </c>
      <c r="C117" s="54" t="s">
        <v>36</v>
      </c>
      <c r="D117" s="84">
        <v>612994813.14999998</v>
      </c>
      <c r="E117" s="55">
        <f>(D117/$D$124)</f>
        <v>4.0033998287808716E-2</v>
      </c>
      <c r="F117" s="367">
        <v>13.902799999999999</v>
      </c>
      <c r="G117" s="84">
        <v>603425072.12</v>
      </c>
      <c r="H117" s="55">
        <f t="shared" ref="H117:H123" si="39">(G117/$G$124)</f>
        <v>4.0152031673310364E-2</v>
      </c>
      <c r="I117" s="367">
        <v>13.6944</v>
      </c>
      <c r="J117" s="186">
        <f t="shared" ref="J117:J124" si="40">((G117-D117)/D117)</f>
        <v>-1.5611455145638E-2</v>
      </c>
      <c r="K117" s="230">
        <f t="shared" ref="K117:K123" si="41">((I117-F117)/F117)</f>
        <v>-1.4989786230111867E-2</v>
      </c>
      <c r="L117" s="9"/>
      <c r="M117" s="366"/>
      <c r="N117" s="364"/>
      <c r="O117" s="302"/>
      <c r="P117" s="442"/>
    </row>
    <row r="118" spans="1:16" ht="12" customHeight="1" thickBot="1">
      <c r="A118" s="405">
        <v>101</v>
      </c>
      <c r="B118" s="406" t="s">
        <v>37</v>
      </c>
      <c r="C118" s="54" t="s">
        <v>165</v>
      </c>
      <c r="D118" s="84">
        <v>2955815334.6900001</v>
      </c>
      <c r="E118" s="55">
        <f t="shared" ref="E118:E123" si="42">(D118/$D$124)</f>
        <v>0.19304095811183003</v>
      </c>
      <c r="F118" s="367">
        <v>1.48</v>
      </c>
      <c r="G118" s="84">
        <v>2934473062.6100001</v>
      </c>
      <c r="H118" s="55">
        <f t="shared" si="39"/>
        <v>0.1952604570115733</v>
      </c>
      <c r="I118" s="367">
        <v>1.47</v>
      </c>
      <c r="J118" s="230">
        <f t="shared" si="40"/>
        <v>-7.2204348592156747E-3</v>
      </c>
      <c r="K118" s="230">
        <f t="shared" si="41"/>
        <v>-6.7567567567567632E-3</v>
      </c>
      <c r="L118" s="9"/>
      <c r="M118" s="314"/>
      <c r="N118" s="312"/>
      <c r="O118" s="303"/>
      <c r="P118" s="443"/>
    </row>
    <row r="119" spans="1:16" ht="12" customHeight="1" thickBot="1">
      <c r="A119" s="405">
        <v>102</v>
      </c>
      <c r="B119" s="406" t="s">
        <v>7</v>
      </c>
      <c r="C119" s="54" t="s">
        <v>39</v>
      </c>
      <c r="D119" s="76">
        <v>1618524582.3900001</v>
      </c>
      <c r="E119" s="55">
        <f t="shared" si="42"/>
        <v>0.10570401081733458</v>
      </c>
      <c r="F119" s="76">
        <v>1.22</v>
      </c>
      <c r="G119" s="76">
        <v>1553849313.5</v>
      </c>
      <c r="H119" s="55">
        <f t="shared" si="39"/>
        <v>0.10339346131576771</v>
      </c>
      <c r="I119" s="76">
        <v>1.18</v>
      </c>
      <c r="J119" s="186">
        <f t="shared" si="40"/>
        <v>-3.9959398574284946E-2</v>
      </c>
      <c r="K119" s="186">
        <f t="shared" si="41"/>
        <v>-3.2786885245901669E-2</v>
      </c>
      <c r="L119" s="9"/>
      <c r="M119" s="440"/>
      <c r="N119" s="297"/>
      <c r="O119" s="298"/>
    </row>
    <row r="120" spans="1:16" ht="12" customHeight="1" thickBot="1">
      <c r="A120" s="405">
        <v>103</v>
      </c>
      <c r="B120" s="412" t="s">
        <v>9</v>
      </c>
      <c r="C120" s="406" t="s">
        <v>40</v>
      </c>
      <c r="D120" s="76">
        <v>368737684.66000003</v>
      </c>
      <c r="E120" s="55">
        <f t="shared" si="42"/>
        <v>2.4081841346211712E-2</v>
      </c>
      <c r="F120" s="76">
        <v>36.901899999999998</v>
      </c>
      <c r="G120" s="76">
        <v>364136397.87</v>
      </c>
      <c r="H120" s="55">
        <f t="shared" si="39"/>
        <v>2.4229712778281474E-2</v>
      </c>
      <c r="I120" s="76">
        <v>36.407400000000003</v>
      </c>
      <c r="J120" s="186">
        <f t="shared" si="40"/>
        <v>-1.2478482621711705E-2</v>
      </c>
      <c r="K120" s="186">
        <f t="shared" si="41"/>
        <v>-1.3400394017652074E-2</v>
      </c>
      <c r="L120" s="9"/>
      <c r="M120" s="441"/>
      <c r="P120" s="300"/>
    </row>
    <row r="121" spans="1:16" ht="12" customHeight="1">
      <c r="A121" s="405">
        <v>104</v>
      </c>
      <c r="B121" s="406" t="s">
        <v>7</v>
      </c>
      <c r="C121" s="406" t="s">
        <v>89</v>
      </c>
      <c r="D121" s="73">
        <v>263861568.02000001</v>
      </c>
      <c r="E121" s="55">
        <f t="shared" si="42"/>
        <v>1.7232500725493625E-2</v>
      </c>
      <c r="F121" s="96">
        <v>223</v>
      </c>
      <c r="G121" s="73">
        <v>255125276.09</v>
      </c>
      <c r="H121" s="55">
        <f t="shared" si="39"/>
        <v>1.6976089724343769E-2</v>
      </c>
      <c r="I121" s="96">
        <v>218.9</v>
      </c>
      <c r="J121" s="186">
        <f>((G121-D121)/D121)</f>
        <v>-3.3109376236776622E-2</v>
      </c>
      <c r="K121" s="186">
        <f t="shared" si="41"/>
        <v>-1.8385650224215223E-2</v>
      </c>
      <c r="L121" s="9"/>
      <c r="M121" s="354"/>
      <c r="N121" s="10"/>
      <c r="P121" s="352"/>
    </row>
    <row r="122" spans="1:16" ht="12" customHeight="1">
      <c r="A122" s="405">
        <v>105</v>
      </c>
      <c r="B122" s="54" t="s">
        <v>34</v>
      </c>
      <c r="C122" s="54" t="s">
        <v>185</v>
      </c>
      <c r="D122" s="73">
        <v>8893367914.3500004</v>
      </c>
      <c r="E122" s="55">
        <f t="shared" ref="E122" si="43">(D122/$D$124)</f>
        <v>0.58081580499249441</v>
      </c>
      <c r="F122" s="96">
        <v>110.78</v>
      </c>
      <c r="G122" s="73">
        <v>8707733268.9200001</v>
      </c>
      <c r="H122" s="55">
        <f t="shared" ref="H122" si="44">(G122/$G$124)</f>
        <v>0.57941440979251269</v>
      </c>
      <c r="I122" s="96">
        <v>109.86</v>
      </c>
      <c r="J122" s="186">
        <f t="shared" ref="J122" si="45">((G122-D122)/D122)</f>
        <v>-2.0873379715964219E-2</v>
      </c>
      <c r="K122" s="186">
        <f t="shared" ref="K122" si="46">((I122-F122)/F122)</f>
        <v>-8.304748149485482E-3</v>
      </c>
      <c r="L122" s="9"/>
      <c r="M122" s="354"/>
      <c r="N122" s="10"/>
      <c r="P122" s="402"/>
    </row>
    <row r="123" spans="1:16" ht="12" customHeight="1" thickBot="1">
      <c r="A123" s="405">
        <v>106</v>
      </c>
      <c r="B123" s="406" t="s">
        <v>55</v>
      </c>
      <c r="C123" s="406" t="s">
        <v>219</v>
      </c>
      <c r="D123" s="73">
        <v>598554009.38999999</v>
      </c>
      <c r="E123" s="55">
        <f t="shared" si="42"/>
        <v>3.9090885718826907E-2</v>
      </c>
      <c r="F123" s="96">
        <v>1.0181</v>
      </c>
      <c r="G123" s="73">
        <v>609764186.83000004</v>
      </c>
      <c r="H123" s="55">
        <f t="shared" si="39"/>
        <v>4.057383770421067E-2</v>
      </c>
      <c r="I123" s="96">
        <v>1.0192000000000001</v>
      </c>
      <c r="J123" s="186">
        <f t="shared" si="40"/>
        <v>1.8728765097446434E-2</v>
      </c>
      <c r="K123" s="186">
        <f t="shared" si="41"/>
        <v>1.0804439642472261E-3</v>
      </c>
      <c r="L123" s="9"/>
      <c r="M123" s="4"/>
      <c r="N123" s="10"/>
      <c r="P123" s="301"/>
    </row>
    <row r="124" spans="1:16" ht="12" customHeight="1">
      <c r="A124" s="243"/>
      <c r="B124" s="244"/>
      <c r="C124" s="239" t="s">
        <v>56</v>
      </c>
      <c r="D124" s="91">
        <f>SUM(D117:D123)</f>
        <v>15311855906.650002</v>
      </c>
      <c r="E124" s="66">
        <f>(D124/$D$125)</f>
        <v>1.0170855549677494E-2</v>
      </c>
      <c r="F124" s="88"/>
      <c r="G124" s="91">
        <f>SUM(G117:G123)</f>
        <v>15028506577.940001</v>
      </c>
      <c r="H124" s="66">
        <f>(G124/$G$125)</f>
        <v>1.0021820816655876E-2</v>
      </c>
      <c r="I124" s="88"/>
      <c r="J124" s="186">
        <f t="shared" si="40"/>
        <v>-1.8505224346249315E-2</v>
      </c>
      <c r="K124" s="186"/>
      <c r="L124" s="9"/>
      <c r="M124" s="345" t="s">
        <v>184</v>
      </c>
      <c r="N124" s="10"/>
    </row>
    <row r="125" spans="1:16" ht="15" customHeight="1">
      <c r="A125" s="245"/>
      <c r="B125" s="246"/>
      <c r="C125" s="247" t="s">
        <v>42</v>
      </c>
      <c r="D125" s="42">
        <f>SUM(D19,D47,D59,D87,D93,D115,D124)</f>
        <v>1505463904374.8413</v>
      </c>
      <c r="E125" s="56"/>
      <c r="F125" s="41"/>
      <c r="G125" s="42">
        <f>SUM(G19,G47,G59,G87,G93,G115,G124)</f>
        <v>1499578455140.927</v>
      </c>
      <c r="H125" s="56"/>
      <c r="I125" s="41"/>
      <c r="J125" s="186">
        <f>((G125-D125)/D125)</f>
        <v>-3.9093924582391743E-3</v>
      </c>
      <c r="K125" s="186"/>
      <c r="L125" s="9"/>
      <c r="M125" s="346">
        <f>((G125-D125)/D125)</f>
        <v>-3.9093924582391743E-3</v>
      </c>
      <c r="N125" s="194"/>
    </row>
    <row r="126" spans="1:16" ht="11.25" customHeight="1">
      <c r="A126" s="340"/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9"/>
      <c r="M126" s="4"/>
    </row>
    <row r="127" spans="1:16" ht="12" customHeight="1">
      <c r="A127" s="448" t="s">
        <v>222</v>
      </c>
      <c r="B127" s="449"/>
      <c r="C127" s="449"/>
      <c r="D127" s="449"/>
      <c r="E127" s="449"/>
      <c r="F127" s="449"/>
      <c r="G127" s="449"/>
      <c r="H127" s="449"/>
      <c r="I127" s="449"/>
      <c r="J127" s="449"/>
      <c r="K127" s="450"/>
      <c r="L127" s="9"/>
      <c r="M127" s="4"/>
    </row>
    <row r="128" spans="1:16" ht="27" customHeight="1">
      <c r="A128" s="267"/>
      <c r="B128" s="268"/>
      <c r="C128" s="267" t="s">
        <v>63</v>
      </c>
      <c r="D128" s="422" t="s">
        <v>220</v>
      </c>
      <c r="E128" s="423"/>
      <c r="F128" s="424"/>
      <c r="G128" s="422" t="s">
        <v>221</v>
      </c>
      <c r="H128" s="423"/>
      <c r="I128" s="424"/>
      <c r="J128" s="446" t="s">
        <v>84</v>
      </c>
      <c r="K128" s="447"/>
      <c r="M128" s="4"/>
    </row>
    <row r="129" spans="1:21" ht="27" customHeight="1">
      <c r="A129" s="248"/>
      <c r="B129" s="374"/>
      <c r="C129" s="249"/>
      <c r="D129" s="92" t="s">
        <v>97</v>
      </c>
      <c r="E129" s="93" t="s">
        <v>83</v>
      </c>
      <c r="F129" s="93" t="s">
        <v>98</v>
      </c>
      <c r="G129" s="92" t="s">
        <v>97</v>
      </c>
      <c r="H129" s="93" t="s">
        <v>83</v>
      </c>
      <c r="I129" s="93" t="s">
        <v>98</v>
      </c>
      <c r="J129" s="393" t="s">
        <v>155</v>
      </c>
      <c r="K129" s="211" t="s">
        <v>154</v>
      </c>
      <c r="M129" s="4"/>
    </row>
    <row r="130" spans="1:21" ht="12" customHeight="1">
      <c r="A130" s="405">
        <v>1</v>
      </c>
      <c r="B130" s="54" t="s">
        <v>43</v>
      </c>
      <c r="C130" s="54" t="s">
        <v>44</v>
      </c>
      <c r="D130" s="90">
        <v>2669421000</v>
      </c>
      <c r="E130" s="77">
        <f>(D130/$D$140)</f>
        <v>0.1404418592388873</v>
      </c>
      <c r="F130" s="89">
        <v>17.690000000000001</v>
      </c>
      <c r="G130" s="90">
        <v>2716200000</v>
      </c>
      <c r="H130" s="77">
        <f t="shared" ref="H130:H139" si="47">(G130/$G$140)</f>
        <v>0.13722039359418139</v>
      </c>
      <c r="I130" s="89">
        <v>16.760000000000002</v>
      </c>
      <c r="J130" s="186">
        <f t="shared" ref="J130:J139" si="48">((G130-D130)/D130)</f>
        <v>1.7524024872809497E-2</v>
      </c>
      <c r="K130" s="186">
        <f t="shared" ref="K130:K136" si="49">((I130-F130)/F130)</f>
        <v>-5.2572074618428472E-2</v>
      </c>
      <c r="M130" s="4"/>
    </row>
    <row r="131" spans="1:21" ht="12" customHeight="1">
      <c r="A131" s="405">
        <v>2</v>
      </c>
      <c r="B131" s="54" t="s">
        <v>43</v>
      </c>
      <c r="C131" s="408" t="s">
        <v>80</v>
      </c>
      <c r="D131" s="90">
        <v>360413736.38999999</v>
      </c>
      <c r="E131" s="77">
        <f t="shared" ref="E131:E139" si="50">(D131/$D$140)</f>
        <v>1.8961855486206863E-2</v>
      </c>
      <c r="F131" s="89">
        <v>4.2300000000000004</v>
      </c>
      <c r="G131" s="90">
        <v>340816772</v>
      </c>
      <c r="H131" s="77">
        <f t="shared" si="47"/>
        <v>1.7217808555091075E-2</v>
      </c>
      <c r="I131" s="89">
        <v>4</v>
      </c>
      <c r="J131" s="186">
        <f t="shared" si="48"/>
        <v>-5.4373522458628802E-2</v>
      </c>
      <c r="K131" s="186">
        <f t="shared" si="49"/>
        <v>-5.4373522458628934E-2</v>
      </c>
      <c r="M131" s="4"/>
    </row>
    <row r="132" spans="1:21" ht="12" customHeight="1">
      <c r="A132" s="405">
        <v>3</v>
      </c>
      <c r="B132" s="54" t="s">
        <v>43</v>
      </c>
      <c r="C132" s="54" t="s">
        <v>69</v>
      </c>
      <c r="D132" s="90">
        <v>152032798.72</v>
      </c>
      <c r="E132" s="77">
        <f t="shared" si="50"/>
        <v>7.9986517366606186E-3</v>
      </c>
      <c r="F132" s="89">
        <v>5.92</v>
      </c>
      <c r="G132" s="90">
        <v>151005550.08000001</v>
      </c>
      <c r="H132" s="77">
        <f t="shared" si="47"/>
        <v>7.6286875108178597E-3</v>
      </c>
      <c r="I132" s="89">
        <v>5.92</v>
      </c>
      <c r="J132" s="186">
        <f t="shared" si="48"/>
        <v>-6.7567567567566626E-3</v>
      </c>
      <c r="K132" s="186">
        <f t="shared" si="49"/>
        <v>0</v>
      </c>
      <c r="M132" s="4"/>
      <c r="O132" s="194"/>
    </row>
    <row r="133" spans="1:21" ht="12" customHeight="1">
      <c r="A133" s="405">
        <v>4</v>
      </c>
      <c r="B133" s="54" t="s">
        <v>43</v>
      </c>
      <c r="C133" s="54" t="s">
        <v>70</v>
      </c>
      <c r="D133" s="90">
        <v>214530538.74000001</v>
      </c>
      <c r="E133" s="77">
        <f t="shared" si="50"/>
        <v>1.1286742602296805E-2</v>
      </c>
      <c r="F133" s="89">
        <v>20.38</v>
      </c>
      <c r="G133" s="90">
        <v>200003937</v>
      </c>
      <c r="H133" s="77">
        <f t="shared" si="47"/>
        <v>1.010404939088648E-2</v>
      </c>
      <c r="I133" s="89">
        <v>20.38</v>
      </c>
      <c r="J133" s="186">
        <f t="shared" si="48"/>
        <v>-6.7713444553483854E-2</v>
      </c>
      <c r="K133" s="186">
        <f t="shared" si="49"/>
        <v>0</v>
      </c>
      <c r="M133" s="4"/>
      <c r="O133" s="194"/>
    </row>
    <row r="134" spans="1:21" ht="12" customHeight="1">
      <c r="A134" s="405">
        <v>5</v>
      </c>
      <c r="B134" s="54" t="s">
        <v>43</v>
      </c>
      <c r="C134" s="54" t="s">
        <v>117</v>
      </c>
      <c r="D134" s="90">
        <v>754518544.47000003</v>
      </c>
      <c r="E134" s="77">
        <f t="shared" si="50"/>
        <v>3.969624394787704E-2</v>
      </c>
      <c r="F134" s="89">
        <v>214.33</v>
      </c>
      <c r="G134" s="90">
        <v>713752787.25</v>
      </c>
      <c r="H134" s="77">
        <f t="shared" si="47"/>
        <v>3.60582572694901E-2</v>
      </c>
      <c r="I134" s="89">
        <v>202.75</v>
      </c>
      <c r="J134" s="186">
        <f t="shared" si="48"/>
        <v>-5.4028834040964903E-2</v>
      </c>
      <c r="K134" s="186">
        <f t="shared" si="49"/>
        <v>-5.4028834040964924E-2</v>
      </c>
      <c r="M134" s="4"/>
    </row>
    <row r="135" spans="1:21" ht="12" customHeight="1">
      <c r="A135" s="405">
        <v>6</v>
      </c>
      <c r="B135" s="54" t="s">
        <v>45</v>
      </c>
      <c r="C135" s="54" t="s">
        <v>46</v>
      </c>
      <c r="D135" s="90">
        <v>12167299170</v>
      </c>
      <c r="E135" s="77">
        <f t="shared" si="50"/>
        <v>0.64013811135469845</v>
      </c>
      <c r="F135" s="89">
        <v>8490</v>
      </c>
      <c r="G135" s="90">
        <v>13041510300</v>
      </c>
      <c r="H135" s="77">
        <f t="shared" si="47"/>
        <v>0.65884735160465746</v>
      </c>
      <c r="I135" s="89">
        <v>9100</v>
      </c>
      <c r="J135" s="186">
        <f t="shared" si="48"/>
        <v>7.1849234393404002E-2</v>
      </c>
      <c r="K135" s="186">
        <f t="shared" si="49"/>
        <v>7.1849234393404002E-2</v>
      </c>
      <c r="M135" s="194"/>
      <c r="O135" s="195"/>
    </row>
    <row r="136" spans="1:21" ht="12" customHeight="1">
      <c r="A136" s="405">
        <v>7</v>
      </c>
      <c r="B136" s="54" t="s">
        <v>37</v>
      </c>
      <c r="C136" s="54" t="s">
        <v>121</v>
      </c>
      <c r="D136" s="90">
        <v>655038000</v>
      </c>
      <c r="E136" s="77">
        <f t="shared" si="50"/>
        <v>3.4462437581828514E-2</v>
      </c>
      <c r="F136" s="89">
        <v>13.59</v>
      </c>
      <c r="G136" s="90">
        <v>642506000</v>
      </c>
      <c r="H136" s="77">
        <f t="shared" si="47"/>
        <v>3.2458922835808521E-2</v>
      </c>
      <c r="I136" s="89">
        <v>13.33</v>
      </c>
      <c r="J136" s="186">
        <f t="shared" si="48"/>
        <v>-1.9131714495952908E-2</v>
      </c>
      <c r="K136" s="186">
        <f t="shared" si="49"/>
        <v>-1.9131714495952891E-2</v>
      </c>
      <c r="M136" s="194"/>
      <c r="O136" s="195"/>
    </row>
    <row r="137" spans="1:21" ht="12" customHeight="1">
      <c r="A137" s="405">
        <v>8</v>
      </c>
      <c r="B137" s="54" t="s">
        <v>53</v>
      </c>
      <c r="C137" s="54" t="s">
        <v>54</v>
      </c>
      <c r="D137" s="90">
        <v>572742843.83000004</v>
      </c>
      <c r="E137" s="77">
        <f t="shared" si="50"/>
        <v>3.0132777802097489E-2</v>
      </c>
      <c r="F137" s="96">
        <v>90</v>
      </c>
      <c r="G137" s="90">
        <v>556961866.01999998</v>
      </c>
      <c r="H137" s="77">
        <f t="shared" si="47"/>
        <v>2.813729713283783E-2</v>
      </c>
      <c r="I137" s="96">
        <v>81</v>
      </c>
      <c r="J137" s="186">
        <f t="shared" si="48"/>
        <v>-2.7553339129426344E-2</v>
      </c>
      <c r="K137" s="186">
        <f>((I137-F137)/F137)</f>
        <v>-0.1</v>
      </c>
      <c r="M137" s="194"/>
      <c r="O137" s="195"/>
    </row>
    <row r="138" spans="1:21" ht="12" customHeight="1">
      <c r="A138" s="405">
        <v>9</v>
      </c>
      <c r="B138" s="54" t="s">
        <v>53</v>
      </c>
      <c r="C138" s="54" t="s">
        <v>119</v>
      </c>
      <c r="D138" s="90">
        <v>806956564.11000001</v>
      </c>
      <c r="E138" s="77">
        <f t="shared" si="50"/>
        <v>4.2455079280725207E-2</v>
      </c>
      <c r="F138" s="54">
        <v>120.92</v>
      </c>
      <c r="G138" s="90">
        <v>777326609.44000006</v>
      </c>
      <c r="H138" s="77">
        <f>(G138/$G$140)</f>
        <v>3.9269959244012706E-2</v>
      </c>
      <c r="I138" s="54">
        <v>120.92</v>
      </c>
      <c r="J138" s="186">
        <f>((G138-D138)/D138)</f>
        <v>-3.6718153104906101E-2</v>
      </c>
      <c r="K138" s="186">
        <f>((I138-F138)/F138)</f>
        <v>0</v>
      </c>
      <c r="M138" s="194"/>
      <c r="O138" s="195"/>
    </row>
    <row r="139" spans="1:21" ht="12" customHeight="1">
      <c r="A139" s="405">
        <v>10</v>
      </c>
      <c r="B139" s="406" t="s">
        <v>112</v>
      </c>
      <c r="C139" s="54" t="s">
        <v>180</v>
      </c>
      <c r="D139" s="90">
        <v>654350000</v>
      </c>
      <c r="E139" s="77">
        <f t="shared" si="50"/>
        <v>3.4426240968721648E-2</v>
      </c>
      <c r="F139" s="54">
        <v>100</v>
      </c>
      <c r="G139" s="90">
        <v>654350000</v>
      </c>
      <c r="H139" s="77">
        <f t="shared" si="47"/>
        <v>3.3057272862216547E-2</v>
      </c>
      <c r="I139" s="54">
        <v>100</v>
      </c>
      <c r="J139" s="186">
        <f t="shared" si="48"/>
        <v>0</v>
      </c>
      <c r="K139" s="186">
        <f>((I139-F139)/F139)</f>
        <v>0</v>
      </c>
      <c r="M139" s="4"/>
      <c r="N139" s="10"/>
      <c r="O139" s="195"/>
    </row>
    <row r="140" spans="1:21" ht="12" customHeight="1">
      <c r="A140" s="43"/>
      <c r="B140" s="43"/>
      <c r="C140" s="43" t="s">
        <v>47</v>
      </c>
      <c r="D140" s="44">
        <f>SUM(D130:D139)</f>
        <v>19007303196.260002</v>
      </c>
      <c r="E140" s="44"/>
      <c r="F140" s="45"/>
      <c r="G140" s="44">
        <f>SUM(G130:G139)</f>
        <v>19794433821.790001</v>
      </c>
      <c r="H140" s="44"/>
      <c r="I140" s="45"/>
      <c r="J140" s="186">
        <f>((G140-D140)/D140)</f>
        <v>4.141200976290417E-2</v>
      </c>
      <c r="K140" s="212"/>
      <c r="M140" s="194"/>
      <c r="N140" s="10"/>
      <c r="O140" s="195"/>
    </row>
    <row r="141" spans="1:21" ht="12" customHeight="1" thickBot="1">
      <c r="A141" s="46"/>
      <c r="B141" s="46"/>
      <c r="C141" s="46" t="s">
        <v>57</v>
      </c>
      <c r="D141" s="47">
        <f>SUM(D125,D140)</f>
        <v>1524471207571.1013</v>
      </c>
      <c r="E141" s="52"/>
      <c r="F141" s="57"/>
      <c r="G141" s="47">
        <f>SUM(G125,G140)</f>
        <v>1519372888962.717</v>
      </c>
      <c r="H141" s="52"/>
      <c r="I141" s="57"/>
      <c r="J141" s="193">
        <f>((G141-D141)/D141)</f>
        <v>-3.3443193830517077E-3</v>
      </c>
      <c r="K141" s="67"/>
      <c r="M141" s="194"/>
    </row>
    <row r="142" spans="1:21" ht="7.5" customHeight="1" thickBot="1">
      <c r="A142" s="320"/>
      <c r="B142" s="321"/>
      <c r="C142" s="321"/>
      <c r="D142" s="322"/>
      <c r="E142" s="322"/>
      <c r="F142" s="323"/>
      <c r="G142" s="322"/>
      <c r="H142" s="322"/>
      <c r="I142" s="323"/>
      <c r="J142" s="324"/>
      <c r="K142" s="325"/>
      <c r="M142" s="4"/>
    </row>
    <row r="143" spans="1:21" ht="12" customHeight="1" thickBot="1">
      <c r="A143" s="451" t="s">
        <v>149</v>
      </c>
      <c r="B143" s="452"/>
      <c r="C143" s="452"/>
      <c r="D143" s="452"/>
      <c r="E143" s="452"/>
      <c r="F143" s="452"/>
      <c r="G143" s="452"/>
      <c r="H143" s="452"/>
      <c r="I143" s="452"/>
      <c r="J143" s="452"/>
      <c r="K143" s="453"/>
      <c r="M143" s="4"/>
      <c r="P143" s="70"/>
      <c r="Q143" s="53"/>
      <c r="R143" s="9"/>
    </row>
    <row r="144" spans="1:21" ht="25.5" customHeight="1" thickBot="1">
      <c r="A144" s="187"/>
      <c r="B144" s="190"/>
      <c r="C144" s="188"/>
      <c r="D144" s="422" t="s">
        <v>220</v>
      </c>
      <c r="E144" s="423"/>
      <c r="F144" s="424"/>
      <c r="G144" s="422" t="s">
        <v>221</v>
      </c>
      <c r="H144" s="423"/>
      <c r="I144" s="424"/>
      <c r="J144" s="432" t="s">
        <v>84</v>
      </c>
      <c r="K144" s="433"/>
      <c r="L144" s="9"/>
      <c r="M144" s="4"/>
      <c r="N144" s="10"/>
      <c r="P144" s="185"/>
      <c r="Q144" s="58"/>
      <c r="T144" s="194"/>
      <c r="U144" s="195"/>
    </row>
    <row r="145" spans="1:15" ht="12.75" customHeight="1">
      <c r="A145" s="191" t="s">
        <v>2</v>
      </c>
      <c r="B145" s="189" t="s">
        <v>3</v>
      </c>
      <c r="C145" s="36" t="s">
        <v>4</v>
      </c>
      <c r="D145" s="444" t="s">
        <v>153</v>
      </c>
      <c r="E145" s="445"/>
      <c r="F145" s="38" t="s">
        <v>167</v>
      </c>
      <c r="G145" s="444" t="s">
        <v>153</v>
      </c>
      <c r="H145" s="445"/>
      <c r="I145" s="38" t="s">
        <v>167</v>
      </c>
      <c r="J145" s="70" t="s">
        <v>79</v>
      </c>
      <c r="K145" s="53" t="s">
        <v>5</v>
      </c>
    </row>
    <row r="146" spans="1:15" ht="12.75" customHeight="1">
      <c r="A146" s="192"/>
      <c r="B146" s="39"/>
      <c r="C146" s="39" t="s">
        <v>150</v>
      </c>
      <c r="D146" s="427" t="s">
        <v>6</v>
      </c>
      <c r="E146" s="428"/>
      <c r="F146" s="266" t="s">
        <v>6</v>
      </c>
      <c r="G146" s="427" t="s">
        <v>6</v>
      </c>
      <c r="H146" s="428"/>
      <c r="I146" s="266" t="s">
        <v>6</v>
      </c>
      <c r="J146" s="185" t="s">
        <v>102</v>
      </c>
      <c r="K146" s="58" t="s">
        <v>102</v>
      </c>
    </row>
    <row r="147" spans="1:15" ht="12.75" customHeight="1" thickBot="1">
      <c r="A147" s="295">
        <v>1</v>
      </c>
      <c r="B147" s="376" t="s">
        <v>151</v>
      </c>
      <c r="C147" s="376" t="s">
        <v>152</v>
      </c>
      <c r="D147" s="425">
        <v>58856971281</v>
      </c>
      <c r="E147" s="426"/>
      <c r="F147" s="326">
        <v>108.05</v>
      </c>
      <c r="G147" s="425">
        <v>58856971281</v>
      </c>
      <c r="H147" s="426"/>
      <c r="I147" s="326">
        <v>108.05</v>
      </c>
      <c r="J147" s="193">
        <f>((G147-D147)/D147)</f>
        <v>0</v>
      </c>
      <c r="K147" s="270">
        <f>((I147-F147)/F147)</f>
        <v>0</v>
      </c>
      <c r="M147" s="4"/>
      <c r="O147" s="194"/>
    </row>
    <row r="148" spans="1:15" ht="12" customHeight="1">
      <c r="A148" s="19"/>
      <c r="B148" s="19"/>
      <c r="C148" s="22"/>
      <c r="D148" s="421"/>
      <c r="E148" s="421"/>
      <c r="F148" s="421"/>
      <c r="G148" s="23"/>
      <c r="H148" s="23"/>
      <c r="I148" s="24"/>
      <c r="K148" s="9"/>
      <c r="M148" s="4"/>
      <c r="O148" s="194"/>
    </row>
    <row r="149" spans="1:15" ht="12" customHeight="1">
      <c r="A149" s="19"/>
      <c r="B149" s="394"/>
      <c r="C149" s="353"/>
      <c r="D149" s="231"/>
      <c r="E149" s="22"/>
      <c r="F149" s="22"/>
      <c r="G149" s="284"/>
      <c r="H149" s="22"/>
      <c r="I149" s="12"/>
      <c r="M149" s="33"/>
    </row>
    <row r="150" spans="1:15" ht="10.5" customHeight="1">
      <c r="A150" s="19"/>
      <c r="B150" s="396"/>
      <c r="C150" s="355"/>
      <c r="D150" s="269"/>
      <c r="E150" s="161"/>
      <c r="F150" s="283"/>
      <c r="G150" s="234"/>
      <c r="H150"/>
      <c r="I150" s="283"/>
      <c r="M150" s="34"/>
      <c r="O150" s="278"/>
    </row>
    <row r="151" spans="1:15" ht="9.75" customHeight="1">
      <c r="A151" s="20"/>
      <c r="B151" s="395"/>
      <c r="C151" s="377"/>
      <c r="D151" s="161"/>
      <c r="E151" s="161"/>
      <c r="F151" s="28"/>
      <c r="G151" s="275"/>
      <c r="H151"/>
      <c r="I151" s="12"/>
      <c r="L151" s="32"/>
      <c r="M151" s="278"/>
    </row>
    <row r="152" spans="1:15" ht="10.5" customHeight="1">
      <c r="A152" s="21"/>
      <c r="B152" s="395"/>
      <c r="C152" s="283"/>
      <c r="D152"/>
      <c r="E152"/>
      <c r="F152" s="28"/>
      <c r="G152" s="29"/>
      <c r="H152" s="29"/>
      <c r="I152" s="30"/>
      <c r="J152" s="31"/>
      <c r="K152" s="31"/>
      <c r="L152" s="35"/>
      <c r="M152" s="14"/>
    </row>
    <row r="153" spans="1:15" ht="9.75" customHeight="1">
      <c r="A153" s="21"/>
      <c r="B153" s="395"/>
      <c r="C153" s="28"/>
      <c r="D153" s="275"/>
      <c r="E153"/>
      <c r="F153" s="29"/>
      <c r="G153" s="29"/>
      <c r="H153" s="29"/>
      <c r="I153" s="30"/>
      <c r="J153" s="34"/>
      <c r="K153" s="34"/>
      <c r="M153" s="14"/>
    </row>
    <row r="154" spans="1:15" ht="12" customHeight="1">
      <c r="A154" s="21"/>
      <c r="B154" s="12"/>
      <c r="C154" s="12"/>
      <c r="D154" s="335"/>
      <c r="E154" s="25"/>
      <c r="F154" s="12"/>
      <c r="G154" s="12"/>
      <c r="H154" s="12"/>
      <c r="I154" s="12"/>
      <c r="J154" s="13"/>
      <c r="M154" s="14"/>
    </row>
    <row r="155" spans="1:15" ht="12" customHeight="1">
      <c r="A155" s="21"/>
      <c r="B155" s="12"/>
      <c r="C155" s="12"/>
      <c r="D155" s="25"/>
      <c r="E155" s="25"/>
      <c r="F155" s="12"/>
      <c r="G155" s="12"/>
      <c r="H155" s="12"/>
      <c r="I155" s="12"/>
      <c r="J155" s="13"/>
      <c r="M155" s="14"/>
    </row>
    <row r="156" spans="1:15" ht="12" customHeight="1">
      <c r="A156" s="21"/>
      <c r="B156" s="12"/>
      <c r="C156" s="12"/>
      <c r="D156" s="12"/>
      <c r="E156" s="12"/>
      <c r="F156" s="12"/>
      <c r="G156" s="12"/>
      <c r="H156" s="12"/>
      <c r="I156" s="12"/>
      <c r="J156" s="13"/>
      <c r="M156" s="14"/>
    </row>
    <row r="157" spans="1:15" ht="12" customHeight="1">
      <c r="A157" s="21"/>
      <c r="B157" s="12"/>
      <c r="C157" s="12"/>
      <c r="D157" s="12"/>
      <c r="E157" s="12"/>
      <c r="F157" s="12"/>
      <c r="G157" s="12"/>
      <c r="H157" s="12"/>
      <c r="I157" s="12"/>
      <c r="J157" s="13"/>
      <c r="M157" s="14"/>
    </row>
    <row r="158" spans="1:15" ht="12" customHeight="1">
      <c r="A158" s="21"/>
      <c r="B158" s="11"/>
      <c r="C158" s="26"/>
      <c r="D158" s="12"/>
      <c r="E158" s="12"/>
      <c r="F158" s="12"/>
      <c r="G158" s="12"/>
      <c r="H158" s="12"/>
      <c r="I158" s="12"/>
      <c r="J158" s="13"/>
      <c r="M158" s="14"/>
    </row>
    <row r="159" spans="1:15" ht="12" customHeight="1">
      <c r="A159" s="21"/>
      <c r="B159" s="11"/>
      <c r="C159" s="11"/>
      <c r="D159" s="12"/>
      <c r="E159" s="12"/>
      <c r="F159" s="12"/>
      <c r="G159" s="12"/>
      <c r="H159" s="12"/>
      <c r="I159" s="12"/>
      <c r="J159" s="13"/>
      <c r="M159" s="14"/>
    </row>
    <row r="160" spans="1:15" ht="12" customHeight="1">
      <c r="A160" s="21"/>
      <c r="B160" s="11"/>
      <c r="C160" s="11"/>
      <c r="D160" s="12"/>
      <c r="E160" s="12"/>
      <c r="F160" s="12"/>
      <c r="G160" s="12"/>
      <c r="H160" s="12"/>
      <c r="I160" s="12"/>
      <c r="J160" s="13"/>
      <c r="M160" s="14"/>
    </row>
    <row r="161" spans="1:13" ht="12" customHeight="1">
      <c r="A161" s="21"/>
      <c r="B161" s="11"/>
      <c r="C161" s="11"/>
      <c r="D161" s="12"/>
      <c r="E161" s="12"/>
      <c r="F161" s="12"/>
      <c r="G161" s="12"/>
      <c r="H161" s="12"/>
      <c r="I161" s="12"/>
      <c r="J161" s="13"/>
      <c r="M161" s="14"/>
    </row>
    <row r="162" spans="1:13" ht="12" customHeight="1">
      <c r="A162" s="21"/>
      <c r="B162" s="11"/>
      <c r="C162" s="26"/>
      <c r="D162" s="12"/>
      <c r="E162" s="12"/>
      <c r="F162" s="12"/>
      <c r="G162" s="12"/>
      <c r="H162" s="12"/>
      <c r="I162" s="12"/>
      <c r="J162" s="13"/>
      <c r="M162" s="14"/>
    </row>
    <row r="163" spans="1:13" ht="12" customHeight="1">
      <c r="A163" s="6"/>
      <c r="B163" s="11"/>
      <c r="C163" s="11"/>
      <c r="D163" s="12"/>
      <c r="E163" s="12"/>
      <c r="F163" s="12"/>
      <c r="G163" s="12"/>
      <c r="H163" s="12"/>
      <c r="I163" s="12"/>
      <c r="M163" s="14"/>
    </row>
    <row r="164" spans="1:13" ht="12" customHeight="1">
      <c r="B164" s="16"/>
      <c r="C164" s="16"/>
      <c r="D164" s="13"/>
      <c r="E164" s="13"/>
      <c r="F164" s="13"/>
      <c r="G164" s="13"/>
      <c r="H164" s="13"/>
      <c r="I164" s="13"/>
      <c r="M164" s="14"/>
    </row>
    <row r="165" spans="1:13" ht="12" customHeight="1">
      <c r="B165" s="17"/>
      <c r="C165" s="17"/>
      <c r="M165" s="14"/>
    </row>
    <row r="166" spans="1:13" ht="12" customHeight="1">
      <c r="B166" s="17"/>
      <c r="C166" s="27"/>
      <c r="M166" s="14"/>
    </row>
    <row r="167" spans="1:13" ht="12" customHeight="1">
      <c r="B167" s="17"/>
      <c r="C167" s="17"/>
      <c r="M167" s="14"/>
    </row>
    <row r="168" spans="1:13" ht="12" customHeight="1">
      <c r="B168" s="17"/>
      <c r="C168" s="17"/>
      <c r="M168" s="14"/>
    </row>
    <row r="169" spans="1:13" ht="12" customHeight="1">
      <c r="B169" s="17"/>
      <c r="C169" s="17"/>
      <c r="M169" s="14"/>
    </row>
    <row r="170" spans="1:13" ht="12" customHeight="1">
      <c r="B170" s="17"/>
      <c r="C170" s="17"/>
      <c r="M170" s="14"/>
    </row>
    <row r="171" spans="1:13" ht="12" customHeight="1">
      <c r="B171" s="17"/>
      <c r="C171" s="17"/>
      <c r="M171" s="14"/>
    </row>
    <row r="172" spans="1:13" ht="12" customHeight="1">
      <c r="B172" s="17"/>
      <c r="C172" s="17"/>
      <c r="M172" s="14"/>
    </row>
    <row r="173" spans="1:13" ht="12" customHeight="1">
      <c r="B173" s="17"/>
      <c r="C173" s="17"/>
      <c r="M173" s="14"/>
    </row>
    <row r="174" spans="1:13" ht="12" customHeight="1">
      <c r="B174" s="17"/>
      <c r="C174" s="17"/>
      <c r="M174" s="14"/>
    </row>
    <row r="175" spans="1:13" ht="12" customHeight="1">
      <c r="B175" s="17"/>
      <c r="C175" s="17"/>
      <c r="M175" s="14"/>
    </row>
    <row r="176" spans="1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4"/>
    </row>
    <row r="181" spans="2:13" ht="12" customHeight="1">
      <c r="B181" s="17"/>
      <c r="C181" s="17"/>
      <c r="M181" s="14"/>
    </row>
    <row r="182" spans="2:13" ht="12" customHeight="1">
      <c r="B182" s="17"/>
      <c r="C182" s="17"/>
      <c r="M182" s="14"/>
    </row>
    <row r="183" spans="2:13" ht="12" customHeight="1">
      <c r="B183" s="17"/>
      <c r="C183" s="17"/>
      <c r="M183" s="14"/>
    </row>
    <row r="184" spans="2:13" ht="12" customHeight="1">
      <c r="B184" s="17"/>
      <c r="C184" s="17"/>
      <c r="M184" s="14"/>
    </row>
    <row r="185" spans="2:13" ht="12" customHeight="1">
      <c r="B185" s="17"/>
      <c r="C185" s="17"/>
      <c r="M185" s="14"/>
    </row>
    <row r="186" spans="2:13" ht="12" customHeight="1">
      <c r="B186" s="17"/>
      <c r="C186" s="17"/>
      <c r="M186" s="14"/>
    </row>
    <row r="187" spans="2:13" ht="12" customHeight="1">
      <c r="B187" s="17"/>
      <c r="C187" s="17"/>
      <c r="M187" s="14"/>
    </row>
    <row r="188" spans="2:13" ht="12" customHeight="1">
      <c r="B188" s="17"/>
      <c r="C188" s="17"/>
      <c r="M188" s="14"/>
    </row>
    <row r="189" spans="2:13" ht="12" customHeight="1">
      <c r="B189" s="17"/>
      <c r="C189" s="17"/>
      <c r="M189" s="14"/>
    </row>
    <row r="190" spans="2:13" ht="12" customHeight="1">
      <c r="B190" s="17"/>
      <c r="C190" s="17"/>
      <c r="M190" s="14"/>
    </row>
    <row r="191" spans="2:13" ht="12" customHeight="1">
      <c r="B191" s="17"/>
      <c r="C191" s="17"/>
      <c r="M191" s="15"/>
    </row>
    <row r="192" spans="2:13" ht="12" customHeight="1">
      <c r="B192" s="17"/>
      <c r="C192" s="17"/>
      <c r="M192" s="15"/>
    </row>
    <row r="193" spans="2:13" ht="12" customHeight="1">
      <c r="B193" s="17"/>
      <c r="C193" s="17"/>
      <c r="M193" s="15"/>
    </row>
    <row r="194" spans="2:13" ht="12" customHeight="1">
      <c r="B194" s="17"/>
      <c r="C194" s="17"/>
    </row>
    <row r="195" spans="2:13" ht="12" customHeight="1">
      <c r="B195" s="17"/>
      <c r="C195" s="17"/>
    </row>
    <row r="196" spans="2:13" ht="12" customHeight="1">
      <c r="B196" s="17"/>
      <c r="C196" s="17"/>
    </row>
    <row r="197" spans="2:13" ht="12" customHeight="1">
      <c r="B197" s="17"/>
      <c r="C197" s="17"/>
    </row>
    <row r="198" spans="2:13" ht="12" customHeight="1">
      <c r="B198" s="17"/>
      <c r="C198" s="17"/>
    </row>
    <row r="199" spans="2:13" ht="12" customHeight="1">
      <c r="B199" s="18"/>
      <c r="C199" s="18"/>
    </row>
    <row r="200" spans="2:13" ht="12" customHeight="1">
      <c r="B200" s="18"/>
      <c r="C200" s="18"/>
    </row>
    <row r="201" spans="2:13" ht="12" customHeight="1">
      <c r="B201" s="18"/>
      <c r="C201" s="18"/>
    </row>
  </sheetData>
  <protectedRanges>
    <protectedRange password="CADF" sqref="I78 F78" name="BidOffer Prices_2_1"/>
    <protectedRange password="CADF" sqref="G44:G46 D44:D46" name="Yield_2_1_2"/>
    <protectedRange password="CADF" sqref="D18" name="Fund Name_1_1_1"/>
    <protectedRange password="CADF" sqref="F18" name="Fund Name_1_1_1_2"/>
    <protectedRange password="CADF" sqref="D43" name="Yield_2_1_2_3"/>
    <protectedRange password="CADF" sqref="D81" name="Yield_2_1_2_3_1"/>
    <protectedRange password="CADF" sqref="F81" name="Fund Name_2_3"/>
    <protectedRange password="CADF" sqref="G18" name="Fund Name_1_1_1_1"/>
    <protectedRange password="CADF" sqref="I18" name="Fund Name_1_1_1_1_1"/>
    <protectedRange password="CADF" sqref="G43" name="Yield_2_1_2_1"/>
    <protectedRange password="CADF" sqref="G81" name="Yield_2_1_2_1_1"/>
    <protectedRange password="CADF" sqref="I81" name="Fund Name_2_1"/>
  </protectedRanges>
  <mergeCells count="29">
    <mergeCell ref="O71:O86"/>
    <mergeCell ref="M119:M120"/>
    <mergeCell ref="P117:P118"/>
    <mergeCell ref="D145:E145"/>
    <mergeCell ref="J128:K128"/>
    <mergeCell ref="A127:K127"/>
    <mergeCell ref="J144:K144"/>
    <mergeCell ref="G145:H145"/>
    <mergeCell ref="A143:K143"/>
    <mergeCell ref="N97:N98"/>
    <mergeCell ref="A1:K1"/>
    <mergeCell ref="J2:K2"/>
    <mergeCell ref="G2:I2"/>
    <mergeCell ref="D2:F2"/>
    <mergeCell ref="N70:O70"/>
    <mergeCell ref="O27:P27"/>
    <mergeCell ref="O28:P28"/>
    <mergeCell ref="O26:P26"/>
    <mergeCell ref="O31:P31"/>
    <mergeCell ref="N36:N37"/>
    <mergeCell ref="D148:F148"/>
    <mergeCell ref="D128:F128"/>
    <mergeCell ref="G128:I128"/>
    <mergeCell ref="D144:F144"/>
    <mergeCell ref="G144:I144"/>
    <mergeCell ref="D147:E147"/>
    <mergeCell ref="G147:H147"/>
    <mergeCell ref="G146:H146"/>
    <mergeCell ref="D146:E146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6"/>
  <sheetViews>
    <sheetView showGridLines="0" zoomScale="110" zoomScaleNormal="110" workbookViewId="0">
      <selection activeCell="B25" sqref="B25"/>
    </sheetView>
  </sheetViews>
  <sheetFormatPr defaultRowHeight="15"/>
  <cols>
    <col min="1" max="1" width="19.28515625" customWidth="1"/>
    <col min="2" max="2" width="17.28515625" customWidth="1"/>
    <col min="4" max="4" width="4.28515625" customWidth="1"/>
    <col min="5" max="5" width="22" customWidth="1"/>
    <col min="6" max="6" width="19.5703125" customWidth="1"/>
  </cols>
  <sheetData>
    <row r="5" spans="1:7">
      <c r="E5" s="391"/>
      <c r="F5" s="391"/>
      <c r="G5" s="391"/>
    </row>
    <row r="6" spans="1:7">
      <c r="E6" s="386" t="s">
        <v>88</v>
      </c>
      <c r="F6" s="387" t="s">
        <v>196</v>
      </c>
      <c r="G6" s="391"/>
    </row>
    <row r="7" spans="1:7">
      <c r="E7" s="388" t="s">
        <v>90</v>
      </c>
      <c r="F7" s="389">
        <f>'NAV Trend'!J2</f>
        <v>15028506577.940001</v>
      </c>
      <c r="G7" s="391"/>
    </row>
    <row r="8" spans="1:7">
      <c r="E8" s="388" t="s">
        <v>82</v>
      </c>
      <c r="F8" s="390">
        <f>'NAV Trend'!J3</f>
        <v>29612293800.639996</v>
      </c>
      <c r="G8" s="391"/>
    </row>
    <row r="9" spans="1:7">
      <c r="A9" s="391"/>
      <c r="B9" s="391"/>
      <c r="E9" s="388" t="s">
        <v>62</v>
      </c>
      <c r="F9" s="389">
        <f>'NAV Trend'!J4</f>
        <v>486718344326.01611</v>
      </c>
      <c r="G9" s="391"/>
    </row>
    <row r="10" spans="1:7">
      <c r="A10" s="455"/>
      <c r="B10" s="455"/>
      <c r="E10" s="388" t="s">
        <v>0</v>
      </c>
      <c r="F10" s="389">
        <f>'NAV Trend'!J5</f>
        <v>14859567653.780003</v>
      </c>
      <c r="G10" s="391"/>
    </row>
    <row r="11" spans="1:7">
      <c r="A11" s="382"/>
      <c r="B11" s="382"/>
      <c r="E11" s="388" t="s">
        <v>58</v>
      </c>
      <c r="F11" s="389">
        <f>'NAV Trend'!J6</f>
        <v>49918590305.391075</v>
      </c>
      <c r="G11" s="391"/>
    </row>
    <row r="12" spans="1:7">
      <c r="A12" s="383"/>
      <c r="B12" s="384"/>
      <c r="E12" s="388" t="s">
        <v>59</v>
      </c>
      <c r="F12" s="389">
        <f>'NAV Trend'!J7</f>
        <v>673064205898.18994</v>
      </c>
      <c r="G12" s="391"/>
    </row>
    <row r="13" spans="1:7">
      <c r="A13" s="383"/>
      <c r="B13" s="384"/>
      <c r="E13" s="388" t="s">
        <v>81</v>
      </c>
      <c r="F13" s="389">
        <f>'NAV Trend'!J8</f>
        <v>230376946578.97</v>
      </c>
      <c r="G13" s="391"/>
    </row>
    <row r="14" spans="1:7">
      <c r="A14" s="383"/>
      <c r="B14" s="384"/>
    </row>
    <row r="15" spans="1:7">
      <c r="A15" s="383"/>
      <c r="B15" s="384"/>
    </row>
    <row r="16" spans="1:7">
      <c r="A16" s="383"/>
      <c r="B16" s="384"/>
    </row>
    <row r="17" spans="1:13">
      <c r="A17" s="383"/>
      <c r="B17" s="384"/>
    </row>
    <row r="18" spans="1:13">
      <c r="A18" s="383"/>
      <c r="B18" s="384"/>
    </row>
    <row r="19" spans="1:13">
      <c r="A19" s="383"/>
      <c r="B19" s="384"/>
    </row>
    <row r="24" spans="1:13" s="378" customFormat="1"/>
    <row r="25" spans="1:13" ht="18">
      <c r="B25" s="404" t="s">
        <v>198</v>
      </c>
      <c r="M25" s="381"/>
    </row>
    <row r="26" spans="1:13" ht="39.75" customHeight="1">
      <c r="B26" s="456" t="s">
        <v>226</v>
      </c>
      <c r="C26" s="456"/>
      <c r="D26" s="456"/>
      <c r="E26" s="456"/>
      <c r="F26" s="456"/>
      <c r="G26" s="456"/>
      <c r="H26" s="456"/>
      <c r="I26" s="456"/>
      <c r="J26" s="456"/>
      <c r="K26" s="456"/>
      <c r="L26" s="456"/>
      <c r="M26" s="385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E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85" t="s">
        <v>88</v>
      </c>
      <c r="C1" s="286">
        <v>44189</v>
      </c>
      <c r="D1" s="286">
        <v>44561</v>
      </c>
      <c r="E1" s="286">
        <v>44204</v>
      </c>
      <c r="F1" s="286">
        <v>44211</v>
      </c>
      <c r="G1" s="286">
        <v>44218</v>
      </c>
      <c r="H1" s="286">
        <v>44225</v>
      </c>
      <c r="I1" s="286">
        <v>44232</v>
      </c>
      <c r="J1" s="286">
        <v>44239</v>
      </c>
    </row>
    <row r="2" spans="2:11">
      <c r="B2" s="287" t="s">
        <v>90</v>
      </c>
      <c r="C2" s="288">
        <v>11583636280.93</v>
      </c>
      <c r="D2" s="288">
        <v>12484919084.960001</v>
      </c>
      <c r="E2" s="288">
        <v>13059553041.24</v>
      </c>
      <c r="F2" s="288">
        <v>14539154771.85</v>
      </c>
      <c r="G2" s="288">
        <v>14825747524.41</v>
      </c>
      <c r="H2" s="288">
        <v>15207882683.340002</v>
      </c>
      <c r="I2" s="288">
        <v>15311855906.650002</v>
      </c>
      <c r="J2" s="288">
        <v>15028506577.940001</v>
      </c>
      <c r="K2" s="342"/>
    </row>
    <row r="3" spans="2:11">
      <c r="B3" s="287" t="s">
        <v>205</v>
      </c>
      <c r="C3" s="289">
        <v>29456136497.55064</v>
      </c>
      <c r="D3" s="289">
        <v>29632958911.520641</v>
      </c>
      <c r="E3" s="289">
        <v>29799600911.113796</v>
      </c>
      <c r="F3" s="289">
        <v>30356746627.496941</v>
      </c>
      <c r="G3" s="289">
        <v>30186886129.4701</v>
      </c>
      <c r="H3" s="289">
        <v>30522533194.753242</v>
      </c>
      <c r="I3" s="289">
        <v>30287495985.1064</v>
      </c>
      <c r="J3" s="289">
        <v>29612293800.639996</v>
      </c>
      <c r="K3" s="342"/>
    </row>
    <row r="4" spans="2:11">
      <c r="B4" s="287" t="s">
        <v>62</v>
      </c>
      <c r="C4" s="288">
        <v>422660885839.034</v>
      </c>
      <c r="D4" s="288">
        <v>434650230110.76752</v>
      </c>
      <c r="E4" s="288">
        <v>439122942767.8219</v>
      </c>
      <c r="F4" s="288">
        <v>446769776840.92291</v>
      </c>
      <c r="G4" s="288">
        <v>457132505206.80859</v>
      </c>
      <c r="H4" s="288">
        <v>462211719292.89813</v>
      </c>
      <c r="I4" s="288">
        <v>472489656332.72375</v>
      </c>
      <c r="J4" s="288">
        <v>486718344326.01611</v>
      </c>
      <c r="K4" s="342"/>
    </row>
    <row r="5" spans="2:11">
      <c r="B5" s="287" t="s">
        <v>0</v>
      </c>
      <c r="C5" s="288">
        <v>14706374811.539999</v>
      </c>
      <c r="D5" s="288">
        <v>14986399213.010002</v>
      </c>
      <c r="E5" s="288">
        <v>15105783947.01</v>
      </c>
      <c r="F5" s="288">
        <v>15501449617.91</v>
      </c>
      <c r="G5" s="288">
        <v>15466748557.959999</v>
      </c>
      <c r="H5" s="288">
        <v>15735857201.58</v>
      </c>
      <c r="I5" s="288">
        <v>15576716116.050001</v>
      </c>
      <c r="J5" s="288">
        <v>14859567653.780003</v>
      </c>
      <c r="K5" s="342"/>
    </row>
    <row r="6" spans="2:11">
      <c r="B6" s="287" t="s">
        <v>58</v>
      </c>
      <c r="C6" s="288">
        <v>42278201949.368912</v>
      </c>
      <c r="D6" s="288">
        <v>42306959892.688919</v>
      </c>
      <c r="E6" s="288">
        <v>42320731839.598915</v>
      </c>
      <c r="F6" s="288">
        <v>42475689079.191078</v>
      </c>
      <c r="G6" s="288">
        <v>42491705608.34108</v>
      </c>
      <c r="H6" s="288">
        <v>42503508866.801079</v>
      </c>
      <c r="I6" s="288">
        <v>49892017772.45108</v>
      </c>
      <c r="J6" s="288">
        <v>49918590305.391075</v>
      </c>
      <c r="K6" s="342"/>
    </row>
    <row r="7" spans="2:11">
      <c r="B7" s="287" t="s">
        <v>59</v>
      </c>
      <c r="C7" s="290">
        <v>737255326040.85193</v>
      </c>
      <c r="D7" s="290">
        <v>735762469741.90857</v>
      </c>
      <c r="E7" s="290">
        <v>731631861532.73389</v>
      </c>
      <c r="F7" s="290">
        <v>720747824285.94629</v>
      </c>
      <c r="G7" s="290">
        <v>710300285781.38733</v>
      </c>
      <c r="H7" s="290">
        <v>699358275142.32617</v>
      </c>
      <c r="I7" s="290">
        <v>691463024022.96985</v>
      </c>
      <c r="J7" s="290">
        <v>673064205898.18994</v>
      </c>
      <c r="K7" s="342"/>
    </row>
    <row r="8" spans="2:11">
      <c r="B8" s="287" t="s">
        <v>81</v>
      </c>
      <c r="C8" s="290">
        <v>221204355591.56</v>
      </c>
      <c r="D8" s="290">
        <v>223937697842.49005</v>
      </c>
      <c r="E8" s="290">
        <v>222595590267.64999</v>
      </c>
      <c r="F8" s="290">
        <v>225813188236.56998</v>
      </c>
      <c r="G8" s="290">
        <v>227504038323.12997</v>
      </c>
      <c r="H8" s="290">
        <v>229373919557.78</v>
      </c>
      <c r="I8" s="290">
        <v>230443138238.89001</v>
      </c>
      <c r="J8" s="290">
        <v>230376946578.97</v>
      </c>
      <c r="K8" s="342"/>
    </row>
    <row r="9" spans="2:11" s="2" customFormat="1">
      <c r="B9" s="291" t="s">
        <v>1</v>
      </c>
      <c r="C9" s="292">
        <f t="shared" ref="C9:I9" si="0">SUM(C2:C8)</f>
        <v>1479144917010.8354</v>
      </c>
      <c r="D9" s="292">
        <f t="shared" si="0"/>
        <v>1493761634797.3457</v>
      </c>
      <c r="E9" s="292">
        <f t="shared" si="0"/>
        <v>1493636064307.1685</v>
      </c>
      <c r="F9" s="292">
        <f t="shared" si="0"/>
        <v>1496203829459.8872</v>
      </c>
      <c r="G9" s="292">
        <f t="shared" si="0"/>
        <v>1497907917131.5071</v>
      </c>
      <c r="H9" s="292">
        <f t="shared" si="0"/>
        <v>1494913695939.4788</v>
      </c>
      <c r="I9" s="292">
        <f t="shared" si="0"/>
        <v>1505463904374.8413</v>
      </c>
      <c r="J9" s="292">
        <f t="shared" ref="J9" si="1">SUM(J2:J8)</f>
        <v>1499578455140.927</v>
      </c>
      <c r="K9" s="342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58" t="s">
        <v>146</v>
      </c>
      <c r="C11" s="259" t="s">
        <v>145</v>
      </c>
      <c r="D11" s="260">
        <f t="shared" ref="D11:J11" si="2">(C9+D9)/2</f>
        <v>1486453275904.0906</v>
      </c>
      <c r="E11" s="261">
        <f t="shared" si="2"/>
        <v>1493698849552.2571</v>
      </c>
      <c r="F11" s="261">
        <f t="shared" si="2"/>
        <v>1494919946883.5278</v>
      </c>
      <c r="G11" s="261">
        <f t="shared" si="2"/>
        <v>1497055873295.6973</v>
      </c>
      <c r="H11" s="261">
        <f>(G9+H9)/2</f>
        <v>1496410806535.4929</v>
      </c>
      <c r="I11" s="261">
        <f t="shared" si="2"/>
        <v>1500188800157.1602</v>
      </c>
      <c r="J11" s="261">
        <f t="shared" si="2"/>
        <v>1502521179757.8843</v>
      </c>
    </row>
    <row r="12" spans="2:11">
      <c r="B12" s="61"/>
      <c r="C12" s="64"/>
      <c r="D12" s="64"/>
      <c r="E12" s="64"/>
      <c r="F12" s="64"/>
      <c r="G12" s="64"/>
      <c r="H12" s="64"/>
      <c r="I12" s="64"/>
    </row>
    <row r="13" spans="2:11">
      <c r="B13" s="61"/>
      <c r="C13" s="64"/>
      <c r="D13" s="64"/>
      <c r="E13" s="64"/>
      <c r="F13" s="64"/>
      <c r="G13" s="64"/>
      <c r="H13" s="341"/>
      <c r="I13" s="342"/>
      <c r="J13" s="341"/>
    </row>
    <row r="14" spans="2:11">
      <c r="B14" s="61"/>
      <c r="C14" s="64"/>
      <c r="D14" s="64"/>
      <c r="E14" s="64"/>
      <c r="F14" s="64"/>
      <c r="G14" s="64"/>
      <c r="H14" s="64"/>
      <c r="I14" s="64"/>
    </row>
    <row r="15" spans="2:11">
      <c r="B15" s="61"/>
      <c r="C15" s="64"/>
      <c r="D15" s="64"/>
      <c r="E15" s="64"/>
      <c r="F15" s="64"/>
      <c r="G15" s="64"/>
      <c r="H15" s="64"/>
      <c r="I15" s="64"/>
      <c r="J15" s="342"/>
    </row>
    <row r="16" spans="2:11">
      <c r="B16" s="61"/>
      <c r="C16" s="64"/>
      <c r="D16" s="64"/>
      <c r="E16" s="64"/>
      <c r="F16" s="64"/>
      <c r="G16" s="64"/>
      <c r="H16" s="64"/>
      <c r="I16" s="64"/>
    </row>
    <row r="17" spans="2:10">
      <c r="B17" s="61"/>
      <c r="C17" s="62"/>
      <c r="D17" s="62"/>
      <c r="E17" s="62"/>
      <c r="F17" s="62"/>
      <c r="G17" s="62"/>
      <c r="H17" s="62"/>
      <c r="I17" s="62"/>
    </row>
    <row r="18" spans="2:10">
      <c r="B18" s="61"/>
      <c r="C18" s="63"/>
      <c r="D18" s="63"/>
      <c r="E18" s="61"/>
      <c r="F18" s="61"/>
      <c r="G18" s="61"/>
      <c r="H18" s="61"/>
      <c r="I18" s="61"/>
    </row>
    <row r="19" spans="2:10">
      <c r="B19" s="61"/>
      <c r="C19" s="63"/>
      <c r="D19" s="63"/>
      <c r="E19" s="61"/>
      <c r="F19" s="61"/>
      <c r="G19" s="61"/>
      <c r="H19" s="61"/>
      <c r="I19" s="61"/>
      <c r="J19" s="373"/>
    </row>
    <row r="20" spans="2:10">
      <c r="B20" s="61"/>
      <c r="C20" s="63"/>
      <c r="D20" s="63"/>
      <c r="E20" s="61"/>
      <c r="F20" s="61"/>
      <c r="G20" s="61"/>
      <c r="H20" s="61"/>
      <c r="I20" s="61"/>
    </row>
    <row r="21" spans="2:10">
      <c r="C21" s="1"/>
      <c r="D21" s="1"/>
    </row>
    <row r="22" spans="2:10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0"/>
  <sheetViews>
    <sheetView zoomScale="150" zoomScaleNormal="150" workbookViewId="0">
      <pane xSplit="1" topLeftCell="AE1" activePane="topRight" state="frozen"/>
      <selection pane="topRight" activeCell="AG104" sqref="AG104"/>
    </sheetView>
  </sheetViews>
  <sheetFormatPr defaultRowHeight="15"/>
  <cols>
    <col min="1" max="1" width="31.5703125" customWidth="1"/>
    <col min="2" max="2" width="15" style="378" customWidth="1"/>
    <col min="3" max="3" width="8.140625" style="378" customWidth="1"/>
    <col min="4" max="4" width="15.85546875" style="378" customWidth="1"/>
    <col min="5" max="5" width="8.42578125" style="378" customWidth="1"/>
    <col min="6" max="7" width="7.140625" style="378" customWidth="1"/>
    <col min="8" max="8" width="14.5703125" style="378" customWidth="1"/>
    <col min="9" max="9" width="7.7109375" style="378" customWidth="1"/>
    <col min="10" max="11" width="7.140625" style="378" customWidth="1"/>
    <col min="12" max="12" width="16.140625" style="378" customWidth="1"/>
    <col min="13" max="13" width="8.140625" style="378" customWidth="1"/>
    <col min="14" max="15" width="7.140625" style="378" customWidth="1"/>
    <col min="16" max="16" width="15.85546875" style="378" customWidth="1"/>
    <col min="17" max="17" width="8.42578125" style="378" customWidth="1"/>
    <col min="18" max="19" width="7.140625" style="378" customWidth="1"/>
    <col min="20" max="20" width="15.7109375" style="378" customWidth="1"/>
    <col min="21" max="21" width="8.5703125" style="378" customWidth="1"/>
    <col min="22" max="23" width="7.140625" style="378" customWidth="1"/>
    <col min="24" max="24" width="16.42578125" style="378" customWidth="1"/>
    <col min="25" max="25" width="7.85546875" style="378" customWidth="1"/>
    <col min="26" max="27" width="7.140625" style="378" customWidth="1"/>
    <col min="28" max="28" width="17.5703125" style="378" customWidth="1"/>
    <col min="29" max="29" width="8.42578125" style="378" customWidth="1"/>
    <col min="30" max="31" width="7.140625" style="378" customWidth="1"/>
    <col min="32" max="32" width="17.28515625" style="378" customWidth="1"/>
    <col min="33" max="33" width="9" style="378" customWidth="1"/>
    <col min="34" max="35" width="7.140625" style="378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50.25" customHeight="1" thickBot="1">
      <c r="A1" s="464" t="s">
        <v>95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  <c r="AJ1" s="465"/>
      <c r="AK1" s="465"/>
      <c r="AL1" s="465"/>
      <c r="AM1" s="465"/>
      <c r="AN1" s="465"/>
      <c r="AO1" s="466"/>
    </row>
    <row r="2" spans="1:49" ht="30.75" customHeight="1" thickBot="1">
      <c r="A2" s="100"/>
      <c r="B2" s="457" t="s">
        <v>206</v>
      </c>
      <c r="C2" s="458"/>
      <c r="D2" s="457" t="s">
        <v>213</v>
      </c>
      <c r="E2" s="458"/>
      <c r="F2" s="457" t="s">
        <v>84</v>
      </c>
      <c r="G2" s="458"/>
      <c r="H2" s="457" t="s">
        <v>214</v>
      </c>
      <c r="I2" s="458"/>
      <c r="J2" s="457" t="s">
        <v>84</v>
      </c>
      <c r="K2" s="458"/>
      <c r="L2" s="457" t="s">
        <v>215</v>
      </c>
      <c r="M2" s="458"/>
      <c r="N2" s="457" t="s">
        <v>84</v>
      </c>
      <c r="O2" s="458"/>
      <c r="P2" s="457" t="s">
        <v>216</v>
      </c>
      <c r="Q2" s="458"/>
      <c r="R2" s="457" t="s">
        <v>84</v>
      </c>
      <c r="S2" s="458"/>
      <c r="T2" s="457" t="s">
        <v>217</v>
      </c>
      <c r="U2" s="458"/>
      <c r="V2" s="457" t="s">
        <v>84</v>
      </c>
      <c r="W2" s="458"/>
      <c r="X2" s="457" t="s">
        <v>220</v>
      </c>
      <c r="Y2" s="458"/>
      <c r="Z2" s="457" t="s">
        <v>84</v>
      </c>
      <c r="AA2" s="458"/>
      <c r="AB2" s="457" t="s">
        <v>221</v>
      </c>
      <c r="AC2" s="458"/>
      <c r="AD2" s="457" t="s">
        <v>84</v>
      </c>
      <c r="AE2" s="458"/>
      <c r="AF2" s="457" t="s">
        <v>224</v>
      </c>
      <c r="AG2" s="458"/>
      <c r="AH2" s="457" t="s">
        <v>84</v>
      </c>
      <c r="AI2" s="458"/>
      <c r="AJ2" s="457" t="s">
        <v>103</v>
      </c>
      <c r="AK2" s="458"/>
      <c r="AL2" s="457" t="s">
        <v>104</v>
      </c>
      <c r="AM2" s="458"/>
      <c r="AN2" s="457" t="s">
        <v>94</v>
      </c>
      <c r="AO2" s="458"/>
      <c r="AP2" s="101"/>
      <c r="AQ2" s="459" t="s">
        <v>108</v>
      </c>
      <c r="AR2" s="460"/>
      <c r="AS2" s="101"/>
      <c r="AT2" s="101"/>
    </row>
    <row r="3" spans="1:49" ht="14.25" customHeight="1">
      <c r="A3" s="196" t="s">
        <v>4</v>
      </c>
      <c r="B3" s="163" t="s">
        <v>79</v>
      </c>
      <c r="C3" s="250" t="s">
        <v>5</v>
      </c>
      <c r="D3" s="163" t="s">
        <v>79</v>
      </c>
      <c r="E3" s="250" t="s">
        <v>5</v>
      </c>
      <c r="F3" s="102" t="s">
        <v>79</v>
      </c>
      <c r="G3" s="103" t="s">
        <v>5</v>
      </c>
      <c r="H3" s="163" t="s">
        <v>79</v>
      </c>
      <c r="I3" s="250" t="s">
        <v>5</v>
      </c>
      <c r="J3" s="102" t="s">
        <v>79</v>
      </c>
      <c r="K3" s="103" t="s">
        <v>5</v>
      </c>
      <c r="L3" s="163" t="s">
        <v>79</v>
      </c>
      <c r="M3" s="250" t="s">
        <v>5</v>
      </c>
      <c r="N3" s="102" t="s">
        <v>79</v>
      </c>
      <c r="O3" s="103" t="s">
        <v>5</v>
      </c>
      <c r="P3" s="163" t="s">
        <v>79</v>
      </c>
      <c r="Q3" s="250" t="s">
        <v>5</v>
      </c>
      <c r="R3" s="102" t="s">
        <v>79</v>
      </c>
      <c r="S3" s="103" t="s">
        <v>5</v>
      </c>
      <c r="T3" s="163" t="s">
        <v>79</v>
      </c>
      <c r="U3" s="250" t="s">
        <v>5</v>
      </c>
      <c r="V3" s="102" t="s">
        <v>79</v>
      </c>
      <c r="W3" s="103" t="s">
        <v>5</v>
      </c>
      <c r="X3" s="163" t="s">
        <v>79</v>
      </c>
      <c r="Y3" s="250" t="s">
        <v>5</v>
      </c>
      <c r="Z3" s="102" t="s">
        <v>79</v>
      </c>
      <c r="AA3" s="103" t="s">
        <v>5</v>
      </c>
      <c r="AB3" s="163" t="s">
        <v>79</v>
      </c>
      <c r="AC3" s="250" t="s">
        <v>5</v>
      </c>
      <c r="AD3" s="102" t="s">
        <v>79</v>
      </c>
      <c r="AE3" s="103" t="s">
        <v>5</v>
      </c>
      <c r="AF3" s="163" t="s">
        <v>79</v>
      </c>
      <c r="AG3" s="250" t="s">
        <v>5</v>
      </c>
      <c r="AH3" s="102" t="s">
        <v>79</v>
      </c>
      <c r="AI3" s="103" t="s">
        <v>5</v>
      </c>
      <c r="AJ3" s="104" t="s">
        <v>79</v>
      </c>
      <c r="AK3" s="105" t="s">
        <v>5</v>
      </c>
      <c r="AL3" s="106" t="s">
        <v>79</v>
      </c>
      <c r="AM3" s="107" t="s">
        <v>5</v>
      </c>
      <c r="AN3" s="108" t="s">
        <v>79</v>
      </c>
      <c r="AO3" s="109" t="s">
        <v>5</v>
      </c>
      <c r="AP3" s="101"/>
      <c r="AQ3" s="110" t="s">
        <v>79</v>
      </c>
      <c r="AR3" s="111" t="s">
        <v>5</v>
      </c>
      <c r="AS3" s="101"/>
      <c r="AT3" s="101"/>
    </row>
    <row r="4" spans="1:49">
      <c r="A4" s="197" t="s">
        <v>0</v>
      </c>
      <c r="B4" s="164" t="s">
        <v>6</v>
      </c>
      <c r="C4" s="164" t="s">
        <v>6</v>
      </c>
      <c r="D4" s="164" t="s">
        <v>6</v>
      </c>
      <c r="E4" s="164" t="s">
        <v>6</v>
      </c>
      <c r="F4" s="112" t="s">
        <v>102</v>
      </c>
      <c r="G4" s="112" t="s">
        <v>102</v>
      </c>
      <c r="H4" s="164" t="s">
        <v>6</v>
      </c>
      <c r="I4" s="164" t="s">
        <v>6</v>
      </c>
      <c r="J4" s="112" t="s">
        <v>102</v>
      </c>
      <c r="K4" s="112" t="s">
        <v>102</v>
      </c>
      <c r="L4" s="164" t="s">
        <v>6</v>
      </c>
      <c r="M4" s="164" t="s">
        <v>6</v>
      </c>
      <c r="N4" s="112" t="s">
        <v>102</v>
      </c>
      <c r="O4" s="112" t="s">
        <v>102</v>
      </c>
      <c r="P4" s="164" t="s">
        <v>6</v>
      </c>
      <c r="Q4" s="164" t="s">
        <v>6</v>
      </c>
      <c r="R4" s="112" t="s">
        <v>102</v>
      </c>
      <c r="S4" s="112" t="s">
        <v>102</v>
      </c>
      <c r="T4" s="164" t="s">
        <v>6</v>
      </c>
      <c r="U4" s="164" t="s">
        <v>6</v>
      </c>
      <c r="V4" s="112" t="s">
        <v>102</v>
      </c>
      <c r="W4" s="112" t="s">
        <v>102</v>
      </c>
      <c r="X4" s="164" t="s">
        <v>6</v>
      </c>
      <c r="Y4" s="164" t="s">
        <v>6</v>
      </c>
      <c r="Z4" s="112" t="s">
        <v>102</v>
      </c>
      <c r="AA4" s="112" t="s">
        <v>102</v>
      </c>
      <c r="AB4" s="164" t="s">
        <v>6</v>
      </c>
      <c r="AC4" s="164" t="s">
        <v>6</v>
      </c>
      <c r="AD4" s="112" t="s">
        <v>102</v>
      </c>
      <c r="AE4" s="112" t="s">
        <v>102</v>
      </c>
      <c r="AF4" s="164" t="s">
        <v>6</v>
      </c>
      <c r="AG4" s="164" t="s">
        <v>6</v>
      </c>
      <c r="AH4" s="112" t="s">
        <v>102</v>
      </c>
      <c r="AI4" s="112" t="s">
        <v>102</v>
      </c>
      <c r="AJ4" s="113" t="s">
        <v>102</v>
      </c>
      <c r="AK4" s="113" t="s">
        <v>102</v>
      </c>
      <c r="AL4" s="114" t="s">
        <v>102</v>
      </c>
      <c r="AM4" s="114" t="s">
        <v>102</v>
      </c>
      <c r="AN4" s="108" t="s">
        <v>102</v>
      </c>
      <c r="AO4" s="109" t="s">
        <v>102</v>
      </c>
      <c r="AP4" s="101"/>
      <c r="AQ4" s="115" t="s">
        <v>6</v>
      </c>
      <c r="AR4" s="115" t="s">
        <v>6</v>
      </c>
      <c r="AS4" s="101"/>
      <c r="AT4" s="101"/>
    </row>
    <row r="5" spans="1:49">
      <c r="A5" s="198" t="s">
        <v>8</v>
      </c>
      <c r="B5" s="165">
        <v>6175692471.0100002</v>
      </c>
      <c r="C5" s="165">
        <v>9906.92</v>
      </c>
      <c r="D5" s="165">
        <v>6297404601.1599998</v>
      </c>
      <c r="E5" s="165">
        <v>10101.120000000001</v>
      </c>
      <c r="F5" s="116">
        <f>((D5-B5)/B5)</f>
        <v>1.9708256316411796E-2</v>
      </c>
      <c r="G5" s="116">
        <f>((E5-C5)/C5)</f>
        <v>1.960245969483964E-2</v>
      </c>
      <c r="H5" s="165">
        <v>6593195455.9499998</v>
      </c>
      <c r="I5" s="165">
        <v>10568.78</v>
      </c>
      <c r="J5" s="116">
        <f t="shared" ref="J5:J18" si="0">((H5-D5)/D5)</f>
        <v>4.6970279587167457E-2</v>
      </c>
      <c r="K5" s="116">
        <f t="shared" ref="K5:K18" si="1">((I5-E5)/E5)</f>
        <v>4.629783627954126E-2</v>
      </c>
      <c r="L5" s="165">
        <v>6605804022.8199997</v>
      </c>
      <c r="M5" s="165">
        <v>10532.99</v>
      </c>
      <c r="N5" s="116">
        <f t="shared" ref="N5:N18" si="2">((L5-H5)/H5)</f>
        <v>1.9123605472095235E-3</v>
      </c>
      <c r="O5" s="116">
        <f t="shared" ref="O5:O18" si="3">((M5-I5)/I5)</f>
        <v>-3.386388968263212E-3</v>
      </c>
      <c r="P5" s="165">
        <v>6701294238.4799995</v>
      </c>
      <c r="Q5" s="165">
        <v>10680.84</v>
      </c>
      <c r="R5" s="116">
        <f t="shared" ref="R5:R18" si="4">((P5-L5)/L5)</f>
        <v>1.4455502362789646E-2</v>
      </c>
      <c r="S5" s="116">
        <f t="shared" ref="S5:S18" si="5">((Q5-M5)/M5)</f>
        <v>1.403684993529856E-2</v>
      </c>
      <c r="T5" s="165">
        <v>6641191574.1899996</v>
      </c>
      <c r="U5" s="165">
        <v>10629.96</v>
      </c>
      <c r="V5" s="116">
        <f t="shared" ref="V5:V18" si="6">((T5-P5)/P5)</f>
        <v>-8.9688144037729286E-3</v>
      </c>
      <c r="W5" s="116">
        <f t="shared" ref="W5:W18" si="7">((U5-Q5)/Q5)</f>
        <v>-4.7636702731246811E-3</v>
      </c>
      <c r="X5" s="165">
        <v>6747709453.6000004</v>
      </c>
      <c r="Y5" s="165">
        <v>10795.77</v>
      </c>
      <c r="Z5" s="116">
        <f t="shared" ref="Z5:Z18" si="8">((X5-T5)/T5)</f>
        <v>1.6038971052117611E-2</v>
      </c>
      <c r="AA5" s="116">
        <f t="shared" ref="AA5:AA18" si="9">((Y5-U5)/U5)</f>
        <v>1.5598365374846313E-2</v>
      </c>
      <c r="AB5" s="165">
        <v>6616811765.3000002</v>
      </c>
      <c r="AC5" s="165">
        <v>10579.32</v>
      </c>
      <c r="AD5" s="116">
        <f t="shared" ref="AD5:AD18" si="10">((AB5-X5)/X5)</f>
        <v>-1.9398832922505931E-2</v>
      </c>
      <c r="AE5" s="116">
        <f t="shared" ref="AE5:AE18" si="11">((AC5-Y5)/Y5)</f>
        <v>-2.0049519395096478E-2</v>
      </c>
      <c r="AF5" s="165">
        <v>6298173907.2399998</v>
      </c>
      <c r="AG5" s="165">
        <v>10198.57</v>
      </c>
      <c r="AH5" s="116">
        <f t="shared" ref="AH5:AH18" si="12">((AF5-AB5)/AB5)</f>
        <v>-4.8155799101163285E-2</v>
      </c>
      <c r="AI5" s="116">
        <f t="shared" ref="AI5:AI18" si="13">((AG5-AC5)/AC5)</f>
        <v>-3.5990025823966001E-2</v>
      </c>
      <c r="AJ5" s="117">
        <f>AVERAGE(F5,J5,N5,R5,V5,Z5,AD5,AH5)</f>
        <v>2.8202404297817379E-3</v>
      </c>
      <c r="AK5" s="117">
        <f>AVERAGE(G5,K5,O5,S5,W5,AA5,AE5,AI5)</f>
        <v>3.9182383530094265E-3</v>
      </c>
      <c r="AL5" s="118">
        <f>((AF5-D5)/D5)</f>
        <v>1.2216240319991753E-4</v>
      </c>
      <c r="AM5" s="118">
        <f>((AG5-E5)/E5)</f>
        <v>9.6474450357979021E-3</v>
      </c>
      <c r="AN5" s="119">
        <f>STDEV(F5,J5,N5,R5,V5,Z5,AD5,AH5)</f>
        <v>2.8726779652308233E-2</v>
      </c>
      <c r="AO5" s="203">
        <f>STDEV(G5,K5,O5,S5,W5,AA5,AE5,AI5)</f>
        <v>2.5569772516726184E-2</v>
      </c>
      <c r="AP5" s="120"/>
      <c r="AQ5" s="121">
        <v>7877662528.1199999</v>
      </c>
      <c r="AR5" s="121">
        <v>7704.04</v>
      </c>
      <c r="AS5" s="122" t="e">
        <f>(#REF!/AQ5)-1</f>
        <v>#REF!</v>
      </c>
      <c r="AT5" s="122" t="e">
        <f>(#REF!/AR5)-1</f>
        <v>#REF!</v>
      </c>
    </row>
    <row r="6" spans="1:49">
      <c r="A6" s="198" t="s">
        <v>61</v>
      </c>
      <c r="B6" s="166">
        <v>745841508.45000005</v>
      </c>
      <c r="C6" s="165">
        <v>1.5</v>
      </c>
      <c r="D6" s="166">
        <v>760574446.07000005</v>
      </c>
      <c r="E6" s="165">
        <v>1.53</v>
      </c>
      <c r="F6" s="116">
        <f>((D6-B6)/B6)</f>
        <v>1.9753442860290574E-2</v>
      </c>
      <c r="G6" s="116">
        <f>((E6-C6)/C6)</f>
        <v>2.0000000000000018E-2</v>
      </c>
      <c r="H6" s="166">
        <v>763048053.77999997</v>
      </c>
      <c r="I6" s="165">
        <v>1.54</v>
      </c>
      <c r="J6" s="116">
        <f t="shared" si="0"/>
        <v>3.2522887440952211E-3</v>
      </c>
      <c r="K6" s="116">
        <f t="shared" si="1"/>
        <v>6.5359477124183061E-3</v>
      </c>
      <c r="L6" s="166">
        <v>773708558.14999998</v>
      </c>
      <c r="M6" s="165">
        <v>1.56</v>
      </c>
      <c r="N6" s="116">
        <f t="shared" si="2"/>
        <v>1.3970947592605502E-2</v>
      </c>
      <c r="O6" s="116">
        <f t="shared" si="3"/>
        <v>1.2987012987012998E-2</v>
      </c>
      <c r="P6" s="166">
        <v>796717512.48000002</v>
      </c>
      <c r="Q6" s="165">
        <v>1.6</v>
      </c>
      <c r="R6" s="116">
        <f t="shared" si="4"/>
        <v>2.9738528917162714E-2</v>
      </c>
      <c r="S6" s="116">
        <f t="shared" si="5"/>
        <v>2.5641025641025664E-2</v>
      </c>
      <c r="T6" s="166">
        <v>788932693.08000004</v>
      </c>
      <c r="U6" s="165">
        <v>1.59</v>
      </c>
      <c r="V6" s="116">
        <f t="shared" si="6"/>
        <v>-9.7711162087646443E-3</v>
      </c>
      <c r="W6" s="116">
        <f t="shared" si="7"/>
        <v>-6.2500000000000056E-3</v>
      </c>
      <c r="X6" s="166">
        <v>819800505.36000001</v>
      </c>
      <c r="Y6" s="165">
        <v>1.65</v>
      </c>
      <c r="Z6" s="116">
        <f t="shared" si="8"/>
        <v>3.9126040219593088E-2</v>
      </c>
      <c r="AA6" s="116">
        <f t="shared" si="9"/>
        <v>3.7735849056603668E-2</v>
      </c>
      <c r="AB6" s="166">
        <v>844950936.70000005</v>
      </c>
      <c r="AC6" s="165">
        <v>1.7</v>
      </c>
      <c r="AD6" s="116">
        <f t="shared" si="10"/>
        <v>3.0678721439621085E-2</v>
      </c>
      <c r="AE6" s="116">
        <f t="shared" si="11"/>
        <v>3.0303030303030332E-2</v>
      </c>
      <c r="AF6" s="166">
        <v>815653759.54999995</v>
      </c>
      <c r="AG6" s="165">
        <v>1.64</v>
      </c>
      <c r="AH6" s="116">
        <f t="shared" si="12"/>
        <v>-3.4673228796481069E-2</v>
      </c>
      <c r="AI6" s="116">
        <f t="shared" si="13"/>
        <v>-3.5294117647058858E-2</v>
      </c>
      <c r="AJ6" s="117">
        <f t="shared" ref="AJ6:AJ69" si="14">AVERAGE(F6,J6,N6,R6,V6,Z6,AD6,AH6)</f>
        <v>1.150945309601531E-2</v>
      </c>
      <c r="AK6" s="117">
        <f t="shared" ref="AK6:AK69" si="15">AVERAGE(G6,K6,O6,S6,W6,AA6,AE6,AI6)</f>
        <v>1.1457343506629015E-2</v>
      </c>
      <c r="AL6" s="118">
        <f t="shared" ref="AL6:AL69" si="16">((AF6-D6)/D6)</f>
        <v>7.2418043709728624E-2</v>
      </c>
      <c r="AM6" s="118">
        <f t="shared" ref="AM6:AM69" si="17">((AG6-E6)/E6)</f>
        <v>7.1895424836601218E-2</v>
      </c>
      <c r="AN6" s="119">
        <f t="shared" ref="AN6:AN69" si="18">STDEV(F6,J6,N6,R6,V6,Z6,AD6,AH6)</f>
        <v>2.4466717220164226E-2</v>
      </c>
      <c r="AO6" s="203">
        <f t="shared" ref="AO6:AO69" si="19">STDEV(G6,K6,O6,S6,W6,AA6,AE6,AI6)</f>
        <v>2.3438925935199809E-2</v>
      </c>
      <c r="AP6" s="123"/>
      <c r="AQ6" s="124">
        <v>486981928.81999999</v>
      </c>
      <c r="AR6" s="125">
        <v>0.95</v>
      </c>
      <c r="AS6" s="122" t="e">
        <f>(#REF!/AQ6)-1</f>
        <v>#REF!</v>
      </c>
      <c r="AT6" s="122" t="e">
        <f>(#REF!/AR6)-1</f>
        <v>#REF!</v>
      </c>
    </row>
    <row r="7" spans="1:49">
      <c r="A7" s="198" t="s">
        <v>13</v>
      </c>
      <c r="B7" s="166">
        <v>261704205.27000001</v>
      </c>
      <c r="C7" s="165">
        <v>134.36000000000001</v>
      </c>
      <c r="D7" s="166">
        <v>261014221.61000001</v>
      </c>
      <c r="E7" s="165">
        <v>133.54</v>
      </c>
      <c r="F7" s="116">
        <f>((D7-B7)/B7)</f>
        <v>-2.6365019976967541E-3</v>
      </c>
      <c r="G7" s="116">
        <f>((E7-C7)/C7)</f>
        <v>-6.1030068472761349E-3</v>
      </c>
      <c r="H7" s="166">
        <v>261044121.25</v>
      </c>
      <c r="I7" s="165">
        <v>133.55000000000001</v>
      </c>
      <c r="J7" s="116">
        <f t="shared" si="0"/>
        <v>1.1455176585994951E-4</v>
      </c>
      <c r="K7" s="116">
        <f t="shared" si="1"/>
        <v>7.4883929908786334E-5</v>
      </c>
      <c r="L7" s="166">
        <v>263208294.84</v>
      </c>
      <c r="M7" s="165">
        <v>134.6</v>
      </c>
      <c r="N7" s="116">
        <f t="shared" si="2"/>
        <v>8.2904513598580174E-3</v>
      </c>
      <c r="O7" s="116">
        <f t="shared" si="3"/>
        <v>7.8622238861848215E-3</v>
      </c>
      <c r="P7" s="166">
        <v>268141861.66</v>
      </c>
      <c r="Q7" s="165">
        <v>137.52000000000001</v>
      </c>
      <c r="R7" s="116">
        <f t="shared" si="4"/>
        <v>1.8743964064654676E-2</v>
      </c>
      <c r="S7" s="116">
        <f t="shared" si="5"/>
        <v>2.1693907875185856E-2</v>
      </c>
      <c r="T7" s="166">
        <v>271648992.75</v>
      </c>
      <c r="U7" s="165">
        <v>139.41999999999999</v>
      </c>
      <c r="V7" s="116">
        <f t="shared" si="6"/>
        <v>1.3079386666029025E-2</v>
      </c>
      <c r="W7" s="116">
        <f t="shared" si="7"/>
        <v>1.3816172193135377E-2</v>
      </c>
      <c r="X7" s="166">
        <v>270300267.06999999</v>
      </c>
      <c r="Y7" s="165">
        <v>138.93</v>
      </c>
      <c r="Z7" s="116">
        <f t="shared" si="8"/>
        <v>-4.9649574119394824E-3</v>
      </c>
      <c r="AA7" s="116">
        <f t="shared" si="9"/>
        <v>-3.514560321331091E-3</v>
      </c>
      <c r="AB7" s="166">
        <v>265684483.19999999</v>
      </c>
      <c r="AC7" s="165">
        <v>136.51</v>
      </c>
      <c r="AD7" s="116">
        <f t="shared" si="10"/>
        <v>-1.7076505029144678E-2</v>
      </c>
      <c r="AE7" s="116">
        <f t="shared" si="11"/>
        <v>-1.741884402216955E-2</v>
      </c>
      <c r="AF7" s="166">
        <v>256363861.41999999</v>
      </c>
      <c r="AG7" s="165">
        <v>131.63999999999999</v>
      </c>
      <c r="AH7" s="116">
        <f t="shared" si="12"/>
        <v>-3.5081543595392034E-2</v>
      </c>
      <c r="AI7" s="116">
        <f t="shared" si="13"/>
        <v>-3.5675042121456342E-2</v>
      </c>
      <c r="AJ7" s="117">
        <f t="shared" si="14"/>
        <v>-2.4413942722214107E-3</v>
      </c>
      <c r="AK7" s="117">
        <f t="shared" si="15"/>
        <v>-2.408033178477285E-3</v>
      </c>
      <c r="AL7" s="118">
        <f t="shared" si="16"/>
        <v>-1.7816501190300899E-2</v>
      </c>
      <c r="AM7" s="118">
        <f t="shared" si="17"/>
        <v>-1.4227946682641948E-2</v>
      </c>
      <c r="AN7" s="119">
        <f t="shared" si="18"/>
        <v>1.7309748171256977E-2</v>
      </c>
      <c r="AO7" s="203">
        <f t="shared" si="19"/>
        <v>1.8137045825618991E-2</v>
      </c>
      <c r="AP7" s="123"/>
      <c r="AQ7" s="121">
        <v>204065067.03999999</v>
      </c>
      <c r="AR7" s="125">
        <v>105.02</v>
      </c>
      <c r="AS7" s="122" t="e">
        <f>(#REF!/AQ7)-1</f>
        <v>#REF!</v>
      </c>
      <c r="AT7" s="122" t="e">
        <f>(#REF!/AR7)-1</f>
        <v>#REF!</v>
      </c>
    </row>
    <row r="8" spans="1:49">
      <c r="A8" s="198" t="s">
        <v>15</v>
      </c>
      <c r="B8" s="166">
        <v>544229624</v>
      </c>
      <c r="C8" s="177">
        <v>16.02</v>
      </c>
      <c r="D8" s="166">
        <v>551435061</v>
      </c>
      <c r="E8" s="177">
        <v>16.21</v>
      </c>
      <c r="F8" s="116">
        <f>((D8-B8)/B8)</f>
        <v>1.3239700086594331E-2</v>
      </c>
      <c r="G8" s="116">
        <f>((E8-C8)/C8)</f>
        <v>1.1860174781523177E-2</v>
      </c>
      <c r="H8" s="166">
        <v>552755196</v>
      </c>
      <c r="I8" s="177">
        <v>16.27</v>
      </c>
      <c r="J8" s="116">
        <f t="shared" si="0"/>
        <v>2.3939990279290566E-3</v>
      </c>
      <c r="K8" s="116">
        <f t="shared" si="1"/>
        <v>3.7014188772361949E-3</v>
      </c>
      <c r="L8" s="166">
        <v>561200569</v>
      </c>
      <c r="M8" s="177">
        <v>16.53</v>
      </c>
      <c r="N8" s="116">
        <f t="shared" si="2"/>
        <v>1.5278685865125725E-2</v>
      </c>
      <c r="O8" s="116">
        <f t="shared" si="3"/>
        <v>1.5980331899201079E-2</v>
      </c>
      <c r="P8" s="166">
        <v>577926153</v>
      </c>
      <c r="Q8" s="177">
        <v>17</v>
      </c>
      <c r="R8" s="116">
        <f t="shared" si="4"/>
        <v>2.9803219960740989E-2</v>
      </c>
      <c r="S8" s="116">
        <f t="shared" si="5"/>
        <v>2.8433151845129997E-2</v>
      </c>
      <c r="T8" s="166">
        <v>581728049</v>
      </c>
      <c r="U8" s="177">
        <v>17.12</v>
      </c>
      <c r="V8" s="116">
        <f t="shared" si="6"/>
        <v>6.5785152311665677E-3</v>
      </c>
      <c r="W8" s="116">
        <f t="shared" si="7"/>
        <v>7.0588235294118231E-3</v>
      </c>
      <c r="X8" s="166">
        <v>598191184</v>
      </c>
      <c r="Y8" s="177">
        <v>17.559999999999999</v>
      </c>
      <c r="Z8" s="116">
        <f t="shared" si="8"/>
        <v>2.8300397459432112E-2</v>
      </c>
      <c r="AA8" s="116">
        <f t="shared" si="9"/>
        <v>2.5700934579439116E-2</v>
      </c>
      <c r="AB8" s="166">
        <v>582746676</v>
      </c>
      <c r="AC8" s="177">
        <v>17.079999999999998</v>
      </c>
      <c r="AD8" s="116">
        <f t="shared" si="10"/>
        <v>-2.5818682075394811E-2</v>
      </c>
      <c r="AE8" s="116">
        <f t="shared" si="11"/>
        <v>-2.7334851936218704E-2</v>
      </c>
      <c r="AF8" s="166">
        <v>558752376</v>
      </c>
      <c r="AG8" s="177">
        <v>16.38</v>
      </c>
      <c r="AH8" s="116">
        <f t="shared" si="12"/>
        <v>-4.1174494833154572E-2</v>
      </c>
      <c r="AI8" s="116">
        <f t="shared" si="13"/>
        <v>-4.0983606557377011E-2</v>
      </c>
      <c r="AJ8" s="117">
        <f t="shared" si="14"/>
        <v>3.5751675903049245E-3</v>
      </c>
      <c r="AK8" s="117">
        <f t="shared" si="15"/>
        <v>3.0520471272932094E-3</v>
      </c>
      <c r="AL8" s="118">
        <f t="shared" si="16"/>
        <v>1.3269586062827441E-2</v>
      </c>
      <c r="AM8" s="118">
        <f t="shared" si="17"/>
        <v>1.0487353485502662E-2</v>
      </c>
      <c r="AN8" s="119">
        <f t="shared" si="18"/>
        <v>2.5090035566268612E-2</v>
      </c>
      <c r="AO8" s="203">
        <f t="shared" si="19"/>
        <v>2.4729608079538393E-2</v>
      </c>
      <c r="AP8" s="123"/>
      <c r="AQ8" s="126">
        <v>166618649</v>
      </c>
      <c r="AR8" s="127">
        <v>9.4</v>
      </c>
      <c r="AS8" s="122" t="e">
        <f>(#REF!/AQ8)-1</f>
        <v>#REF!</v>
      </c>
      <c r="AT8" s="122" t="e">
        <f>(#REF!/AR8)-1</f>
        <v>#REF!</v>
      </c>
    </row>
    <row r="9" spans="1:49" s="279" customFormat="1">
      <c r="A9" s="198" t="s">
        <v>20</v>
      </c>
      <c r="B9" s="165">
        <v>345381885.24000001</v>
      </c>
      <c r="C9" s="165">
        <v>162.2612</v>
      </c>
      <c r="D9" s="165">
        <v>351330325.66000003</v>
      </c>
      <c r="E9" s="165">
        <v>165.06960000000001</v>
      </c>
      <c r="F9" s="116">
        <f>((D9-B9)/B9)</f>
        <v>1.7222792144604069E-2</v>
      </c>
      <c r="G9" s="116">
        <f>((E9-C9)/C9)</f>
        <v>1.7307896157553414E-2</v>
      </c>
      <c r="H9" s="165">
        <v>353878946.66000003</v>
      </c>
      <c r="I9" s="165">
        <v>166.27780000000001</v>
      </c>
      <c r="J9" s="116">
        <f t="shared" si="0"/>
        <v>7.254201570024525E-3</v>
      </c>
      <c r="K9" s="116">
        <f t="shared" si="1"/>
        <v>7.3193368130776652E-3</v>
      </c>
      <c r="L9" s="165">
        <v>354638546.05000001</v>
      </c>
      <c r="M9" s="165">
        <v>166.70339999999999</v>
      </c>
      <c r="N9" s="116">
        <f t="shared" si="2"/>
        <v>2.1464950010993277E-3</v>
      </c>
      <c r="O9" s="116">
        <f t="shared" si="3"/>
        <v>2.5595719933747883E-3</v>
      </c>
      <c r="P9" s="165">
        <v>363968713.47000003</v>
      </c>
      <c r="Q9" s="165">
        <v>171.1053</v>
      </c>
      <c r="R9" s="116">
        <f t="shared" si="4"/>
        <v>2.6308948995873022E-2</v>
      </c>
      <c r="S9" s="116">
        <f t="shared" si="5"/>
        <v>2.6405580210121762E-2</v>
      </c>
      <c r="T9" s="165">
        <v>358785251.88</v>
      </c>
      <c r="U9" s="165">
        <v>168.7749</v>
      </c>
      <c r="V9" s="116">
        <f t="shared" si="6"/>
        <v>-1.424150317916619E-2</v>
      </c>
      <c r="W9" s="116">
        <f t="shared" si="7"/>
        <v>-1.3619683317816557E-2</v>
      </c>
      <c r="X9" s="165">
        <v>368568009.31999999</v>
      </c>
      <c r="Y9" s="165">
        <v>171.55029999999999</v>
      </c>
      <c r="Z9" s="116">
        <f t="shared" si="8"/>
        <v>2.7266331012044936E-2</v>
      </c>
      <c r="AA9" s="116">
        <f t="shared" si="9"/>
        <v>1.6444388353955418E-2</v>
      </c>
      <c r="AB9" s="165">
        <v>358407079.26999998</v>
      </c>
      <c r="AC9" s="165">
        <v>167.6953</v>
      </c>
      <c r="AD9" s="116">
        <f t="shared" si="10"/>
        <v>-2.7568670619967012E-2</v>
      </c>
      <c r="AE9" s="116">
        <f t="shared" si="11"/>
        <v>-2.2471543331605889E-2</v>
      </c>
      <c r="AF9" s="165">
        <v>343990744.41000003</v>
      </c>
      <c r="AG9" s="165">
        <v>160.20740000000001</v>
      </c>
      <c r="AH9" s="116">
        <f t="shared" si="12"/>
        <v>-4.02233540960268E-2</v>
      </c>
      <c r="AI9" s="116">
        <f t="shared" si="13"/>
        <v>-4.4651817910221672E-2</v>
      </c>
      <c r="AJ9" s="117">
        <f t="shared" si="14"/>
        <v>-2.2934489643926595E-4</v>
      </c>
      <c r="AK9" s="117">
        <f t="shared" si="15"/>
        <v>-1.3382838789451328E-3</v>
      </c>
      <c r="AL9" s="118">
        <f t="shared" si="16"/>
        <v>-2.0890827560109005E-2</v>
      </c>
      <c r="AM9" s="118">
        <f t="shared" si="17"/>
        <v>-2.9455453941852415E-2</v>
      </c>
      <c r="AN9" s="119">
        <f t="shared" si="18"/>
        <v>2.498519129755231E-2</v>
      </c>
      <c r="AO9" s="203">
        <f t="shared" si="19"/>
        <v>2.3896451590400145E-2</v>
      </c>
      <c r="AP9" s="123"/>
      <c r="AQ9" s="126"/>
      <c r="AR9" s="127"/>
      <c r="AS9" s="122"/>
      <c r="AT9" s="122"/>
    </row>
    <row r="10" spans="1:49">
      <c r="A10" s="198" t="s">
        <v>100</v>
      </c>
      <c r="B10" s="165">
        <v>1736019782.8699999</v>
      </c>
      <c r="C10" s="165">
        <v>0.88370000000000004</v>
      </c>
      <c r="D10" s="165">
        <v>1755217128.5</v>
      </c>
      <c r="E10" s="165">
        <v>0.89129999999999998</v>
      </c>
      <c r="F10" s="116">
        <f>((D10-B10)/B10)</f>
        <v>1.1058252803008345E-2</v>
      </c>
      <c r="G10" s="116">
        <f>((E10-C10)/C10)</f>
        <v>8.600203689034672E-3</v>
      </c>
      <c r="H10" s="165">
        <v>1751139389.8199999</v>
      </c>
      <c r="I10" s="165">
        <v>0.89049999999999996</v>
      </c>
      <c r="J10" s="116">
        <f t="shared" si="0"/>
        <v>-2.323210395904057E-3</v>
      </c>
      <c r="K10" s="116">
        <f t="shared" si="1"/>
        <v>-8.975653539773622E-4</v>
      </c>
      <c r="L10" s="165">
        <v>1779786174.1199999</v>
      </c>
      <c r="M10" s="165">
        <v>0.90739999999999998</v>
      </c>
      <c r="N10" s="116">
        <f t="shared" si="2"/>
        <v>1.6358940051565261E-2</v>
      </c>
      <c r="O10" s="116">
        <f t="shared" si="3"/>
        <v>1.8978102189781052E-2</v>
      </c>
      <c r="P10" s="165">
        <v>1839374261.71</v>
      </c>
      <c r="Q10" s="165">
        <v>0.93779999999999997</v>
      </c>
      <c r="R10" s="116">
        <f t="shared" si="4"/>
        <v>3.3480475607954967E-2</v>
      </c>
      <c r="S10" s="116">
        <f t="shared" si="5"/>
        <v>3.3502314304606547E-2</v>
      </c>
      <c r="T10" s="165">
        <v>1839221292.47</v>
      </c>
      <c r="U10" s="165">
        <v>0.93759999999999999</v>
      </c>
      <c r="V10" s="116">
        <f t="shared" si="6"/>
        <v>-8.3163738443202707E-5</v>
      </c>
      <c r="W10" s="116">
        <f t="shared" si="7"/>
        <v>-2.1326508850498825E-4</v>
      </c>
      <c r="X10" s="165">
        <v>1881474937.95</v>
      </c>
      <c r="Y10" s="165">
        <v>0.93130000000000002</v>
      </c>
      <c r="Z10" s="116">
        <f t="shared" si="8"/>
        <v>2.2973660457820753E-2</v>
      </c>
      <c r="AA10" s="116">
        <f t="shared" si="9"/>
        <v>-6.7192832764504827E-3</v>
      </c>
      <c r="AB10" s="165">
        <v>1828742281.5699999</v>
      </c>
      <c r="AC10" s="165">
        <v>0.93259999999999998</v>
      </c>
      <c r="AD10" s="116">
        <f t="shared" si="10"/>
        <v>-2.8027296732135092E-2</v>
      </c>
      <c r="AE10" s="116">
        <f t="shared" si="11"/>
        <v>1.3958982068076537E-3</v>
      </c>
      <c r="AF10" s="165">
        <v>1745043824.6199999</v>
      </c>
      <c r="AG10" s="165">
        <v>0.89019999999999999</v>
      </c>
      <c r="AH10" s="116">
        <f t="shared" si="12"/>
        <v>-4.5768317271115855E-2</v>
      </c>
      <c r="AI10" s="116">
        <f t="shared" si="13"/>
        <v>-4.5464293373364779E-2</v>
      </c>
      <c r="AJ10" s="117">
        <f t="shared" si="14"/>
        <v>9.5866759784389056E-4</v>
      </c>
      <c r="AK10" s="117">
        <f t="shared" si="15"/>
        <v>1.1477639122415397E-3</v>
      </c>
      <c r="AL10" s="118">
        <f t="shared" si="16"/>
        <v>-5.7960372621785944E-3</v>
      </c>
      <c r="AM10" s="118">
        <f t="shared" si="17"/>
        <v>-1.2341523617188264E-3</v>
      </c>
      <c r="AN10" s="119">
        <f t="shared" si="18"/>
        <v>2.6503237803867628E-2</v>
      </c>
      <c r="AO10" s="203">
        <f t="shared" si="19"/>
        <v>2.2869032120978183E-2</v>
      </c>
      <c r="AP10" s="123"/>
      <c r="AQ10" s="121">
        <v>1147996444.8800001</v>
      </c>
      <c r="AR10" s="125">
        <v>0.69840000000000002</v>
      </c>
      <c r="AS10" s="122" t="e">
        <f>(#REF!/AQ10)-1</f>
        <v>#REF!</v>
      </c>
      <c r="AT10" s="122" t="e">
        <f>(#REF!/AR10)-1</f>
        <v>#REF!</v>
      </c>
    </row>
    <row r="11" spans="1:49">
      <c r="A11" s="198" t="s">
        <v>16</v>
      </c>
      <c r="B11" s="165">
        <v>2742653805.71</v>
      </c>
      <c r="C11" s="165">
        <v>18.648299999999999</v>
      </c>
      <c r="D11" s="165">
        <v>2580000850.5700002</v>
      </c>
      <c r="E11" s="165">
        <v>19.026900000000001</v>
      </c>
      <c r="F11" s="116">
        <f>((D11-B11)/B11)</f>
        <v>-5.930495303540264E-2</v>
      </c>
      <c r="G11" s="116">
        <f>((E11-C11)/C11)</f>
        <v>2.030211869178436E-2</v>
      </c>
      <c r="H11" s="165">
        <v>2562856463.4400001</v>
      </c>
      <c r="I11" s="165">
        <v>19.048200000000001</v>
      </c>
      <c r="J11" s="116">
        <f t="shared" si="0"/>
        <v>-6.6451090999494833E-3</v>
      </c>
      <c r="K11" s="116">
        <f t="shared" si="1"/>
        <v>1.1194677009917589E-3</v>
      </c>
      <c r="L11" s="165">
        <v>2581549959.8000002</v>
      </c>
      <c r="M11" s="165">
        <v>19.014199999999999</v>
      </c>
      <c r="N11" s="116">
        <f t="shared" si="2"/>
        <v>7.2940083171527852E-3</v>
      </c>
      <c r="O11" s="116">
        <f t="shared" si="3"/>
        <v>-1.7849455591605753E-3</v>
      </c>
      <c r="P11" s="165">
        <v>2652599255.2800002</v>
      </c>
      <c r="Q11" s="165">
        <v>19.578700000000001</v>
      </c>
      <c r="R11" s="116">
        <f t="shared" si="4"/>
        <v>2.7521952542612967E-2</v>
      </c>
      <c r="S11" s="116">
        <f t="shared" si="5"/>
        <v>2.9688338189353351E-2</v>
      </c>
      <c r="T11" s="165">
        <v>2662956331.1199999</v>
      </c>
      <c r="U11" s="165">
        <v>19.649699999999999</v>
      </c>
      <c r="V11" s="116">
        <f t="shared" si="6"/>
        <v>3.9045007719820139E-3</v>
      </c>
      <c r="W11" s="116">
        <f t="shared" si="7"/>
        <v>3.6263899033131897E-3</v>
      </c>
      <c r="X11" s="165">
        <v>2682309985.1100001</v>
      </c>
      <c r="Y11" s="165">
        <v>19.794499999999999</v>
      </c>
      <c r="Z11" s="116">
        <f t="shared" si="8"/>
        <v>7.2677323934412352E-3</v>
      </c>
      <c r="AA11" s="116">
        <f t="shared" si="9"/>
        <v>7.3690692478765602E-3</v>
      </c>
      <c r="AB11" s="165">
        <v>2682309985.1100001</v>
      </c>
      <c r="AC11" s="165">
        <v>19.794499999999999</v>
      </c>
      <c r="AD11" s="116">
        <f t="shared" si="10"/>
        <v>0</v>
      </c>
      <c r="AE11" s="116">
        <f t="shared" si="11"/>
        <v>0</v>
      </c>
      <c r="AF11" s="165">
        <v>2551712967.9400001</v>
      </c>
      <c r="AG11" s="165">
        <v>19.016500000000001</v>
      </c>
      <c r="AH11" s="116">
        <f t="shared" si="12"/>
        <v>-4.868826418086214E-2</v>
      </c>
      <c r="AI11" s="116">
        <f t="shared" si="13"/>
        <v>-3.9303847028214843E-2</v>
      </c>
      <c r="AJ11" s="117">
        <f t="shared" si="14"/>
        <v>-8.5812665363781578E-3</v>
      </c>
      <c r="AK11" s="117">
        <f t="shared" si="15"/>
        <v>2.627073893242975E-3</v>
      </c>
      <c r="AL11" s="118">
        <f t="shared" si="16"/>
        <v>-1.0964291978334218E-2</v>
      </c>
      <c r="AM11" s="118">
        <f t="shared" si="17"/>
        <v>-5.4659455823074859E-4</v>
      </c>
      <c r="AN11" s="119">
        <f t="shared" si="18"/>
        <v>2.9812275527731566E-2</v>
      </c>
      <c r="AO11" s="203">
        <f t="shared" si="19"/>
        <v>2.0195638938738169E-2</v>
      </c>
      <c r="AP11" s="123"/>
      <c r="AQ11" s="121">
        <v>2845469436.1399999</v>
      </c>
      <c r="AR11" s="125">
        <v>13.0688</v>
      </c>
      <c r="AS11" s="122" t="e">
        <f>(#REF!/AQ11)-1</f>
        <v>#REF!</v>
      </c>
      <c r="AT11" s="122" t="e">
        <f>(#REF!/AR11)-1</f>
        <v>#REF!</v>
      </c>
    </row>
    <row r="12" spans="1:49" ht="12.75" customHeight="1">
      <c r="A12" s="198" t="s">
        <v>72</v>
      </c>
      <c r="B12" s="165">
        <v>266755417.09999999</v>
      </c>
      <c r="C12" s="165">
        <v>151.57</v>
      </c>
      <c r="D12" s="165">
        <v>270325926.25999999</v>
      </c>
      <c r="E12" s="165">
        <v>152.94</v>
      </c>
      <c r="F12" s="116">
        <f>((D12-B12)/B12)</f>
        <v>1.3384954648030637E-2</v>
      </c>
      <c r="G12" s="116">
        <f>((E12-C12)/C12)</f>
        <v>9.0387279804711E-3</v>
      </c>
      <c r="H12" s="165">
        <v>271769477.77999997</v>
      </c>
      <c r="I12" s="165">
        <v>153.47</v>
      </c>
      <c r="J12" s="116">
        <f t="shared" si="0"/>
        <v>5.3400409645191424E-3</v>
      </c>
      <c r="K12" s="116">
        <f t="shared" si="1"/>
        <v>3.4654112723944107E-3</v>
      </c>
      <c r="L12" s="165">
        <v>277045172.19999999</v>
      </c>
      <c r="M12" s="165">
        <v>156.13999999999999</v>
      </c>
      <c r="N12" s="116">
        <f t="shared" si="2"/>
        <v>1.9412387524513488E-2</v>
      </c>
      <c r="O12" s="116">
        <f t="shared" si="3"/>
        <v>1.739753697791091E-2</v>
      </c>
      <c r="P12" s="165">
        <v>285248057.89999998</v>
      </c>
      <c r="Q12" s="165">
        <v>160.4</v>
      </c>
      <c r="R12" s="116">
        <f t="shared" si="4"/>
        <v>2.9608477328304759E-2</v>
      </c>
      <c r="S12" s="116">
        <f t="shared" si="5"/>
        <v>2.7283207377994233E-2</v>
      </c>
      <c r="T12" s="165">
        <v>297171393.06</v>
      </c>
      <c r="U12" s="165">
        <v>159.51</v>
      </c>
      <c r="V12" s="116">
        <f t="shared" si="6"/>
        <v>4.1799881996672575E-2</v>
      </c>
      <c r="W12" s="116">
        <f t="shared" si="7"/>
        <v>-5.5486284289277725E-3</v>
      </c>
      <c r="X12" s="165">
        <v>299532739.55000001</v>
      </c>
      <c r="Y12" s="165">
        <v>160.82</v>
      </c>
      <c r="Z12" s="116">
        <f t="shared" si="8"/>
        <v>7.9460760528966695E-3</v>
      </c>
      <c r="AA12" s="116">
        <f t="shared" si="9"/>
        <v>8.2126512444360995E-3</v>
      </c>
      <c r="AB12" s="165">
        <v>315038426.26999998</v>
      </c>
      <c r="AC12" s="165">
        <v>157.71</v>
      </c>
      <c r="AD12" s="116">
        <f t="shared" si="10"/>
        <v>5.1766250137780537E-2</v>
      </c>
      <c r="AE12" s="116">
        <f t="shared" si="11"/>
        <v>-1.9338390747419384E-2</v>
      </c>
      <c r="AF12" s="165">
        <v>320374552.51999998</v>
      </c>
      <c r="AG12" s="165">
        <v>153.9</v>
      </c>
      <c r="AH12" s="116">
        <f t="shared" si="12"/>
        <v>1.6938017095815276E-2</v>
      </c>
      <c r="AI12" s="116">
        <f t="shared" si="13"/>
        <v>-2.4158265170249205E-2</v>
      </c>
      <c r="AJ12" s="117">
        <f t="shared" si="14"/>
        <v>2.3274510718566635E-2</v>
      </c>
      <c r="AK12" s="117">
        <f t="shared" si="15"/>
        <v>2.0440313133262985E-3</v>
      </c>
      <c r="AL12" s="118">
        <f t="shared" si="16"/>
        <v>0.18514179143832149</v>
      </c>
      <c r="AM12" s="118">
        <f t="shared" si="17"/>
        <v>6.2769713613182159E-3</v>
      </c>
      <c r="AN12" s="119">
        <f t="shared" si="18"/>
        <v>1.6494866344521433E-2</v>
      </c>
      <c r="AO12" s="203">
        <f t="shared" si="19"/>
        <v>1.7579049686172025E-2</v>
      </c>
      <c r="AP12" s="123"/>
      <c r="AQ12" s="126">
        <v>155057555.75</v>
      </c>
      <c r="AR12" s="126">
        <v>111.51</v>
      </c>
      <c r="AS12" s="122" t="e">
        <f>(#REF!/AQ12)-1</f>
        <v>#REF!</v>
      </c>
      <c r="AT12" s="122" t="e">
        <f>(#REF!/AR12)-1</f>
        <v>#REF!</v>
      </c>
      <c r="AU12" s="227"/>
      <c r="AV12" s="228"/>
      <c r="AW12" s="280"/>
    </row>
    <row r="13" spans="1:49" ht="12.75" customHeight="1">
      <c r="A13" s="198" t="s">
        <v>73</v>
      </c>
      <c r="B13" s="165">
        <v>283652394.55000001</v>
      </c>
      <c r="C13" s="165">
        <v>10.476599999999999</v>
      </c>
      <c r="D13" s="165">
        <v>289610145.94999999</v>
      </c>
      <c r="E13" s="165">
        <v>10.723632</v>
      </c>
      <c r="F13" s="116">
        <f>((D13-B13)/B13)</f>
        <v>2.1003705642787338E-2</v>
      </c>
      <c r="G13" s="116">
        <f>((E13-C13)/C13)</f>
        <v>2.3579405532329269E-2</v>
      </c>
      <c r="H13" s="165">
        <v>287058615.50999999</v>
      </c>
      <c r="I13" s="165">
        <v>10.551835000000001</v>
      </c>
      <c r="J13" s="116">
        <f t="shared" si="0"/>
        <v>-8.8102246267315124E-3</v>
      </c>
      <c r="K13" s="116">
        <f t="shared" si="1"/>
        <v>-1.6020411741096651E-2</v>
      </c>
      <c r="L13" s="165">
        <v>298973109.73000002</v>
      </c>
      <c r="M13" s="165">
        <v>10.98634</v>
      </c>
      <c r="N13" s="116">
        <f t="shared" si="2"/>
        <v>4.1505440269863539E-2</v>
      </c>
      <c r="O13" s="116">
        <f t="shared" si="3"/>
        <v>4.1178145791703501E-2</v>
      </c>
      <c r="P13" s="165">
        <v>308720145.19999999</v>
      </c>
      <c r="Q13" s="165">
        <v>11.355399999999999</v>
      </c>
      <c r="R13" s="116">
        <f t="shared" si="4"/>
        <v>3.2601712838998903E-2</v>
      </c>
      <c r="S13" s="116">
        <f t="shared" si="5"/>
        <v>3.3592625023438127E-2</v>
      </c>
      <c r="T13" s="165">
        <v>312314186.44999999</v>
      </c>
      <c r="U13" s="165">
        <v>11.5177</v>
      </c>
      <c r="V13" s="116">
        <f t="shared" si="6"/>
        <v>1.1641745139992892E-2</v>
      </c>
      <c r="W13" s="116">
        <f t="shared" si="7"/>
        <v>1.4292759392007337E-2</v>
      </c>
      <c r="X13" s="165">
        <v>305078682.75</v>
      </c>
      <c r="Y13" s="165">
        <v>11.1046</v>
      </c>
      <c r="Z13" s="116">
        <f t="shared" si="8"/>
        <v>-2.3167387246299034E-2</v>
      </c>
      <c r="AA13" s="116">
        <f t="shared" si="9"/>
        <v>-3.5866535853512425E-2</v>
      </c>
      <c r="AB13" s="165">
        <v>301413112.67000002</v>
      </c>
      <c r="AC13" s="165">
        <v>11.0631</v>
      </c>
      <c r="AD13" s="116">
        <f t="shared" si="10"/>
        <v>-1.2015162930947142E-2</v>
      </c>
      <c r="AE13" s="116">
        <f t="shared" si="11"/>
        <v>-3.7371899933360234E-3</v>
      </c>
      <c r="AF13" s="165">
        <v>284074394.26999998</v>
      </c>
      <c r="AG13" s="165">
        <v>10.6098</v>
      </c>
      <c r="AH13" s="116">
        <f t="shared" si="12"/>
        <v>-5.752476475362639E-2</v>
      </c>
      <c r="AI13" s="116">
        <f t="shared" si="13"/>
        <v>-4.0974048865146342E-2</v>
      </c>
      <c r="AJ13" s="117">
        <f t="shared" si="14"/>
        <v>6.5438304175482326E-4</v>
      </c>
      <c r="AK13" s="117">
        <f t="shared" si="15"/>
        <v>2.0055936607983474E-3</v>
      </c>
      <c r="AL13" s="118">
        <f t="shared" si="16"/>
        <v>-1.9114494976829065E-2</v>
      </c>
      <c r="AM13" s="118">
        <f t="shared" si="17"/>
        <v>-1.0615060270624763E-2</v>
      </c>
      <c r="AN13" s="119">
        <f t="shared" si="18"/>
        <v>3.2572214244118255E-2</v>
      </c>
      <c r="AO13" s="203">
        <f t="shared" si="19"/>
        <v>3.1140459423121047E-2</v>
      </c>
      <c r="AP13" s="123"/>
      <c r="AQ13" s="131">
        <v>212579164.06</v>
      </c>
      <c r="AR13" s="131">
        <v>9.9</v>
      </c>
      <c r="AS13" s="122" t="e">
        <f>(#REF!/AQ13)-1</f>
        <v>#REF!</v>
      </c>
      <c r="AT13" s="122" t="e">
        <f>(#REF!/AR13)-1</f>
        <v>#REF!</v>
      </c>
    </row>
    <row r="14" spans="1:49" ht="12.75" customHeight="1">
      <c r="A14" s="199" t="s">
        <v>91</v>
      </c>
      <c r="B14" s="165">
        <v>310785676.19999999</v>
      </c>
      <c r="C14" s="165">
        <v>2456.27</v>
      </c>
      <c r="D14" s="165">
        <v>309302973.81999999</v>
      </c>
      <c r="E14" s="165">
        <v>2462.79</v>
      </c>
      <c r="F14" s="116">
        <f>((D14-B14)/B14)</f>
        <v>-4.7708195504024171E-3</v>
      </c>
      <c r="G14" s="116">
        <f>((E14-C14)/C14)</f>
        <v>2.6544313125185675E-3</v>
      </c>
      <c r="H14" s="165">
        <v>317216183.98000002</v>
      </c>
      <c r="I14" s="165">
        <v>2525.5500000000002</v>
      </c>
      <c r="J14" s="116">
        <f t="shared" si="0"/>
        <v>2.5584009304110825E-2</v>
      </c>
      <c r="K14" s="116">
        <f t="shared" si="1"/>
        <v>2.5483293338043528E-2</v>
      </c>
      <c r="L14" s="165">
        <v>321804407.94</v>
      </c>
      <c r="M14" s="165">
        <v>2562.4899999999998</v>
      </c>
      <c r="N14" s="116">
        <f t="shared" si="2"/>
        <v>1.4464028607976883E-2</v>
      </c>
      <c r="O14" s="116">
        <f t="shared" si="3"/>
        <v>1.4626516996297677E-2</v>
      </c>
      <c r="P14" s="165">
        <v>337758155.66000003</v>
      </c>
      <c r="Q14" s="165">
        <v>2689.77</v>
      </c>
      <c r="R14" s="116">
        <f t="shared" si="4"/>
        <v>4.9575914208653669E-2</v>
      </c>
      <c r="S14" s="116">
        <f t="shared" si="5"/>
        <v>4.9670437738293695E-2</v>
      </c>
      <c r="T14" s="165">
        <v>335615264.19</v>
      </c>
      <c r="U14" s="165">
        <v>2672.72</v>
      </c>
      <c r="V14" s="116">
        <f t="shared" si="6"/>
        <v>-6.3444551496104895E-3</v>
      </c>
      <c r="W14" s="116">
        <f t="shared" si="7"/>
        <v>-6.3388319447388371E-3</v>
      </c>
      <c r="X14" s="165">
        <v>340784878.82999998</v>
      </c>
      <c r="Y14" s="165">
        <v>2713.93</v>
      </c>
      <c r="Z14" s="116">
        <f t="shared" si="8"/>
        <v>1.5403395469740436E-2</v>
      </c>
      <c r="AA14" s="116">
        <f t="shared" si="9"/>
        <v>1.5418749438773997E-2</v>
      </c>
      <c r="AB14" s="165">
        <v>329086245.60000002</v>
      </c>
      <c r="AC14" s="165">
        <v>2620.66</v>
      </c>
      <c r="AD14" s="116">
        <f t="shared" si="10"/>
        <v>-3.432849858293098E-2</v>
      </c>
      <c r="AE14" s="116">
        <f t="shared" si="11"/>
        <v>-3.4367135482492171E-2</v>
      </c>
      <c r="AF14" s="165">
        <v>317873369.94</v>
      </c>
      <c r="AG14" s="165">
        <v>2530.61</v>
      </c>
      <c r="AH14" s="116">
        <f t="shared" si="12"/>
        <v>-3.4072756944175442E-2</v>
      </c>
      <c r="AI14" s="116">
        <f t="shared" si="13"/>
        <v>-3.4361573038852705E-2</v>
      </c>
      <c r="AJ14" s="117">
        <f t="shared" si="14"/>
        <v>3.1888521704203122E-3</v>
      </c>
      <c r="AK14" s="117">
        <f t="shared" si="15"/>
        <v>4.098236044730471E-3</v>
      </c>
      <c r="AL14" s="118">
        <f t="shared" si="16"/>
        <v>2.7708741413484044E-2</v>
      </c>
      <c r="AM14" s="118">
        <f t="shared" si="17"/>
        <v>2.7537873712334453E-2</v>
      </c>
      <c r="AN14" s="119">
        <f t="shared" si="18"/>
        <v>2.8982375686443178E-2</v>
      </c>
      <c r="AO14" s="203">
        <f t="shared" si="19"/>
        <v>2.8891184141611286E-2</v>
      </c>
      <c r="AP14" s="123"/>
      <c r="AQ14" s="121">
        <v>305162610.31</v>
      </c>
      <c r="AR14" s="121">
        <v>1481.86</v>
      </c>
      <c r="AS14" s="122" t="e">
        <f>(#REF!/AQ14)-1</f>
        <v>#REF!</v>
      </c>
      <c r="AT14" s="122" t="e">
        <f>(#REF!/AR14)-1</f>
        <v>#REF!</v>
      </c>
    </row>
    <row r="15" spans="1:49" s="279" customFormat="1" ht="12.75" customHeight="1">
      <c r="A15" s="198" t="s">
        <v>106</v>
      </c>
      <c r="B15" s="165">
        <v>283994272.29000002</v>
      </c>
      <c r="C15" s="165">
        <v>124.95</v>
      </c>
      <c r="D15" s="165">
        <v>297499332.73000002</v>
      </c>
      <c r="E15" s="165">
        <v>126.02</v>
      </c>
      <c r="F15" s="116">
        <f>((D15-B15)/B15)</f>
        <v>4.7553988786820815E-2</v>
      </c>
      <c r="G15" s="116">
        <f>((E15-C15)/C15)</f>
        <v>8.5634253701480038E-3</v>
      </c>
      <c r="H15" s="165">
        <v>286277554.77999997</v>
      </c>
      <c r="I15" s="165">
        <v>127.07</v>
      </c>
      <c r="J15" s="116">
        <f t="shared" si="0"/>
        <v>-3.7720346620691549E-2</v>
      </c>
      <c r="K15" s="116">
        <f t="shared" si="1"/>
        <v>8.3320107919377662E-3</v>
      </c>
      <c r="L15" s="165">
        <v>306444392.24000001</v>
      </c>
      <c r="M15" s="165">
        <v>129.72</v>
      </c>
      <c r="N15" s="116">
        <f t="shared" si="2"/>
        <v>7.0445052793251473E-2</v>
      </c>
      <c r="O15" s="116">
        <f t="shared" si="3"/>
        <v>2.085464704493591E-2</v>
      </c>
      <c r="P15" s="165">
        <v>354180805.75</v>
      </c>
      <c r="Q15" s="165">
        <v>133.11000000000001</v>
      </c>
      <c r="R15" s="116">
        <f t="shared" si="4"/>
        <v>0.15577512501065433</v>
      </c>
      <c r="S15" s="116">
        <f t="shared" si="5"/>
        <v>2.6133209990749421E-2</v>
      </c>
      <c r="T15" s="165">
        <v>362758717.48000002</v>
      </c>
      <c r="U15" s="165">
        <v>132.68</v>
      </c>
      <c r="V15" s="116">
        <f t="shared" si="6"/>
        <v>2.4219019186643258E-2</v>
      </c>
      <c r="W15" s="116">
        <f t="shared" si="7"/>
        <v>-3.2304109383217397E-3</v>
      </c>
      <c r="X15" s="165">
        <v>379897526</v>
      </c>
      <c r="Y15" s="165">
        <v>135.57</v>
      </c>
      <c r="Z15" s="116">
        <f t="shared" si="8"/>
        <v>4.7245752325565805E-2</v>
      </c>
      <c r="AA15" s="116">
        <f t="shared" si="9"/>
        <v>2.1781730479348706E-2</v>
      </c>
      <c r="AB15" s="165">
        <v>428562865.11000001</v>
      </c>
      <c r="AC15" s="165">
        <v>133.25</v>
      </c>
      <c r="AD15" s="116">
        <f t="shared" si="10"/>
        <v>0.12810122672396665</v>
      </c>
      <c r="AE15" s="116">
        <f t="shared" si="11"/>
        <v>-1.7112930589363379E-2</v>
      </c>
      <c r="AF15" s="165">
        <v>381736402.10000002</v>
      </c>
      <c r="AG15" s="165">
        <v>129.16</v>
      </c>
      <c r="AH15" s="116">
        <f t="shared" si="12"/>
        <v>-0.10926393027072226</v>
      </c>
      <c r="AI15" s="116">
        <f t="shared" si="13"/>
        <v>-3.0694183864915597E-2</v>
      </c>
      <c r="AJ15" s="117">
        <f t="shared" si="14"/>
        <v>4.0794485991936066E-2</v>
      </c>
      <c r="AK15" s="117">
        <f t="shared" si="15"/>
        <v>4.3284372855648869E-3</v>
      </c>
      <c r="AL15" s="118">
        <f t="shared" si="16"/>
        <v>0.2831504480934437</v>
      </c>
      <c r="AM15" s="118">
        <f t="shared" si="17"/>
        <v>2.4916679892080629E-2</v>
      </c>
      <c r="AN15" s="119">
        <f t="shared" si="18"/>
        <v>8.5160632659398508E-2</v>
      </c>
      <c r="AO15" s="203">
        <f t="shared" si="19"/>
        <v>2.0108979248836669E-2</v>
      </c>
      <c r="AP15" s="123"/>
      <c r="AQ15" s="121"/>
      <c r="AR15" s="121"/>
      <c r="AS15" s="122"/>
      <c r="AT15" s="122"/>
    </row>
    <row r="16" spans="1:49" s="279" customFormat="1" ht="12.75" customHeight="1">
      <c r="A16" s="198" t="s">
        <v>159</v>
      </c>
      <c r="B16" s="165">
        <v>295003320.63999999</v>
      </c>
      <c r="C16" s="165">
        <v>1.19</v>
      </c>
      <c r="D16" s="165">
        <v>305090418</v>
      </c>
      <c r="E16" s="165">
        <v>1.23</v>
      </c>
      <c r="F16" s="116">
        <f>((D16-B16)/B16)</f>
        <v>3.419316548070167E-2</v>
      </c>
      <c r="G16" s="116">
        <f>((E16-C16)/C16)</f>
        <v>3.3613445378151294E-2</v>
      </c>
      <c r="H16" s="165">
        <v>305766762.27999997</v>
      </c>
      <c r="I16" s="165">
        <v>1.23</v>
      </c>
      <c r="J16" s="116">
        <f t="shared" si="0"/>
        <v>2.2168650344173424E-3</v>
      </c>
      <c r="K16" s="116">
        <f t="shared" si="1"/>
        <v>0</v>
      </c>
      <c r="L16" s="165">
        <v>304899686.94999999</v>
      </c>
      <c r="M16" s="165">
        <v>1.23</v>
      </c>
      <c r="N16" s="116">
        <f t="shared" si="2"/>
        <v>-2.835740953445999E-3</v>
      </c>
      <c r="O16" s="116">
        <f t="shared" si="3"/>
        <v>0</v>
      </c>
      <c r="P16" s="165">
        <v>311978504.35000002</v>
      </c>
      <c r="Q16" s="165">
        <v>1.26</v>
      </c>
      <c r="R16" s="116">
        <f t="shared" si="4"/>
        <v>2.3216873296301153E-2</v>
      </c>
      <c r="S16" s="116">
        <f t="shared" si="5"/>
        <v>2.4390243902439046E-2</v>
      </c>
      <c r="T16" s="165">
        <v>308851483.10000002</v>
      </c>
      <c r="U16" s="165">
        <v>1.25</v>
      </c>
      <c r="V16" s="116">
        <f t="shared" si="6"/>
        <v>-1.0023194567571494E-2</v>
      </c>
      <c r="W16" s="116">
        <f t="shared" si="7"/>
        <v>-7.936507936507943E-3</v>
      </c>
      <c r="X16" s="165">
        <v>308851483.10000002</v>
      </c>
      <c r="Y16" s="165">
        <v>1.25</v>
      </c>
      <c r="Z16" s="116">
        <f t="shared" si="8"/>
        <v>0</v>
      </c>
      <c r="AA16" s="116">
        <f t="shared" si="9"/>
        <v>0</v>
      </c>
      <c r="AB16" s="165">
        <v>312950779.44999999</v>
      </c>
      <c r="AC16" s="165">
        <v>1.25</v>
      </c>
      <c r="AD16" s="116">
        <f t="shared" si="10"/>
        <v>1.3272710588450349E-2</v>
      </c>
      <c r="AE16" s="116">
        <f t="shared" si="11"/>
        <v>0</v>
      </c>
      <c r="AF16" s="165">
        <v>300543602.93000001</v>
      </c>
      <c r="AG16" s="165">
        <v>1.2</v>
      </c>
      <c r="AH16" s="116">
        <f t="shared" si="12"/>
        <v>-3.9645776060392497E-2</v>
      </c>
      <c r="AI16" s="116">
        <f t="shared" si="13"/>
        <v>-4.0000000000000036E-2</v>
      </c>
      <c r="AJ16" s="117">
        <f t="shared" si="14"/>
        <v>2.549362852307566E-3</v>
      </c>
      <c r="AK16" s="117">
        <f t="shared" si="15"/>
        <v>1.2583976680102952E-3</v>
      </c>
      <c r="AL16" s="118">
        <f t="shared" si="16"/>
        <v>-1.490317231136375E-2</v>
      </c>
      <c r="AM16" s="118">
        <f t="shared" si="17"/>
        <v>-2.4390243902439046E-2</v>
      </c>
      <c r="AN16" s="119">
        <f t="shared" si="18"/>
        <v>2.241674921028013E-2</v>
      </c>
      <c r="AO16" s="203">
        <f t="shared" si="19"/>
        <v>2.1957970724967968E-2</v>
      </c>
      <c r="AP16" s="123"/>
      <c r="AQ16" s="121"/>
      <c r="AR16" s="121"/>
      <c r="AS16" s="122"/>
      <c r="AT16" s="122"/>
    </row>
    <row r="17" spans="1:46" s="279" customFormat="1" ht="12.75" customHeight="1">
      <c r="A17" s="198" t="s">
        <v>162</v>
      </c>
      <c r="B17" s="165">
        <v>284425456.91000003</v>
      </c>
      <c r="C17" s="165">
        <v>1.561504</v>
      </c>
      <c r="D17" s="165">
        <v>289361949.72000003</v>
      </c>
      <c r="E17" s="165">
        <v>1.588719</v>
      </c>
      <c r="F17" s="116">
        <f>((D17-B17)/B17)</f>
        <v>1.7356016102180485E-2</v>
      </c>
      <c r="G17" s="116">
        <f>((E17-C17)/C17)</f>
        <v>1.7428709756747335E-2</v>
      </c>
      <c r="H17" s="165">
        <v>289187234.52999997</v>
      </c>
      <c r="I17" s="165">
        <v>1.588217</v>
      </c>
      <c r="J17" s="116">
        <f t="shared" si="0"/>
        <v>-6.0379462527509131E-4</v>
      </c>
      <c r="K17" s="116">
        <f t="shared" si="1"/>
        <v>-3.1597784126708529E-4</v>
      </c>
      <c r="L17" s="165">
        <v>285313253.74000001</v>
      </c>
      <c r="M17" s="165">
        <v>1.567682</v>
      </c>
      <c r="N17" s="116">
        <f t="shared" si="2"/>
        <v>-1.3396098884849219E-2</v>
      </c>
      <c r="O17" s="116">
        <f t="shared" si="3"/>
        <v>-1.2929593374205144E-2</v>
      </c>
      <c r="P17" s="165">
        <v>302252187</v>
      </c>
      <c r="Q17" s="165">
        <v>1.6602269999999999</v>
      </c>
      <c r="R17" s="116">
        <f t="shared" si="4"/>
        <v>5.9369598285245052E-2</v>
      </c>
      <c r="S17" s="116">
        <f t="shared" si="5"/>
        <v>5.9033018175879977E-2</v>
      </c>
      <c r="T17" s="165">
        <v>304209756.33999997</v>
      </c>
      <c r="U17" s="165">
        <v>1.671349</v>
      </c>
      <c r="V17" s="116">
        <f t="shared" si="6"/>
        <v>6.4766093487355772E-3</v>
      </c>
      <c r="W17" s="116">
        <f t="shared" si="7"/>
        <v>6.6990839204518881E-3</v>
      </c>
      <c r="X17" s="165">
        <v>319868436.88</v>
      </c>
      <c r="Y17" s="165">
        <v>1.697219</v>
      </c>
      <c r="Z17" s="116">
        <f t="shared" si="8"/>
        <v>5.1473301607391907E-2</v>
      </c>
      <c r="AA17" s="116">
        <f t="shared" si="9"/>
        <v>1.5478514660911671E-2</v>
      </c>
      <c r="AB17" s="165">
        <v>308287405.31999999</v>
      </c>
      <c r="AC17" s="165">
        <v>1.6809590000000001</v>
      </c>
      <c r="AD17" s="116">
        <f t="shared" si="10"/>
        <v>-3.6205609009008523E-2</v>
      </c>
      <c r="AE17" s="116">
        <f t="shared" si="11"/>
        <v>-9.5803782540732456E-3</v>
      </c>
      <c r="AF17" s="165">
        <v>293914301.81999999</v>
      </c>
      <c r="AG17" s="165">
        <v>1.6024099999999999</v>
      </c>
      <c r="AH17" s="116">
        <f t="shared" si="12"/>
        <v>-4.6622415486227302E-2</v>
      </c>
      <c r="AI17" s="116">
        <f t="shared" si="13"/>
        <v>-4.6728682853061969E-2</v>
      </c>
      <c r="AJ17" s="117">
        <f t="shared" si="14"/>
        <v>4.7309509172741128E-3</v>
      </c>
      <c r="AK17" s="117">
        <f t="shared" si="15"/>
        <v>3.635586773922928E-3</v>
      </c>
      <c r="AL17" s="118">
        <f t="shared" si="16"/>
        <v>1.5732379825353783E-2</v>
      </c>
      <c r="AM17" s="118">
        <f t="shared" si="17"/>
        <v>8.6176347107322932E-3</v>
      </c>
      <c r="AN17" s="119">
        <f t="shared" si="18"/>
        <v>3.7801527468428929E-2</v>
      </c>
      <c r="AO17" s="203">
        <f t="shared" si="19"/>
        <v>3.0260788031911321E-2</v>
      </c>
      <c r="AP17" s="123"/>
      <c r="AQ17" s="121"/>
      <c r="AR17" s="121"/>
      <c r="AS17" s="122"/>
      <c r="AT17" s="122"/>
    </row>
    <row r="18" spans="1:46">
      <c r="A18" s="198" t="s">
        <v>175</v>
      </c>
      <c r="B18" s="165">
        <v>381522570.25</v>
      </c>
      <c r="C18" s="165">
        <v>130.91</v>
      </c>
      <c r="D18" s="165">
        <v>388207430.49000001</v>
      </c>
      <c r="E18" s="165">
        <v>133.19999999999999</v>
      </c>
      <c r="F18" s="116">
        <f>((D18-B18)/B18)</f>
        <v>1.7521532829944047E-2</v>
      </c>
      <c r="G18" s="116">
        <f>((E18-C18)/C18)</f>
        <v>1.7492934076846628E-2</v>
      </c>
      <c r="H18" s="165">
        <v>391205757.25</v>
      </c>
      <c r="I18" s="165">
        <v>134.24</v>
      </c>
      <c r="J18" s="116">
        <f t="shared" si="0"/>
        <v>7.7235171831086975E-3</v>
      </c>
      <c r="K18" s="116">
        <f t="shared" si="1"/>
        <v>7.807807807807962E-3</v>
      </c>
      <c r="L18" s="165">
        <v>391407799.43000001</v>
      </c>
      <c r="M18" s="165">
        <v>134.30000000000001</v>
      </c>
      <c r="N18" s="116">
        <f t="shared" si="2"/>
        <v>5.1646013959577824E-4</v>
      </c>
      <c r="O18" s="116">
        <f t="shared" si="3"/>
        <v>4.469606674612803E-4</v>
      </c>
      <c r="P18" s="165">
        <v>401289765.97000003</v>
      </c>
      <c r="Q18" s="165">
        <v>137.65</v>
      </c>
      <c r="R18" s="116">
        <f t="shared" si="4"/>
        <v>2.5247239718756111E-2</v>
      </c>
      <c r="S18" s="116">
        <f t="shared" si="5"/>
        <v>2.4944154877140686E-2</v>
      </c>
      <c r="T18" s="165">
        <v>401363572.85000002</v>
      </c>
      <c r="U18" s="165">
        <v>137.68</v>
      </c>
      <c r="V18" s="116">
        <f t="shared" si="6"/>
        <v>1.8392415221850673E-4</v>
      </c>
      <c r="W18" s="116">
        <f t="shared" si="7"/>
        <v>2.1794406102434533E-4</v>
      </c>
      <c r="X18" s="165">
        <v>413489112.06</v>
      </c>
      <c r="Y18" s="165">
        <v>141.86000000000001</v>
      </c>
      <c r="Z18" s="116">
        <f t="shared" si="8"/>
        <v>3.0210861249562394E-2</v>
      </c>
      <c r="AA18" s="116">
        <f t="shared" si="9"/>
        <v>3.0360255665310913E-2</v>
      </c>
      <c r="AB18" s="165">
        <v>401724074.48000002</v>
      </c>
      <c r="AC18" s="165">
        <v>137.72</v>
      </c>
      <c r="AD18" s="116">
        <f t="shared" si="10"/>
        <v>-2.8453077086810448E-2</v>
      </c>
      <c r="AE18" s="116">
        <f t="shared" si="11"/>
        <v>-2.9183702241646795E-2</v>
      </c>
      <c r="AF18" s="165">
        <v>391359589.01999998</v>
      </c>
      <c r="AG18" s="165">
        <v>134.16999999999999</v>
      </c>
      <c r="AH18" s="116">
        <f t="shared" si="12"/>
        <v>-2.5800010799492273E-2</v>
      </c>
      <c r="AI18" s="116">
        <f t="shared" si="13"/>
        <v>-2.5776938716235924E-2</v>
      </c>
      <c r="AJ18" s="117">
        <f t="shared" si="14"/>
        <v>3.393805923360351E-3</v>
      </c>
      <c r="AK18" s="117">
        <f t="shared" si="15"/>
        <v>3.2886770247136368E-3</v>
      </c>
      <c r="AL18" s="118">
        <f t="shared" si="16"/>
        <v>8.1197789697669605E-3</v>
      </c>
      <c r="AM18" s="118">
        <f t="shared" si="17"/>
        <v>7.2822822822822741E-3</v>
      </c>
      <c r="AN18" s="119">
        <f t="shared" si="18"/>
        <v>2.1712904142840293E-2</v>
      </c>
      <c r="AO18" s="203">
        <f t="shared" si="19"/>
        <v>2.184616258867916E-2</v>
      </c>
      <c r="AP18" s="123"/>
      <c r="AQ18" s="132">
        <v>100020653.31</v>
      </c>
      <c r="AR18" s="121">
        <v>100</v>
      </c>
      <c r="AS18" s="122" t="e">
        <f>(#REF!/AQ18)-1</f>
        <v>#REF!</v>
      </c>
      <c r="AT18" s="122" t="e">
        <f>(#REF!/AR18)-1</f>
        <v>#REF!</v>
      </c>
    </row>
    <row r="19" spans="1:46">
      <c r="A19" s="200" t="s">
        <v>56</v>
      </c>
      <c r="B19" s="170">
        <f>SUM(B5:B18)</f>
        <v>14657662390.49</v>
      </c>
      <c r="C19" s="171"/>
      <c r="D19" s="170">
        <f>SUM(D5:D18)</f>
        <v>14706374811.539999</v>
      </c>
      <c r="E19" s="171"/>
      <c r="F19" s="116">
        <f>((D19-B19)/B19)</f>
        <v>3.3233417275052137E-3</v>
      </c>
      <c r="G19" s="116"/>
      <c r="H19" s="170">
        <f>SUM(H5:H18)</f>
        <v>14986399213.010002</v>
      </c>
      <c r="I19" s="171"/>
      <c r="J19" s="116">
        <f>((H19-D19)/D19)</f>
        <v>1.9041021669750302E-2</v>
      </c>
      <c r="K19" s="116"/>
      <c r="L19" s="170">
        <f>SUM(L5:L18)</f>
        <v>15105783947.01</v>
      </c>
      <c r="M19" s="171"/>
      <c r="N19" s="116">
        <f>((L19-H19)/H19)</f>
        <v>7.9662053774970671E-3</v>
      </c>
      <c r="O19" s="116"/>
      <c r="P19" s="170">
        <f>SUM(P5:P18)</f>
        <v>15501449617.91</v>
      </c>
      <c r="Q19" s="171"/>
      <c r="R19" s="116">
        <f>((P19-L19)/L19)</f>
        <v>2.619299152483355E-2</v>
      </c>
      <c r="S19" s="116"/>
      <c r="T19" s="170">
        <f>SUM(T5:T18)</f>
        <v>15466748557.959999</v>
      </c>
      <c r="U19" s="171"/>
      <c r="V19" s="116">
        <f>((T19-P19)/P19)</f>
        <v>-2.2385687019817811E-3</v>
      </c>
      <c r="W19" s="116"/>
      <c r="X19" s="170">
        <f>SUM(X5:X18)</f>
        <v>15735857201.58</v>
      </c>
      <c r="Y19" s="171"/>
      <c r="Z19" s="116">
        <f>((X19-T19)/T19)</f>
        <v>1.7399173627963546E-2</v>
      </c>
      <c r="AA19" s="116"/>
      <c r="AB19" s="170">
        <f>SUM(AB5:AB18)</f>
        <v>15576716116.050001</v>
      </c>
      <c r="AC19" s="171"/>
      <c r="AD19" s="116">
        <f>((AB19-X19)/X19)</f>
        <v>-1.011327717907988E-2</v>
      </c>
      <c r="AE19" s="116"/>
      <c r="AF19" s="170">
        <f>SUM(AF5:AF18)</f>
        <v>14859567653.780003</v>
      </c>
      <c r="AG19" s="171"/>
      <c r="AH19" s="116">
        <f>((AF19-AB19)/AB19)</f>
        <v>-4.603977224256274E-2</v>
      </c>
      <c r="AI19" s="116"/>
      <c r="AJ19" s="117">
        <f t="shared" si="14"/>
        <v>1.941389475490659E-3</v>
      </c>
      <c r="AK19" s="117"/>
      <c r="AL19" s="118">
        <f t="shared" si="16"/>
        <v>1.0416764444205117E-2</v>
      </c>
      <c r="AM19" s="118"/>
      <c r="AN19" s="119">
        <f t="shared" si="18"/>
        <v>2.2749153299958972E-2</v>
      </c>
      <c r="AO19" s="203"/>
      <c r="AP19" s="123"/>
      <c r="AQ19" s="133">
        <f>SUM(AQ5:AQ18)</f>
        <v>13501614037.429998</v>
      </c>
      <c r="AR19" s="134"/>
      <c r="AS19" s="122" t="e">
        <f>(#REF!/AQ19)-1</f>
        <v>#REF!</v>
      </c>
      <c r="AT19" s="122" t="e">
        <f>(#REF!/AR19)-1</f>
        <v>#REF!</v>
      </c>
    </row>
    <row r="20" spans="1:46">
      <c r="A20" s="201" t="s">
        <v>59</v>
      </c>
      <c r="B20" s="170"/>
      <c r="C20" s="172"/>
      <c r="D20" s="170"/>
      <c r="E20" s="172"/>
      <c r="F20" s="116"/>
      <c r="G20" s="116"/>
      <c r="H20" s="170"/>
      <c r="I20" s="172"/>
      <c r="J20" s="116"/>
      <c r="K20" s="116"/>
      <c r="L20" s="170"/>
      <c r="M20" s="172"/>
      <c r="N20" s="116"/>
      <c r="O20" s="116"/>
      <c r="P20" s="170"/>
      <c r="Q20" s="172"/>
      <c r="R20" s="116"/>
      <c r="S20" s="116"/>
      <c r="T20" s="170"/>
      <c r="U20" s="172"/>
      <c r="V20" s="116"/>
      <c r="W20" s="116"/>
      <c r="X20" s="170"/>
      <c r="Y20" s="172"/>
      <c r="Z20" s="116"/>
      <c r="AA20" s="116"/>
      <c r="AB20" s="170"/>
      <c r="AC20" s="172"/>
      <c r="AD20" s="116"/>
      <c r="AE20" s="116"/>
      <c r="AF20" s="170"/>
      <c r="AG20" s="172"/>
      <c r="AH20" s="116"/>
      <c r="AI20" s="116"/>
      <c r="AJ20" s="117"/>
      <c r="AK20" s="117"/>
      <c r="AL20" s="118"/>
      <c r="AM20" s="118"/>
      <c r="AN20" s="119"/>
      <c r="AO20" s="203"/>
      <c r="AP20" s="123"/>
      <c r="AQ20" s="133"/>
      <c r="AR20" s="99"/>
      <c r="AS20" s="122" t="e">
        <f>(#REF!/AQ20)-1</f>
        <v>#REF!</v>
      </c>
      <c r="AT20" s="122" t="e">
        <f>(#REF!/AR20)-1</f>
        <v>#REF!</v>
      </c>
    </row>
    <row r="21" spans="1:46">
      <c r="A21" s="198" t="s">
        <v>48</v>
      </c>
      <c r="B21" s="173">
        <v>303904848622.67999</v>
      </c>
      <c r="C21" s="173">
        <v>100</v>
      </c>
      <c r="D21" s="173">
        <v>303381453103.56</v>
      </c>
      <c r="E21" s="173">
        <v>100</v>
      </c>
      <c r="F21" s="116">
        <f>((D21-B21)/B21)</f>
        <v>-1.7222348425570161E-3</v>
      </c>
      <c r="G21" s="116">
        <f>((E21-C21)/C21)</f>
        <v>0</v>
      </c>
      <c r="H21" s="173">
        <v>301402812413.28003</v>
      </c>
      <c r="I21" s="173">
        <v>100</v>
      </c>
      <c r="J21" s="116">
        <f t="shared" ref="J21:J46" si="20">((H21-D21)/D21)</f>
        <v>-6.5219566655729429E-3</v>
      </c>
      <c r="K21" s="116">
        <f t="shared" ref="K21:K46" si="21">((I21-E21)/E21)</f>
        <v>0</v>
      </c>
      <c r="L21" s="173">
        <v>297058650870.82001</v>
      </c>
      <c r="M21" s="173">
        <v>100</v>
      </c>
      <c r="N21" s="116">
        <f t="shared" ref="N21:N46" si="22">((L21-H21)/H21)</f>
        <v>-1.4413142026370207E-2</v>
      </c>
      <c r="O21" s="116">
        <f t="shared" ref="O21:O46" si="23">((M21-I21)/I21)</f>
        <v>0</v>
      </c>
      <c r="P21" s="173">
        <v>292145254621.41998</v>
      </c>
      <c r="Q21" s="173">
        <v>100</v>
      </c>
      <c r="R21" s="116">
        <f t="shared" ref="R21:R46" si="24">((P21-L21)/L21)</f>
        <v>-1.6540155403643442E-2</v>
      </c>
      <c r="S21" s="116">
        <f t="shared" ref="S21:S46" si="25">((Q21-M21)/M21)</f>
        <v>0</v>
      </c>
      <c r="T21" s="173">
        <v>289221600443.35999</v>
      </c>
      <c r="U21" s="173">
        <v>100</v>
      </c>
      <c r="V21" s="116">
        <f t="shared" ref="V21:V46" si="26">((T21-P21)/P21)</f>
        <v>-1.0007536086282321E-2</v>
      </c>
      <c r="W21" s="116">
        <f t="shared" ref="W21:W46" si="27">((U21-Q21)/Q21)</f>
        <v>0</v>
      </c>
      <c r="X21" s="173">
        <v>284572677141.70001</v>
      </c>
      <c r="Y21" s="173">
        <v>100</v>
      </c>
      <c r="Z21" s="116">
        <f t="shared" ref="Z21:Z46" si="28">((X21-T21)/T21)</f>
        <v>-1.6073914584987574E-2</v>
      </c>
      <c r="AA21" s="116">
        <f t="shared" ref="AA21:AA46" si="29">((Y21-U21)/U21)</f>
        <v>0</v>
      </c>
      <c r="AB21" s="173">
        <v>279664526093.60999</v>
      </c>
      <c r="AC21" s="173">
        <v>100</v>
      </c>
      <c r="AD21" s="116">
        <f t="shared" ref="AD21:AD46" si="30">((AB21-X21)/X21)</f>
        <v>-1.7247443069336076E-2</v>
      </c>
      <c r="AE21" s="116">
        <f t="shared" ref="AE21:AE46" si="31">((AC21-Y21)/Y21)</f>
        <v>0</v>
      </c>
      <c r="AF21" s="173">
        <v>271954684717.12</v>
      </c>
      <c r="AG21" s="173">
        <v>100</v>
      </c>
      <c r="AH21" s="116">
        <f t="shared" ref="AH21:AH46" si="32">((AF21-AB21)/AB21)</f>
        <v>-2.7568177788516994E-2</v>
      </c>
      <c r="AI21" s="116">
        <f t="shared" ref="AI21:AI46" si="33">((AG21-AC21)/AC21)</f>
        <v>0</v>
      </c>
      <c r="AJ21" s="117">
        <f t="shared" si="14"/>
        <v>-1.3761820058408321E-2</v>
      </c>
      <c r="AK21" s="117">
        <f t="shared" si="15"/>
        <v>0</v>
      </c>
      <c r="AL21" s="118">
        <f t="shared" si="16"/>
        <v>-0.10358829804837279</v>
      </c>
      <c r="AM21" s="118">
        <f t="shared" si="17"/>
        <v>0</v>
      </c>
      <c r="AN21" s="119">
        <f t="shared" si="18"/>
        <v>7.8167961330753884E-3</v>
      </c>
      <c r="AO21" s="203">
        <f t="shared" si="19"/>
        <v>0</v>
      </c>
      <c r="AP21" s="123"/>
      <c r="AQ21" s="121">
        <v>58847545464.410004</v>
      </c>
      <c r="AR21" s="135">
        <v>100</v>
      </c>
      <c r="AS21" s="122" t="e">
        <f>(#REF!/AQ21)-1</f>
        <v>#REF!</v>
      </c>
      <c r="AT21" s="122" t="e">
        <f>(#REF!/AR21)-1</f>
        <v>#REF!</v>
      </c>
    </row>
    <row r="22" spans="1:46">
      <c r="A22" s="198" t="s">
        <v>22</v>
      </c>
      <c r="B22" s="173">
        <v>216321264138.47</v>
      </c>
      <c r="C22" s="173">
        <v>100</v>
      </c>
      <c r="D22" s="173">
        <v>212706958140.94</v>
      </c>
      <c r="E22" s="173">
        <v>100</v>
      </c>
      <c r="F22" s="116">
        <f>((D22-B22)/B22)</f>
        <v>-1.6708047689738145E-2</v>
      </c>
      <c r="G22" s="116">
        <f>((E22-C22)/C22)</f>
        <v>0</v>
      </c>
      <c r="H22" s="173">
        <v>215176722279.64001</v>
      </c>
      <c r="I22" s="173">
        <v>100</v>
      </c>
      <c r="J22" s="116">
        <f t="shared" si="20"/>
        <v>1.1611111175138624E-2</v>
      </c>
      <c r="K22" s="116">
        <f t="shared" si="21"/>
        <v>0</v>
      </c>
      <c r="L22" s="173">
        <v>216210988603.45001</v>
      </c>
      <c r="M22" s="173">
        <v>100</v>
      </c>
      <c r="N22" s="116">
        <f t="shared" si="22"/>
        <v>4.806590196433435E-3</v>
      </c>
      <c r="O22" s="116">
        <f t="shared" si="23"/>
        <v>0</v>
      </c>
      <c r="P22" s="173">
        <v>213821784867.85001</v>
      </c>
      <c r="Q22" s="173">
        <v>100</v>
      </c>
      <c r="R22" s="116">
        <f t="shared" si="24"/>
        <v>-1.105033444892117E-2</v>
      </c>
      <c r="S22" s="116">
        <f t="shared" si="25"/>
        <v>0</v>
      </c>
      <c r="T22" s="173">
        <v>210623945862.60999</v>
      </c>
      <c r="U22" s="173">
        <v>100</v>
      </c>
      <c r="V22" s="116">
        <f t="shared" si="26"/>
        <v>-1.4955627684131469E-2</v>
      </c>
      <c r="W22" s="116">
        <f t="shared" si="27"/>
        <v>0</v>
      </c>
      <c r="X22" s="173">
        <v>209871456405.14999</v>
      </c>
      <c r="Y22" s="173">
        <v>100</v>
      </c>
      <c r="Z22" s="116">
        <f t="shared" si="28"/>
        <v>-3.5726681236464934E-3</v>
      </c>
      <c r="AA22" s="116">
        <f t="shared" si="29"/>
        <v>0</v>
      </c>
      <c r="AB22" s="173">
        <v>206258366414.5</v>
      </c>
      <c r="AC22" s="173">
        <v>100</v>
      </c>
      <c r="AD22" s="116">
        <f t="shared" si="30"/>
        <v>-1.721572839174014E-2</v>
      </c>
      <c r="AE22" s="116">
        <f t="shared" si="31"/>
        <v>0</v>
      </c>
      <c r="AF22" s="173">
        <v>202939145189.41</v>
      </c>
      <c r="AG22" s="173">
        <v>100</v>
      </c>
      <c r="AH22" s="116">
        <f t="shared" si="32"/>
        <v>-1.6092541033800482E-2</v>
      </c>
      <c r="AI22" s="116">
        <f t="shared" si="33"/>
        <v>0</v>
      </c>
      <c r="AJ22" s="117">
        <f t="shared" si="14"/>
        <v>-7.8971557500507293E-3</v>
      </c>
      <c r="AK22" s="117">
        <f t="shared" si="15"/>
        <v>0</v>
      </c>
      <c r="AL22" s="118">
        <f t="shared" si="16"/>
        <v>-4.5921454741775905E-2</v>
      </c>
      <c r="AM22" s="118">
        <f t="shared" si="17"/>
        <v>0</v>
      </c>
      <c r="AN22" s="119">
        <f t="shared" si="18"/>
        <v>1.1032778095163145E-2</v>
      </c>
      <c r="AO22" s="203">
        <f t="shared" si="19"/>
        <v>0</v>
      </c>
      <c r="AP22" s="123"/>
      <c r="AQ22" s="121">
        <v>56630718400</v>
      </c>
      <c r="AR22" s="135">
        <v>100</v>
      </c>
      <c r="AS22" s="122" t="e">
        <f>(#REF!/AQ22)-1</f>
        <v>#REF!</v>
      </c>
      <c r="AT22" s="122" t="e">
        <f>(#REF!/AR22)-1</f>
        <v>#REF!</v>
      </c>
    </row>
    <row r="23" spans="1:46">
      <c r="A23" s="198" t="s">
        <v>101</v>
      </c>
      <c r="B23" s="173">
        <v>10100373553.5</v>
      </c>
      <c r="C23" s="173">
        <v>1</v>
      </c>
      <c r="D23" s="173">
        <v>11040542996.58</v>
      </c>
      <c r="E23" s="173">
        <v>1</v>
      </c>
      <c r="F23" s="116">
        <f>((D23-B23)/B23)</f>
        <v>9.308264076571808E-2</v>
      </c>
      <c r="G23" s="116">
        <f>((E23-C23)/C23)</f>
        <v>0</v>
      </c>
      <c r="H23" s="173">
        <v>10742540720.68</v>
      </c>
      <c r="I23" s="173">
        <v>1</v>
      </c>
      <c r="J23" s="116">
        <f t="shared" si="20"/>
        <v>-2.6991632204350004E-2</v>
      </c>
      <c r="K23" s="116">
        <f t="shared" si="21"/>
        <v>0</v>
      </c>
      <c r="L23" s="173">
        <v>13183922864.459999</v>
      </c>
      <c r="M23" s="173">
        <v>1</v>
      </c>
      <c r="N23" s="116">
        <f t="shared" si="22"/>
        <v>0.22726301042361419</v>
      </c>
      <c r="O23" s="116">
        <f t="shared" si="23"/>
        <v>0</v>
      </c>
      <c r="P23" s="173">
        <v>12771708220.33</v>
      </c>
      <c r="Q23" s="173">
        <v>1</v>
      </c>
      <c r="R23" s="116">
        <f t="shared" si="24"/>
        <v>-3.1266463583552152E-2</v>
      </c>
      <c r="S23" s="116">
        <f t="shared" si="25"/>
        <v>0</v>
      </c>
      <c r="T23" s="173">
        <v>12872260575.200001</v>
      </c>
      <c r="U23" s="173">
        <v>1</v>
      </c>
      <c r="V23" s="116">
        <f t="shared" si="26"/>
        <v>7.8730544994710765E-3</v>
      </c>
      <c r="W23" s="116">
        <f t="shared" si="27"/>
        <v>0</v>
      </c>
      <c r="X23" s="173">
        <v>12684576749.200001</v>
      </c>
      <c r="Y23" s="173">
        <v>1</v>
      </c>
      <c r="Z23" s="116">
        <f t="shared" si="28"/>
        <v>-1.4580486846389363E-2</v>
      </c>
      <c r="AA23" s="116">
        <f t="shared" si="29"/>
        <v>0</v>
      </c>
      <c r="AB23" s="173">
        <v>12888162250.389999</v>
      </c>
      <c r="AC23" s="173">
        <v>1</v>
      </c>
      <c r="AD23" s="116">
        <f t="shared" si="30"/>
        <v>1.6049845825785121E-2</v>
      </c>
      <c r="AE23" s="116">
        <f t="shared" si="31"/>
        <v>0</v>
      </c>
      <c r="AF23" s="173">
        <v>12914201805.73</v>
      </c>
      <c r="AG23" s="173">
        <v>1</v>
      </c>
      <c r="AH23" s="116">
        <f t="shared" si="32"/>
        <v>2.0204242338128686E-3</v>
      </c>
      <c r="AI23" s="116">
        <f t="shared" si="33"/>
        <v>0</v>
      </c>
      <c r="AJ23" s="117">
        <f t="shared" si="14"/>
        <v>3.4181299139263724E-2</v>
      </c>
      <c r="AK23" s="117">
        <f t="shared" si="15"/>
        <v>0</v>
      </c>
      <c r="AL23" s="118">
        <f t="shared" si="16"/>
        <v>0.16970712488782463</v>
      </c>
      <c r="AM23" s="118">
        <f t="shared" si="17"/>
        <v>0</v>
      </c>
      <c r="AN23" s="119">
        <f t="shared" si="18"/>
        <v>8.718482783715685E-2</v>
      </c>
      <c r="AO23" s="203">
        <f t="shared" si="19"/>
        <v>0</v>
      </c>
      <c r="AP23" s="123"/>
      <c r="AQ23" s="121">
        <v>366113097.69999999</v>
      </c>
      <c r="AR23" s="125">
        <v>1.1357999999999999</v>
      </c>
      <c r="AS23" s="122" t="e">
        <f>(#REF!/AQ23)-1</f>
        <v>#REF!</v>
      </c>
      <c r="AT23" s="122" t="e">
        <f>(#REF!/AR23)-1</f>
        <v>#REF!</v>
      </c>
    </row>
    <row r="24" spans="1:46">
      <c r="A24" s="198" t="s">
        <v>51</v>
      </c>
      <c r="B24" s="173">
        <v>864424142.58000004</v>
      </c>
      <c r="C24" s="173">
        <v>100</v>
      </c>
      <c r="D24" s="173">
        <v>879726914.58000004</v>
      </c>
      <c r="E24" s="173">
        <v>100</v>
      </c>
      <c r="F24" s="116">
        <f>((D24-B24)/B24)</f>
        <v>1.7702851234958156E-2</v>
      </c>
      <c r="G24" s="116">
        <f>((E24-C24)/C24)</f>
        <v>0</v>
      </c>
      <c r="H24" s="173">
        <v>862387169.58000004</v>
      </c>
      <c r="I24" s="173">
        <v>100</v>
      </c>
      <c r="J24" s="116">
        <f t="shared" si="20"/>
        <v>-1.9710372290108181E-2</v>
      </c>
      <c r="K24" s="116">
        <f t="shared" si="21"/>
        <v>0</v>
      </c>
      <c r="L24" s="173">
        <v>859412169.53999996</v>
      </c>
      <c r="M24" s="173">
        <v>100</v>
      </c>
      <c r="N24" s="116">
        <f t="shared" si="22"/>
        <v>-3.4497266946225164E-3</v>
      </c>
      <c r="O24" s="116">
        <f t="shared" si="23"/>
        <v>0</v>
      </c>
      <c r="P24" s="173">
        <v>859412169.53999996</v>
      </c>
      <c r="Q24" s="173">
        <v>100</v>
      </c>
      <c r="R24" s="116">
        <f t="shared" si="24"/>
        <v>0</v>
      </c>
      <c r="S24" s="116">
        <f t="shared" si="25"/>
        <v>0</v>
      </c>
      <c r="T24" s="173">
        <v>788893807.53999996</v>
      </c>
      <c r="U24" s="173">
        <v>100</v>
      </c>
      <c r="V24" s="116">
        <f t="shared" si="26"/>
        <v>-8.2054181333905157E-2</v>
      </c>
      <c r="W24" s="116">
        <f t="shared" si="27"/>
        <v>0</v>
      </c>
      <c r="X24" s="173">
        <v>782091290.53999996</v>
      </c>
      <c r="Y24" s="173">
        <v>100</v>
      </c>
      <c r="Z24" s="116">
        <f t="shared" si="28"/>
        <v>-8.6228551105150941E-3</v>
      </c>
      <c r="AA24" s="116">
        <f t="shared" si="29"/>
        <v>0</v>
      </c>
      <c r="AB24" s="173">
        <v>758955562.53999996</v>
      </c>
      <c r="AC24" s="173">
        <v>100</v>
      </c>
      <c r="AD24" s="116">
        <f t="shared" si="30"/>
        <v>-2.9581876540302331E-2</v>
      </c>
      <c r="AE24" s="116">
        <f t="shared" si="31"/>
        <v>0</v>
      </c>
      <c r="AF24" s="173">
        <v>765597069.91999996</v>
      </c>
      <c r="AG24" s="173">
        <v>100</v>
      </c>
      <c r="AH24" s="116">
        <f t="shared" si="32"/>
        <v>8.7508514434927291E-3</v>
      </c>
      <c r="AI24" s="116">
        <f t="shared" si="33"/>
        <v>0</v>
      </c>
      <c r="AJ24" s="117">
        <f t="shared" si="14"/>
        <v>-1.4620663661375299E-2</v>
      </c>
      <c r="AK24" s="117">
        <f t="shared" si="15"/>
        <v>0</v>
      </c>
      <c r="AL24" s="118">
        <f t="shared" si="16"/>
        <v>-0.1297332646853121</v>
      </c>
      <c r="AM24" s="118">
        <f t="shared" si="17"/>
        <v>0</v>
      </c>
      <c r="AN24" s="119">
        <f t="shared" si="18"/>
        <v>3.1081889559224786E-2</v>
      </c>
      <c r="AO24" s="203">
        <f t="shared" si="19"/>
        <v>0</v>
      </c>
      <c r="AP24" s="123"/>
      <c r="AQ24" s="121">
        <v>691810420.35000002</v>
      </c>
      <c r="AR24" s="135">
        <v>100</v>
      </c>
      <c r="AS24" s="122" t="e">
        <f>(#REF!/AQ24)-1</f>
        <v>#REF!</v>
      </c>
      <c r="AT24" s="122" t="e">
        <f>(#REF!/AR24)-1</f>
        <v>#REF!</v>
      </c>
    </row>
    <row r="25" spans="1:46">
      <c r="A25" s="198" t="s">
        <v>23</v>
      </c>
      <c r="B25" s="173">
        <v>85862534334.020004</v>
      </c>
      <c r="C25" s="169">
        <v>1</v>
      </c>
      <c r="D25" s="173">
        <v>85192750587.25</v>
      </c>
      <c r="E25" s="169">
        <v>1</v>
      </c>
      <c r="F25" s="116">
        <f>((D25-B25)/B25)</f>
        <v>-7.8006519603117056E-3</v>
      </c>
      <c r="G25" s="116">
        <f>((E25-C25)/C25)</f>
        <v>0</v>
      </c>
      <c r="H25" s="173">
        <v>84975318535.360001</v>
      </c>
      <c r="I25" s="169">
        <v>1</v>
      </c>
      <c r="J25" s="116">
        <f t="shared" si="20"/>
        <v>-2.5522365505421351E-3</v>
      </c>
      <c r="K25" s="116">
        <f t="shared" si="21"/>
        <v>0</v>
      </c>
      <c r="L25" s="173">
        <v>85048767431.259995</v>
      </c>
      <c r="M25" s="169">
        <v>1</v>
      </c>
      <c r="N25" s="116">
        <f t="shared" si="22"/>
        <v>8.6435564074326219E-4</v>
      </c>
      <c r="O25" s="116">
        <f t="shared" si="23"/>
        <v>0</v>
      </c>
      <c r="P25" s="173">
        <v>85048767431.259995</v>
      </c>
      <c r="Q25" s="169">
        <v>1</v>
      </c>
      <c r="R25" s="116">
        <f t="shared" si="24"/>
        <v>0</v>
      </c>
      <c r="S25" s="116">
        <f t="shared" si="25"/>
        <v>0</v>
      </c>
      <c r="T25" s="173">
        <v>83723260734.520004</v>
      </c>
      <c r="U25" s="169">
        <v>1</v>
      </c>
      <c r="V25" s="116">
        <f t="shared" si="26"/>
        <v>-1.5585254634187624E-2</v>
      </c>
      <c r="W25" s="116">
        <f t="shared" si="27"/>
        <v>0</v>
      </c>
      <c r="X25" s="173">
        <v>81545082146</v>
      </c>
      <c r="Y25" s="169">
        <v>1</v>
      </c>
      <c r="Z25" s="116">
        <f t="shared" si="28"/>
        <v>-2.6016408933555998E-2</v>
      </c>
      <c r="AA25" s="116">
        <f t="shared" si="29"/>
        <v>0</v>
      </c>
      <c r="AB25" s="173">
        <v>81545082146</v>
      </c>
      <c r="AC25" s="169">
        <v>1</v>
      </c>
      <c r="AD25" s="116">
        <f t="shared" si="30"/>
        <v>0</v>
      </c>
      <c r="AE25" s="116">
        <f t="shared" si="31"/>
        <v>0</v>
      </c>
      <c r="AF25" s="173">
        <v>76062202554.190002</v>
      </c>
      <c r="AG25" s="169">
        <v>1</v>
      </c>
      <c r="AH25" s="116">
        <f t="shared" si="32"/>
        <v>-6.7237403501456239E-2</v>
      </c>
      <c r="AI25" s="116">
        <f t="shared" si="33"/>
        <v>0</v>
      </c>
      <c r="AJ25" s="117">
        <f t="shared" si="14"/>
        <v>-1.4790949992413805E-2</v>
      </c>
      <c r="AK25" s="117">
        <f t="shared" si="15"/>
        <v>0</v>
      </c>
      <c r="AL25" s="118">
        <f t="shared" si="16"/>
        <v>-0.10717517594069186</v>
      </c>
      <c r="AM25" s="118">
        <f t="shared" si="17"/>
        <v>0</v>
      </c>
      <c r="AN25" s="119">
        <f t="shared" si="18"/>
        <v>2.3171890930586428E-2</v>
      </c>
      <c r="AO25" s="203">
        <f t="shared" si="19"/>
        <v>0</v>
      </c>
      <c r="AP25" s="123"/>
      <c r="AQ25" s="121">
        <v>13880602273.7041</v>
      </c>
      <c r="AR25" s="128">
        <v>1</v>
      </c>
      <c r="AS25" s="122" t="e">
        <f>(#REF!/AQ25)-1</f>
        <v>#REF!</v>
      </c>
      <c r="AT25" s="122" t="e">
        <f>(#REF!/AR25)-1</f>
        <v>#REF!</v>
      </c>
    </row>
    <row r="26" spans="1:46">
      <c r="A26" s="198" t="s">
        <v>75</v>
      </c>
      <c r="B26" s="173">
        <v>1494097824.3800001</v>
      </c>
      <c r="C26" s="169">
        <v>10</v>
      </c>
      <c r="D26" s="173">
        <v>1507656853.2056201</v>
      </c>
      <c r="E26" s="169">
        <v>10</v>
      </c>
      <c r="F26" s="116">
        <f>((D26-B26)/B26)</f>
        <v>9.0750609527501802E-3</v>
      </c>
      <c r="G26" s="116">
        <f>((E26-C26)/C26)</f>
        <v>0</v>
      </c>
      <c r="H26" s="173">
        <v>1511532347.3599999</v>
      </c>
      <c r="I26" s="169">
        <v>10</v>
      </c>
      <c r="J26" s="116">
        <f t="shared" si="20"/>
        <v>2.5705412648373309E-3</v>
      </c>
      <c r="K26" s="116">
        <f t="shared" si="21"/>
        <v>0</v>
      </c>
      <c r="L26" s="173">
        <v>1498779370.6500001</v>
      </c>
      <c r="M26" s="169">
        <v>10</v>
      </c>
      <c r="N26" s="116">
        <f t="shared" si="22"/>
        <v>-8.4371179566707869E-3</v>
      </c>
      <c r="O26" s="116">
        <f t="shared" si="23"/>
        <v>0</v>
      </c>
      <c r="P26" s="173">
        <v>1285712631.95</v>
      </c>
      <c r="Q26" s="169">
        <v>10</v>
      </c>
      <c r="R26" s="116">
        <f t="shared" si="24"/>
        <v>-0.14216017572192491</v>
      </c>
      <c r="S26" s="116">
        <f t="shared" si="25"/>
        <v>0</v>
      </c>
      <c r="T26" s="173">
        <v>1277866942.4300001</v>
      </c>
      <c r="U26" s="169">
        <v>10</v>
      </c>
      <c r="V26" s="116">
        <f t="shared" si="26"/>
        <v>-6.1022108090364405E-3</v>
      </c>
      <c r="W26" s="116">
        <f t="shared" si="27"/>
        <v>0</v>
      </c>
      <c r="X26" s="173">
        <v>1268142165.0999999</v>
      </c>
      <c r="Y26" s="169">
        <v>10</v>
      </c>
      <c r="Z26" s="116">
        <f t="shared" si="28"/>
        <v>-7.6101642566224169E-3</v>
      </c>
      <c r="AA26" s="116">
        <f t="shared" si="29"/>
        <v>0</v>
      </c>
      <c r="AB26" s="173">
        <v>1259318014.8699999</v>
      </c>
      <c r="AC26" s="169">
        <v>10</v>
      </c>
      <c r="AD26" s="116">
        <f t="shared" si="30"/>
        <v>-6.9583288631556439E-3</v>
      </c>
      <c r="AE26" s="116">
        <f t="shared" si="31"/>
        <v>0</v>
      </c>
      <c r="AF26" s="173">
        <v>1204295676.0599999</v>
      </c>
      <c r="AG26" s="169">
        <v>10</v>
      </c>
      <c r="AH26" s="116">
        <f t="shared" si="32"/>
        <v>-4.3692171604231306E-2</v>
      </c>
      <c r="AI26" s="116">
        <f t="shared" si="33"/>
        <v>0</v>
      </c>
      <c r="AJ26" s="117">
        <f t="shared" si="14"/>
        <v>-2.5414320874256751E-2</v>
      </c>
      <c r="AK26" s="117">
        <f t="shared" si="15"/>
        <v>0</v>
      </c>
      <c r="AL26" s="118">
        <f t="shared" si="16"/>
        <v>-0.20121367571182097</v>
      </c>
      <c r="AM26" s="118">
        <f t="shared" si="17"/>
        <v>0</v>
      </c>
      <c r="AN26" s="119">
        <f t="shared" si="18"/>
        <v>4.9648966421738418E-2</v>
      </c>
      <c r="AO26" s="203">
        <f t="shared" si="19"/>
        <v>0</v>
      </c>
      <c r="AP26" s="123"/>
      <c r="AQ26" s="131">
        <v>246915130.99000001</v>
      </c>
      <c r="AR26" s="128">
        <v>10</v>
      </c>
      <c r="AS26" s="122" t="e">
        <f>(#REF!/AQ26)-1</f>
        <v>#REF!</v>
      </c>
      <c r="AT26" s="122" t="e">
        <f>(#REF!/AR26)-1</f>
        <v>#REF!</v>
      </c>
    </row>
    <row r="27" spans="1:46">
      <c r="A27" s="198" t="s">
        <v>107</v>
      </c>
      <c r="B27" s="173">
        <v>29646019611.549999</v>
      </c>
      <c r="C27" s="169">
        <v>1</v>
      </c>
      <c r="D27" s="173">
        <v>29968183813.689999</v>
      </c>
      <c r="E27" s="169">
        <v>1</v>
      </c>
      <c r="F27" s="116">
        <f>((D27-B27)/B27)</f>
        <v>1.0867030595044375E-2</v>
      </c>
      <c r="G27" s="116">
        <f>((E27-C27)/C27)</f>
        <v>0</v>
      </c>
      <c r="H27" s="173">
        <v>29498741174.360001</v>
      </c>
      <c r="I27" s="169">
        <v>1</v>
      </c>
      <c r="J27" s="116">
        <f t="shared" si="20"/>
        <v>-1.5664701012530105E-2</v>
      </c>
      <c r="K27" s="116">
        <f t="shared" si="21"/>
        <v>0</v>
      </c>
      <c r="L27" s="173">
        <v>29644704048.18</v>
      </c>
      <c r="M27" s="169">
        <v>1</v>
      </c>
      <c r="N27" s="116">
        <f t="shared" si="22"/>
        <v>4.9481051736156492E-3</v>
      </c>
      <c r="O27" s="116">
        <f t="shared" si="23"/>
        <v>0</v>
      </c>
      <c r="P27" s="173">
        <v>29081721971.43</v>
      </c>
      <c r="Q27" s="169">
        <v>1</v>
      </c>
      <c r="R27" s="116">
        <f t="shared" si="24"/>
        <v>-1.8990983206815436E-2</v>
      </c>
      <c r="S27" s="116">
        <f t="shared" si="25"/>
        <v>0</v>
      </c>
      <c r="T27" s="173">
        <v>28906652026.029999</v>
      </c>
      <c r="U27" s="169">
        <v>1</v>
      </c>
      <c r="V27" s="116">
        <f t="shared" si="26"/>
        <v>-6.0199305107170387E-3</v>
      </c>
      <c r="W27" s="116">
        <f t="shared" si="27"/>
        <v>0</v>
      </c>
      <c r="X27" s="173">
        <v>26957185909.91</v>
      </c>
      <c r="Y27" s="169">
        <v>1</v>
      </c>
      <c r="Z27" s="116">
        <f t="shared" si="28"/>
        <v>-6.7440052011714616E-2</v>
      </c>
      <c r="AA27" s="116">
        <f t="shared" si="29"/>
        <v>0</v>
      </c>
      <c r="AB27" s="173">
        <v>28339049233.91</v>
      </c>
      <c r="AC27" s="169">
        <v>1</v>
      </c>
      <c r="AD27" s="116">
        <f t="shared" si="30"/>
        <v>5.1261408687766609E-2</v>
      </c>
      <c r="AE27" s="116">
        <f t="shared" si="31"/>
        <v>0</v>
      </c>
      <c r="AF27" s="173">
        <v>28336304745.990002</v>
      </c>
      <c r="AG27" s="169">
        <v>1</v>
      </c>
      <c r="AH27" s="116">
        <f t="shared" si="32"/>
        <v>-9.6844742296935056E-5</v>
      </c>
      <c r="AI27" s="116">
        <f t="shared" si="33"/>
        <v>0</v>
      </c>
      <c r="AJ27" s="117">
        <f t="shared" si="14"/>
        <v>-5.1419958784559364E-3</v>
      </c>
      <c r="AK27" s="117">
        <f t="shared" si="15"/>
        <v>0</v>
      </c>
      <c r="AL27" s="118">
        <f t="shared" si="16"/>
        <v>-5.4453719245893227E-2</v>
      </c>
      <c r="AM27" s="118">
        <f t="shared" si="17"/>
        <v>0</v>
      </c>
      <c r="AN27" s="119">
        <f t="shared" si="18"/>
        <v>3.3272118325534998E-2</v>
      </c>
      <c r="AO27" s="203">
        <f t="shared" si="19"/>
        <v>0</v>
      </c>
      <c r="AP27" s="123"/>
      <c r="AQ27" s="131"/>
      <c r="AR27" s="128"/>
      <c r="AS27" s="122"/>
      <c r="AT27" s="122"/>
    </row>
    <row r="28" spans="1:46">
      <c r="A28" s="198" t="s">
        <v>111</v>
      </c>
      <c r="B28" s="173">
        <v>6722921362.5297871</v>
      </c>
      <c r="C28" s="169">
        <v>100</v>
      </c>
      <c r="D28" s="173">
        <v>6414180513.3763847</v>
      </c>
      <c r="E28" s="169">
        <v>100</v>
      </c>
      <c r="F28" s="116">
        <f>((D28-B28)/B28)</f>
        <v>-4.5923614527781022E-2</v>
      </c>
      <c r="G28" s="116">
        <f>((E28-C28)/C28)</f>
        <v>0</v>
      </c>
      <c r="H28" s="173">
        <v>6406826656.6785574</v>
      </c>
      <c r="I28" s="169">
        <v>100</v>
      </c>
      <c r="J28" s="116">
        <f t="shared" si="20"/>
        <v>-1.1464998034419699E-3</v>
      </c>
      <c r="K28" s="116">
        <f t="shared" si="21"/>
        <v>0</v>
      </c>
      <c r="L28" s="173">
        <v>5629280108.4935875</v>
      </c>
      <c r="M28" s="169">
        <v>100</v>
      </c>
      <c r="N28" s="116">
        <f t="shared" si="22"/>
        <v>-0.12136219533494721</v>
      </c>
      <c r="O28" s="116">
        <f t="shared" si="23"/>
        <v>0</v>
      </c>
      <c r="P28" s="173">
        <v>5397878597.5764532</v>
      </c>
      <c r="Q28" s="169">
        <v>100</v>
      </c>
      <c r="R28" s="116">
        <f t="shared" si="24"/>
        <v>-4.1106767909450864E-2</v>
      </c>
      <c r="S28" s="116">
        <f t="shared" si="25"/>
        <v>0</v>
      </c>
      <c r="T28" s="173">
        <v>5355481265.6800003</v>
      </c>
      <c r="U28" s="169">
        <v>100</v>
      </c>
      <c r="V28" s="116">
        <f t="shared" si="26"/>
        <v>-7.8544433947604006E-3</v>
      </c>
      <c r="W28" s="116">
        <f t="shared" si="27"/>
        <v>0</v>
      </c>
      <c r="X28" s="173">
        <v>5351873801.5977163</v>
      </c>
      <c r="Y28" s="169">
        <v>100</v>
      </c>
      <c r="Z28" s="116">
        <f t="shared" si="28"/>
        <v>-6.7360222234405E-4</v>
      </c>
      <c r="AA28" s="116">
        <f t="shared" si="29"/>
        <v>0</v>
      </c>
      <c r="AB28" s="173">
        <v>5368336628.3005619</v>
      </c>
      <c r="AC28" s="169">
        <v>100</v>
      </c>
      <c r="AD28" s="116">
        <f t="shared" si="30"/>
        <v>3.0760864910399904E-3</v>
      </c>
      <c r="AE28" s="116">
        <f t="shared" si="31"/>
        <v>0</v>
      </c>
      <c r="AF28" s="173">
        <v>5153376377.96</v>
      </c>
      <c r="AG28" s="169">
        <v>100</v>
      </c>
      <c r="AH28" s="116">
        <f t="shared" si="32"/>
        <v>-4.0042244967900084E-2</v>
      </c>
      <c r="AI28" s="116">
        <f t="shared" si="33"/>
        <v>0</v>
      </c>
      <c r="AJ28" s="117">
        <f t="shared" si="14"/>
        <v>-3.1879160208698201E-2</v>
      </c>
      <c r="AK28" s="117">
        <f t="shared" si="15"/>
        <v>0</v>
      </c>
      <c r="AL28" s="118">
        <f t="shared" si="16"/>
        <v>-0.19656511580661848</v>
      </c>
      <c r="AM28" s="118">
        <f t="shared" si="17"/>
        <v>0</v>
      </c>
      <c r="AN28" s="119">
        <f t="shared" si="18"/>
        <v>4.1530684910325556E-2</v>
      </c>
      <c r="AO28" s="203">
        <f t="shared" si="19"/>
        <v>0</v>
      </c>
      <c r="AP28" s="123"/>
      <c r="AQ28" s="131"/>
      <c r="AR28" s="128"/>
      <c r="AS28" s="122"/>
      <c r="AT28" s="122"/>
    </row>
    <row r="29" spans="1:46">
      <c r="A29" s="198" t="s">
        <v>114</v>
      </c>
      <c r="B29" s="173">
        <v>8083342379.1599998</v>
      </c>
      <c r="C29" s="169">
        <v>100</v>
      </c>
      <c r="D29" s="173">
        <v>8050514944.1899996</v>
      </c>
      <c r="E29" s="169">
        <v>100</v>
      </c>
      <c r="F29" s="116">
        <f>((D29-B29)/B29)</f>
        <v>-4.0611214309855337E-3</v>
      </c>
      <c r="G29" s="116">
        <f>((E29-C29)/C29)</f>
        <v>0</v>
      </c>
      <c r="H29" s="173">
        <v>8555263758.0699997</v>
      </c>
      <c r="I29" s="169">
        <v>100</v>
      </c>
      <c r="J29" s="116">
        <f t="shared" si="20"/>
        <v>6.2697705349180649E-2</v>
      </c>
      <c r="K29" s="116">
        <f t="shared" si="21"/>
        <v>0</v>
      </c>
      <c r="L29" s="173">
        <v>8353554494.0699997</v>
      </c>
      <c r="M29" s="169">
        <v>100</v>
      </c>
      <c r="N29" s="116">
        <f t="shared" si="22"/>
        <v>-2.3577211609604895E-2</v>
      </c>
      <c r="O29" s="116">
        <f t="shared" si="23"/>
        <v>0</v>
      </c>
      <c r="P29" s="173">
        <v>7948623302.4899998</v>
      </c>
      <c r="Q29" s="169">
        <v>100</v>
      </c>
      <c r="R29" s="116">
        <f t="shared" si="24"/>
        <v>-4.8474118636258549E-2</v>
      </c>
      <c r="S29" s="116">
        <f t="shared" si="25"/>
        <v>0</v>
      </c>
      <c r="T29" s="173">
        <v>7783818661.6400003</v>
      </c>
      <c r="U29" s="169">
        <v>100</v>
      </c>
      <c r="V29" s="116">
        <f t="shared" si="26"/>
        <v>-2.0733733953447315E-2</v>
      </c>
      <c r="W29" s="116">
        <f t="shared" si="27"/>
        <v>0</v>
      </c>
      <c r="X29" s="173">
        <v>7631122958.7700005</v>
      </c>
      <c r="Y29" s="169">
        <v>100</v>
      </c>
      <c r="Z29" s="116">
        <f t="shared" si="28"/>
        <v>-1.9617068370632866E-2</v>
      </c>
      <c r="AA29" s="116">
        <f t="shared" si="29"/>
        <v>0</v>
      </c>
      <c r="AB29" s="173">
        <v>7465292176.5900002</v>
      </c>
      <c r="AC29" s="169">
        <v>100</v>
      </c>
      <c r="AD29" s="116">
        <f t="shared" si="30"/>
        <v>-2.1730849191654127E-2</v>
      </c>
      <c r="AE29" s="116">
        <f t="shared" si="31"/>
        <v>0</v>
      </c>
      <c r="AF29" s="173">
        <v>7108484193.0100002</v>
      </c>
      <c r="AG29" s="169">
        <v>100</v>
      </c>
      <c r="AH29" s="116">
        <f t="shared" si="32"/>
        <v>-4.7795581892815193E-2</v>
      </c>
      <c r="AI29" s="116">
        <f t="shared" si="33"/>
        <v>0</v>
      </c>
      <c r="AJ29" s="117">
        <f t="shared" si="14"/>
        <v>-1.5411497467027229E-2</v>
      </c>
      <c r="AK29" s="117">
        <f t="shared" si="15"/>
        <v>0</v>
      </c>
      <c r="AL29" s="118">
        <f t="shared" si="16"/>
        <v>-0.11701496832321967</v>
      </c>
      <c r="AM29" s="118">
        <f t="shared" si="17"/>
        <v>0</v>
      </c>
      <c r="AN29" s="119">
        <f t="shared" si="18"/>
        <v>3.4896521654211948E-2</v>
      </c>
      <c r="AO29" s="203">
        <f t="shared" si="19"/>
        <v>0</v>
      </c>
      <c r="AP29" s="123"/>
      <c r="AQ29" s="131"/>
      <c r="AR29" s="128"/>
      <c r="AS29" s="122"/>
      <c r="AT29" s="122"/>
    </row>
    <row r="30" spans="1:46">
      <c r="A30" s="198" t="s">
        <v>120</v>
      </c>
      <c r="B30" s="173">
        <v>1041556793.8099999</v>
      </c>
      <c r="C30" s="169">
        <v>10</v>
      </c>
      <c r="D30" s="173">
        <v>1022167168.6799999</v>
      </c>
      <c r="E30" s="169">
        <v>10</v>
      </c>
      <c r="F30" s="116">
        <f>((D30-B30)/B30)</f>
        <v>-1.8616003702566254E-2</v>
      </c>
      <c r="G30" s="116">
        <f>((E30-C30)/C30)</f>
        <v>0</v>
      </c>
      <c r="H30" s="173">
        <v>1117238030.79</v>
      </c>
      <c r="I30" s="169">
        <v>10</v>
      </c>
      <c r="J30" s="116">
        <f t="shared" si="20"/>
        <v>9.3009113404387708E-2</v>
      </c>
      <c r="K30" s="116">
        <f t="shared" si="21"/>
        <v>0</v>
      </c>
      <c r="L30" s="173">
        <v>1119873219.01</v>
      </c>
      <c r="M30" s="169">
        <v>10</v>
      </c>
      <c r="N30" s="116">
        <f t="shared" si="22"/>
        <v>2.358663192065423E-3</v>
      </c>
      <c r="O30" s="116">
        <f t="shared" si="23"/>
        <v>0</v>
      </c>
      <c r="P30" s="173">
        <v>1124245076.1300001</v>
      </c>
      <c r="Q30" s="169">
        <v>10</v>
      </c>
      <c r="R30" s="116">
        <f t="shared" si="24"/>
        <v>3.9038857665200451E-3</v>
      </c>
      <c r="S30" s="116">
        <f t="shared" si="25"/>
        <v>0</v>
      </c>
      <c r="T30" s="173">
        <v>1125494987.9300001</v>
      </c>
      <c r="U30" s="169">
        <v>10</v>
      </c>
      <c r="V30" s="116">
        <f t="shared" si="26"/>
        <v>1.1117787629566821E-3</v>
      </c>
      <c r="W30" s="116">
        <f t="shared" si="27"/>
        <v>0</v>
      </c>
      <c r="X30" s="173">
        <v>1137284987.9300001</v>
      </c>
      <c r="Y30" s="169">
        <v>10</v>
      </c>
      <c r="Z30" s="116">
        <f t="shared" si="28"/>
        <v>1.0475390940375539E-2</v>
      </c>
      <c r="AA30" s="116">
        <f t="shared" si="29"/>
        <v>0</v>
      </c>
      <c r="AB30" s="173">
        <v>1153611991.0899999</v>
      </c>
      <c r="AC30" s="169">
        <v>10</v>
      </c>
      <c r="AD30" s="116">
        <f t="shared" si="30"/>
        <v>1.435612298876557E-2</v>
      </c>
      <c r="AE30" s="116">
        <f t="shared" si="31"/>
        <v>0</v>
      </c>
      <c r="AF30" s="173">
        <v>1107721521</v>
      </c>
      <c r="AG30" s="169">
        <v>10</v>
      </c>
      <c r="AH30" s="116">
        <f t="shared" si="32"/>
        <v>-3.977981370204025E-2</v>
      </c>
      <c r="AI30" s="116">
        <f t="shared" si="33"/>
        <v>0</v>
      </c>
      <c r="AJ30" s="117">
        <f t="shared" si="14"/>
        <v>8.3523922063080576E-3</v>
      </c>
      <c r="AK30" s="117">
        <f t="shared" si="15"/>
        <v>0</v>
      </c>
      <c r="AL30" s="118">
        <f t="shared" si="16"/>
        <v>8.3698982848845277E-2</v>
      </c>
      <c r="AM30" s="118">
        <f t="shared" si="17"/>
        <v>0</v>
      </c>
      <c r="AN30" s="119">
        <f t="shared" si="18"/>
        <v>3.846975891068008E-2</v>
      </c>
      <c r="AO30" s="203">
        <f t="shared" si="19"/>
        <v>0</v>
      </c>
      <c r="AP30" s="123"/>
      <c r="AQ30" s="131"/>
      <c r="AR30" s="128"/>
      <c r="AS30" s="122"/>
      <c r="AT30" s="122"/>
    </row>
    <row r="31" spans="1:46">
      <c r="A31" s="198" t="s">
        <v>122</v>
      </c>
      <c r="B31" s="168">
        <v>2773896262</v>
      </c>
      <c r="C31" s="169">
        <v>100</v>
      </c>
      <c r="D31" s="168">
        <v>2548299818</v>
      </c>
      <c r="E31" s="169">
        <v>100</v>
      </c>
      <c r="F31" s="116">
        <f>((D31-B31)/B31)</f>
        <v>-8.1328363677646426E-2</v>
      </c>
      <c r="G31" s="116">
        <f>((E31-C31)/C31)</f>
        <v>0</v>
      </c>
      <c r="H31" s="168">
        <v>2549594818</v>
      </c>
      <c r="I31" s="169">
        <v>100</v>
      </c>
      <c r="J31" s="116">
        <f t="shared" si="20"/>
        <v>5.0818196149947695E-4</v>
      </c>
      <c r="K31" s="116">
        <f t="shared" si="21"/>
        <v>0</v>
      </c>
      <c r="L31" s="168">
        <v>2521521661</v>
      </c>
      <c r="M31" s="169">
        <v>100</v>
      </c>
      <c r="N31" s="116">
        <f t="shared" si="22"/>
        <v>-1.1010830741341741E-2</v>
      </c>
      <c r="O31" s="116">
        <f t="shared" si="23"/>
        <v>0</v>
      </c>
      <c r="P31" s="168">
        <v>2527081987</v>
      </c>
      <c r="Q31" s="169">
        <v>100</v>
      </c>
      <c r="R31" s="116">
        <f t="shared" si="24"/>
        <v>2.2051470292723373E-3</v>
      </c>
      <c r="S31" s="116">
        <f t="shared" si="25"/>
        <v>0</v>
      </c>
      <c r="T31" s="168">
        <v>2524853225</v>
      </c>
      <c r="U31" s="169">
        <v>100</v>
      </c>
      <c r="V31" s="116">
        <f t="shared" si="26"/>
        <v>-8.8195080787460028E-4</v>
      </c>
      <c r="W31" s="116">
        <f t="shared" si="27"/>
        <v>0</v>
      </c>
      <c r="X31" s="168">
        <v>2508299546</v>
      </c>
      <c r="Y31" s="169">
        <v>100</v>
      </c>
      <c r="Z31" s="116">
        <f t="shared" si="28"/>
        <v>-6.5562935841547779E-3</v>
      </c>
      <c r="AA31" s="116">
        <f t="shared" si="29"/>
        <v>0</v>
      </c>
      <c r="AB31" s="168">
        <v>2479574170</v>
      </c>
      <c r="AC31" s="169">
        <v>100</v>
      </c>
      <c r="AD31" s="116">
        <f t="shared" si="30"/>
        <v>-1.1452131403447616E-2</v>
      </c>
      <c r="AE31" s="116">
        <f t="shared" si="31"/>
        <v>0</v>
      </c>
      <c r="AF31" s="168">
        <v>2413049519</v>
      </c>
      <c r="AG31" s="169">
        <v>100</v>
      </c>
      <c r="AH31" s="116">
        <f t="shared" si="32"/>
        <v>-2.6829062749915644E-2</v>
      </c>
      <c r="AI31" s="116">
        <f t="shared" si="33"/>
        <v>0</v>
      </c>
      <c r="AJ31" s="117">
        <f t="shared" si="14"/>
        <v>-1.6918162996701125E-2</v>
      </c>
      <c r="AK31" s="117">
        <f t="shared" si="15"/>
        <v>0</v>
      </c>
      <c r="AL31" s="118">
        <f t="shared" si="16"/>
        <v>-5.3074719875838408E-2</v>
      </c>
      <c r="AM31" s="118">
        <f t="shared" si="17"/>
        <v>0</v>
      </c>
      <c r="AN31" s="119">
        <f t="shared" si="18"/>
        <v>2.7634297751347743E-2</v>
      </c>
      <c r="AO31" s="203">
        <f t="shared" si="19"/>
        <v>0</v>
      </c>
      <c r="AP31" s="123"/>
      <c r="AQ31" s="131"/>
      <c r="AR31" s="128"/>
      <c r="AS31" s="122"/>
      <c r="AT31" s="122"/>
    </row>
    <row r="32" spans="1:46">
      <c r="A32" s="198" t="s">
        <v>123</v>
      </c>
      <c r="B32" s="168">
        <v>9984002999.5200005</v>
      </c>
      <c r="C32" s="169">
        <v>100</v>
      </c>
      <c r="D32" s="168">
        <v>10198823526.33</v>
      </c>
      <c r="E32" s="169">
        <v>100</v>
      </c>
      <c r="F32" s="116">
        <f>((D32-B32)/B32)</f>
        <v>2.151647258322412E-2</v>
      </c>
      <c r="G32" s="116">
        <f>((E32-C32)/C32)</f>
        <v>0</v>
      </c>
      <c r="H32" s="168">
        <v>9761435875.7900009</v>
      </c>
      <c r="I32" s="169">
        <v>100</v>
      </c>
      <c r="J32" s="116">
        <f t="shared" si="20"/>
        <v>-4.2886088715115844E-2</v>
      </c>
      <c r="K32" s="116">
        <f t="shared" si="21"/>
        <v>0</v>
      </c>
      <c r="L32" s="168">
        <v>9675445348.5799999</v>
      </c>
      <c r="M32" s="169">
        <v>100</v>
      </c>
      <c r="N32" s="116">
        <f t="shared" si="22"/>
        <v>-8.809208840194498E-3</v>
      </c>
      <c r="O32" s="116">
        <f t="shared" si="23"/>
        <v>0</v>
      </c>
      <c r="P32" s="168">
        <v>10134094447.74</v>
      </c>
      <c r="Q32" s="169">
        <v>100</v>
      </c>
      <c r="R32" s="116">
        <f t="shared" si="24"/>
        <v>4.7403409624685929E-2</v>
      </c>
      <c r="S32" s="116">
        <f t="shared" si="25"/>
        <v>0</v>
      </c>
      <c r="T32" s="168">
        <v>9277884616.1200008</v>
      </c>
      <c r="U32" s="169">
        <v>100</v>
      </c>
      <c r="V32" s="116">
        <f t="shared" si="26"/>
        <v>-8.4488045383368404E-2</v>
      </c>
      <c r="W32" s="116">
        <f t="shared" si="27"/>
        <v>0</v>
      </c>
      <c r="X32" s="168">
        <v>8977863409.3700008</v>
      </c>
      <c r="Y32" s="169">
        <v>100</v>
      </c>
      <c r="Z32" s="116">
        <f t="shared" si="28"/>
        <v>-3.2337242718962426E-2</v>
      </c>
      <c r="AA32" s="116">
        <f t="shared" si="29"/>
        <v>0</v>
      </c>
      <c r="AB32" s="168">
        <v>8234006398.0600004</v>
      </c>
      <c r="AC32" s="169">
        <v>100</v>
      </c>
      <c r="AD32" s="116">
        <f t="shared" si="30"/>
        <v>-8.2854569889496535E-2</v>
      </c>
      <c r="AE32" s="116">
        <f t="shared" si="31"/>
        <v>0</v>
      </c>
      <c r="AF32" s="168">
        <v>9257819004.0100002</v>
      </c>
      <c r="AG32" s="169">
        <v>100</v>
      </c>
      <c r="AH32" s="116">
        <f t="shared" si="32"/>
        <v>0.12433954462207103</v>
      </c>
      <c r="AI32" s="116">
        <f t="shared" si="33"/>
        <v>0</v>
      </c>
      <c r="AJ32" s="117">
        <f t="shared" si="14"/>
        <v>-7.2644660896445806E-3</v>
      </c>
      <c r="AK32" s="117">
        <f t="shared" si="15"/>
        <v>0</v>
      </c>
      <c r="AL32" s="118">
        <f t="shared" si="16"/>
        <v>-9.2265987335758512E-2</v>
      </c>
      <c r="AM32" s="118">
        <f t="shared" si="17"/>
        <v>0</v>
      </c>
      <c r="AN32" s="119">
        <f t="shared" si="18"/>
        <v>7.0420989210162988E-2</v>
      </c>
      <c r="AO32" s="203">
        <f t="shared" si="19"/>
        <v>0</v>
      </c>
      <c r="AP32" s="123"/>
      <c r="AQ32" s="131"/>
      <c r="AR32" s="128"/>
      <c r="AS32" s="122"/>
      <c r="AT32" s="122"/>
    </row>
    <row r="33" spans="1:47">
      <c r="A33" s="198" t="s">
        <v>128</v>
      </c>
      <c r="B33" s="168">
        <v>14519474034.5</v>
      </c>
      <c r="C33" s="169">
        <v>100</v>
      </c>
      <c r="D33" s="168">
        <v>13588844839.6</v>
      </c>
      <c r="E33" s="169">
        <v>100</v>
      </c>
      <c r="F33" s="116">
        <f>((D33-B33)/B33)</f>
        <v>-6.409524151417012E-2</v>
      </c>
      <c r="G33" s="116">
        <f>((E33-C33)/C33)</f>
        <v>0</v>
      </c>
      <c r="H33" s="168">
        <v>13324856919.76</v>
      </c>
      <c r="I33" s="169">
        <v>100</v>
      </c>
      <c r="J33" s="116">
        <f t="shared" si="20"/>
        <v>-1.9426810958257351E-2</v>
      </c>
      <c r="K33" s="116">
        <f t="shared" si="21"/>
        <v>0</v>
      </c>
      <c r="L33" s="168">
        <v>13475168627.459999</v>
      </c>
      <c r="M33" s="169">
        <v>100</v>
      </c>
      <c r="N33" s="116">
        <f t="shared" si="22"/>
        <v>1.1280549472699793E-2</v>
      </c>
      <c r="O33" s="116">
        <f t="shared" si="23"/>
        <v>0</v>
      </c>
      <c r="P33" s="168">
        <v>13343925753.969999</v>
      </c>
      <c r="Q33" s="169">
        <v>100</v>
      </c>
      <c r="R33" s="116">
        <f t="shared" si="24"/>
        <v>-9.7396089888292844E-3</v>
      </c>
      <c r="S33" s="116">
        <f t="shared" si="25"/>
        <v>0</v>
      </c>
      <c r="T33" s="168">
        <v>12343925060.040001</v>
      </c>
      <c r="U33" s="169">
        <v>100</v>
      </c>
      <c r="V33" s="116">
        <f t="shared" si="26"/>
        <v>-7.4940516933892906E-2</v>
      </c>
      <c r="W33" s="116">
        <f t="shared" si="27"/>
        <v>0</v>
      </c>
      <c r="X33" s="168">
        <v>12330425174.52</v>
      </c>
      <c r="Y33" s="169">
        <v>100</v>
      </c>
      <c r="Z33" s="116">
        <f t="shared" si="28"/>
        <v>-1.0936461015712542E-3</v>
      </c>
      <c r="AA33" s="116">
        <f t="shared" si="29"/>
        <v>0</v>
      </c>
      <c r="AB33" s="168">
        <v>12127700179.870001</v>
      </c>
      <c r="AC33" s="169">
        <v>100</v>
      </c>
      <c r="AD33" s="116">
        <f t="shared" si="30"/>
        <v>-1.6441038470345472E-2</v>
      </c>
      <c r="AE33" s="116">
        <f t="shared" si="31"/>
        <v>0</v>
      </c>
      <c r="AF33" s="168">
        <v>11444206516.110001</v>
      </c>
      <c r="AG33" s="169">
        <v>100</v>
      </c>
      <c r="AH33" s="116">
        <f t="shared" si="32"/>
        <v>-5.6358060771859113E-2</v>
      </c>
      <c r="AI33" s="116">
        <f t="shared" si="33"/>
        <v>0</v>
      </c>
      <c r="AJ33" s="117">
        <f t="shared" si="14"/>
        <v>-2.8851796783278216E-2</v>
      </c>
      <c r="AK33" s="117">
        <f t="shared" si="15"/>
        <v>0</v>
      </c>
      <c r="AL33" s="118">
        <f t="shared" si="16"/>
        <v>-0.15782344627559447</v>
      </c>
      <c r="AM33" s="118">
        <f t="shared" si="17"/>
        <v>0</v>
      </c>
      <c r="AN33" s="119">
        <f t="shared" si="18"/>
        <v>3.1875019837535185E-2</v>
      </c>
      <c r="AO33" s="203">
        <f t="shared" si="19"/>
        <v>0</v>
      </c>
      <c r="AP33" s="123"/>
      <c r="AQ33" s="131"/>
      <c r="AR33" s="128"/>
      <c r="AS33" s="122"/>
      <c r="AT33" s="122"/>
    </row>
    <row r="34" spans="1:47">
      <c r="A34" s="198" t="s">
        <v>127</v>
      </c>
      <c r="B34" s="168">
        <v>483746216.48000002</v>
      </c>
      <c r="C34" s="169">
        <v>1000000</v>
      </c>
      <c r="D34" s="168">
        <v>483862778.57999998</v>
      </c>
      <c r="E34" s="169">
        <v>1000000</v>
      </c>
      <c r="F34" s="116">
        <f>((D34-B34)/B34)</f>
        <v>2.4095713005909035E-4</v>
      </c>
      <c r="G34" s="116">
        <f>((E34-C34)/C34)</f>
        <v>0</v>
      </c>
      <c r="H34" s="168">
        <v>483814292.95999998</v>
      </c>
      <c r="I34" s="169">
        <v>1000000</v>
      </c>
      <c r="J34" s="116">
        <f t="shared" si="20"/>
        <v>-1.0020531056820761E-4</v>
      </c>
      <c r="K34" s="116">
        <f t="shared" si="21"/>
        <v>0</v>
      </c>
      <c r="L34" s="168">
        <v>487535655.88999999</v>
      </c>
      <c r="M34" s="169">
        <v>1000000</v>
      </c>
      <c r="N34" s="116">
        <f t="shared" si="22"/>
        <v>7.6917176366008604E-3</v>
      </c>
      <c r="O34" s="116">
        <f t="shared" si="23"/>
        <v>0</v>
      </c>
      <c r="P34" s="168">
        <v>397558429.45999998</v>
      </c>
      <c r="Q34" s="169">
        <v>1000000</v>
      </c>
      <c r="R34" s="116">
        <f t="shared" si="24"/>
        <v>-0.18455517118177933</v>
      </c>
      <c r="S34" s="116">
        <f t="shared" si="25"/>
        <v>0</v>
      </c>
      <c r="T34" s="168">
        <v>347562275.58999997</v>
      </c>
      <c r="U34" s="169">
        <v>1000000</v>
      </c>
      <c r="V34" s="116">
        <f t="shared" si="26"/>
        <v>-0.12575800225871031</v>
      </c>
      <c r="W34" s="116">
        <f t="shared" si="27"/>
        <v>0</v>
      </c>
      <c r="X34" s="168">
        <v>297612529.56999999</v>
      </c>
      <c r="Y34" s="169">
        <v>1000000</v>
      </c>
      <c r="Z34" s="116">
        <f t="shared" si="28"/>
        <v>-0.14371452118964412</v>
      </c>
      <c r="AA34" s="116">
        <f t="shared" si="29"/>
        <v>0</v>
      </c>
      <c r="AB34" s="168">
        <v>297669101.29000002</v>
      </c>
      <c r="AC34" s="169">
        <v>1000000</v>
      </c>
      <c r="AD34" s="116">
        <f t="shared" si="30"/>
        <v>1.9008514218727695E-4</v>
      </c>
      <c r="AE34" s="116">
        <f t="shared" si="31"/>
        <v>0</v>
      </c>
      <c r="AF34" s="168">
        <v>297730028.72000003</v>
      </c>
      <c r="AG34" s="169">
        <v>1000000</v>
      </c>
      <c r="AH34" s="116">
        <f t="shared" si="32"/>
        <v>2.0468174135631714E-4</v>
      </c>
      <c r="AI34" s="116">
        <f t="shared" si="33"/>
        <v>0</v>
      </c>
      <c r="AJ34" s="117">
        <f t="shared" si="14"/>
        <v>-5.5725057286312309E-2</v>
      </c>
      <c r="AK34" s="117">
        <f t="shared" si="15"/>
        <v>0</v>
      </c>
      <c r="AL34" s="118">
        <f t="shared" si="16"/>
        <v>-0.3846808601526383</v>
      </c>
      <c r="AM34" s="118">
        <f t="shared" si="17"/>
        <v>0</v>
      </c>
      <c r="AN34" s="119">
        <f t="shared" si="18"/>
        <v>8.0840762803820104E-2</v>
      </c>
      <c r="AO34" s="203">
        <f t="shared" si="19"/>
        <v>0</v>
      </c>
      <c r="AP34" s="123"/>
      <c r="AQ34" s="131"/>
      <c r="AR34" s="128"/>
      <c r="AS34" s="122"/>
      <c r="AT34" s="122"/>
      <c r="AU34" s="309"/>
    </row>
    <row r="35" spans="1:47">
      <c r="A35" s="198" t="s">
        <v>139</v>
      </c>
      <c r="B35" s="168">
        <v>10000487019.48</v>
      </c>
      <c r="C35" s="169">
        <v>1</v>
      </c>
      <c r="D35" s="168">
        <v>9220692589.2299995</v>
      </c>
      <c r="E35" s="169">
        <v>1</v>
      </c>
      <c r="F35" s="116">
        <f>((D35-B35)/B35)</f>
        <v>-7.7975645459169587E-2</v>
      </c>
      <c r="G35" s="116">
        <f>((E35-C35)/C35)</f>
        <v>0</v>
      </c>
      <c r="H35" s="168">
        <v>8492041573.9499998</v>
      </c>
      <c r="I35" s="169">
        <v>1</v>
      </c>
      <c r="J35" s="116">
        <f t="shared" si="20"/>
        <v>-7.9023458186978535E-2</v>
      </c>
      <c r="K35" s="116">
        <f t="shared" si="21"/>
        <v>0</v>
      </c>
      <c r="L35" s="168">
        <v>7522839240.7200003</v>
      </c>
      <c r="M35" s="169">
        <v>1</v>
      </c>
      <c r="N35" s="116">
        <f t="shared" si="22"/>
        <v>-0.11413066278468341</v>
      </c>
      <c r="O35" s="116">
        <f t="shared" si="23"/>
        <v>0</v>
      </c>
      <c r="P35" s="168">
        <v>6942903576.6700001</v>
      </c>
      <c r="Q35" s="169">
        <v>1</v>
      </c>
      <c r="R35" s="116">
        <f t="shared" si="24"/>
        <v>-7.7089998269655347E-2</v>
      </c>
      <c r="S35" s="116">
        <f t="shared" si="25"/>
        <v>0</v>
      </c>
      <c r="T35" s="168">
        <v>6924130834.4200001</v>
      </c>
      <c r="U35" s="169">
        <v>1</v>
      </c>
      <c r="V35" s="116">
        <f t="shared" si="26"/>
        <v>-2.7038748331579023E-3</v>
      </c>
      <c r="W35" s="116">
        <f t="shared" si="27"/>
        <v>0</v>
      </c>
      <c r="X35" s="168">
        <v>7162595855.1099997</v>
      </c>
      <c r="Y35" s="169">
        <v>1</v>
      </c>
      <c r="Z35" s="116">
        <f t="shared" si="28"/>
        <v>3.4439704620338039E-2</v>
      </c>
      <c r="AA35" s="116">
        <f t="shared" si="29"/>
        <v>0</v>
      </c>
      <c r="AB35" s="168">
        <v>8136872400.2399998</v>
      </c>
      <c r="AC35" s="169">
        <v>1</v>
      </c>
      <c r="AD35" s="116">
        <f t="shared" si="30"/>
        <v>0.13602282815313718</v>
      </c>
      <c r="AE35" s="116">
        <f t="shared" si="31"/>
        <v>0</v>
      </c>
      <c r="AF35" s="168">
        <v>6825858227.3299999</v>
      </c>
      <c r="AG35" s="169">
        <v>1</v>
      </c>
      <c r="AH35" s="116">
        <f t="shared" si="32"/>
        <v>-0.16112015875673938</v>
      </c>
      <c r="AI35" s="116">
        <f t="shared" si="33"/>
        <v>0</v>
      </c>
      <c r="AJ35" s="117">
        <f t="shared" si="14"/>
        <v>-4.2697658189613623E-2</v>
      </c>
      <c r="AK35" s="117">
        <f t="shared" si="15"/>
        <v>0</v>
      </c>
      <c r="AL35" s="118">
        <f t="shared" si="16"/>
        <v>-0.25972391322287725</v>
      </c>
      <c r="AM35" s="118">
        <f t="shared" si="17"/>
        <v>0</v>
      </c>
      <c r="AN35" s="119">
        <f t="shared" si="18"/>
        <v>9.4388394913552748E-2</v>
      </c>
      <c r="AO35" s="203">
        <f t="shared" si="19"/>
        <v>0</v>
      </c>
      <c r="AP35" s="123"/>
      <c r="AQ35" s="131"/>
      <c r="AR35" s="128"/>
      <c r="AS35" s="122"/>
      <c r="AT35" s="122"/>
    </row>
    <row r="36" spans="1:47" s="262" customFormat="1">
      <c r="A36" s="198" t="s">
        <v>144</v>
      </c>
      <c r="B36" s="168">
        <v>13878281441.75</v>
      </c>
      <c r="C36" s="169">
        <v>1</v>
      </c>
      <c r="D36" s="168">
        <v>13800628692.049999</v>
      </c>
      <c r="E36" s="169">
        <v>1</v>
      </c>
      <c r="F36" s="116">
        <f>((D36-B36)/B36)</f>
        <v>-5.5952712895991708E-3</v>
      </c>
      <c r="G36" s="116">
        <f>((E36-C36)/C36)</f>
        <v>0</v>
      </c>
      <c r="H36" s="168">
        <v>13790690988.99</v>
      </c>
      <c r="I36" s="169">
        <v>1</v>
      </c>
      <c r="J36" s="116">
        <f t="shared" si="20"/>
        <v>-7.2009060469282733E-4</v>
      </c>
      <c r="K36" s="116">
        <f t="shared" si="21"/>
        <v>0</v>
      </c>
      <c r="L36" s="168">
        <v>13345509942.219999</v>
      </c>
      <c r="M36" s="169">
        <v>1</v>
      </c>
      <c r="N36" s="116">
        <f t="shared" si="22"/>
        <v>-3.2281271991767294E-2</v>
      </c>
      <c r="O36" s="116">
        <f t="shared" si="23"/>
        <v>0</v>
      </c>
      <c r="P36" s="168">
        <v>13229519873</v>
      </c>
      <c r="Q36" s="169">
        <v>1</v>
      </c>
      <c r="R36" s="116">
        <f t="shared" si="24"/>
        <v>-8.6913178831070272E-3</v>
      </c>
      <c r="S36" s="116">
        <f t="shared" si="25"/>
        <v>0</v>
      </c>
      <c r="T36" s="168">
        <v>13033449042.790001</v>
      </c>
      <c r="U36" s="169">
        <v>1</v>
      </c>
      <c r="V36" s="116">
        <f t="shared" si="26"/>
        <v>-1.4820706427159019E-2</v>
      </c>
      <c r="W36" s="116">
        <f t="shared" si="27"/>
        <v>0</v>
      </c>
      <c r="X36" s="168">
        <v>13027505535.09</v>
      </c>
      <c r="Y36" s="169">
        <v>1</v>
      </c>
      <c r="Z36" s="116">
        <f t="shared" si="28"/>
        <v>-4.5601956017073342E-4</v>
      </c>
      <c r="AA36" s="116">
        <f t="shared" si="29"/>
        <v>0</v>
      </c>
      <c r="AB36" s="168">
        <v>12755758940.709999</v>
      </c>
      <c r="AC36" s="169">
        <v>1</v>
      </c>
      <c r="AD36" s="116">
        <f t="shared" si="30"/>
        <v>-2.0859449542972211E-2</v>
      </c>
      <c r="AE36" s="116">
        <f t="shared" si="31"/>
        <v>0</v>
      </c>
      <c r="AF36" s="168">
        <v>12696693024.540001</v>
      </c>
      <c r="AG36" s="169">
        <v>1</v>
      </c>
      <c r="AH36" s="116">
        <f t="shared" si="32"/>
        <v>-4.630529351059569E-3</v>
      </c>
      <c r="AI36" s="116">
        <f t="shared" si="33"/>
        <v>0</v>
      </c>
      <c r="AJ36" s="117">
        <f t="shared" si="14"/>
        <v>-1.1006832081315981E-2</v>
      </c>
      <c r="AK36" s="117">
        <f t="shared" si="15"/>
        <v>0</v>
      </c>
      <c r="AL36" s="118">
        <f t="shared" si="16"/>
        <v>-7.9991694012167172E-2</v>
      </c>
      <c r="AM36" s="118">
        <f t="shared" si="17"/>
        <v>0</v>
      </c>
      <c r="AN36" s="119">
        <f t="shared" si="18"/>
        <v>1.1062562539940608E-2</v>
      </c>
      <c r="AO36" s="203">
        <f t="shared" si="19"/>
        <v>0</v>
      </c>
      <c r="AP36" s="123"/>
      <c r="AQ36" s="131"/>
      <c r="AR36" s="128"/>
      <c r="AS36" s="122"/>
      <c r="AT36" s="122"/>
    </row>
    <row r="37" spans="1:47" s="279" customFormat="1">
      <c r="A37" s="198" t="s">
        <v>147</v>
      </c>
      <c r="B37" s="168">
        <v>581445343.88999999</v>
      </c>
      <c r="C37" s="169">
        <v>100</v>
      </c>
      <c r="D37" s="168">
        <v>560722998.37</v>
      </c>
      <c r="E37" s="169">
        <v>100</v>
      </c>
      <c r="F37" s="116">
        <f>((D37-B37)/B37)</f>
        <v>-3.5639369611875873E-2</v>
      </c>
      <c r="G37" s="116">
        <f>((E37-C37)/C37)</f>
        <v>0</v>
      </c>
      <c r="H37" s="168">
        <v>557495225.91999996</v>
      </c>
      <c r="I37" s="169">
        <v>100</v>
      </c>
      <c r="J37" s="116">
        <f t="shared" si="20"/>
        <v>-5.7564474069782354E-3</v>
      </c>
      <c r="K37" s="116">
        <f t="shared" si="21"/>
        <v>0</v>
      </c>
      <c r="L37" s="168">
        <v>572015900.09000003</v>
      </c>
      <c r="M37" s="169">
        <v>100</v>
      </c>
      <c r="N37" s="116">
        <f t="shared" si="22"/>
        <v>2.6046275366820415E-2</v>
      </c>
      <c r="O37" s="116">
        <f t="shared" si="23"/>
        <v>0</v>
      </c>
      <c r="P37" s="168">
        <v>543834346.87</v>
      </c>
      <c r="Q37" s="169">
        <v>100</v>
      </c>
      <c r="R37" s="116">
        <f t="shared" si="24"/>
        <v>-4.9267080190543634E-2</v>
      </c>
      <c r="S37" s="116">
        <f t="shared" si="25"/>
        <v>0</v>
      </c>
      <c r="T37" s="168">
        <v>548792050.96000004</v>
      </c>
      <c r="U37" s="169">
        <v>100</v>
      </c>
      <c r="V37" s="116">
        <f t="shared" si="26"/>
        <v>9.1162026056900367E-3</v>
      </c>
      <c r="W37" s="116">
        <f t="shared" si="27"/>
        <v>0</v>
      </c>
      <c r="X37" s="168">
        <v>546780475.58000004</v>
      </c>
      <c r="Y37" s="169">
        <v>100</v>
      </c>
      <c r="Z37" s="116">
        <f t="shared" si="28"/>
        <v>-3.6654601255268794E-3</v>
      </c>
      <c r="AA37" s="116">
        <f t="shared" si="29"/>
        <v>0</v>
      </c>
      <c r="AB37" s="168">
        <v>546916876.29999995</v>
      </c>
      <c r="AC37" s="169">
        <v>100</v>
      </c>
      <c r="AD37" s="116">
        <f t="shared" si="30"/>
        <v>2.4946157752838864E-4</v>
      </c>
      <c r="AE37" s="116">
        <f t="shared" si="31"/>
        <v>0</v>
      </c>
      <c r="AF37" s="168">
        <v>547601058.95000005</v>
      </c>
      <c r="AG37" s="169">
        <v>100</v>
      </c>
      <c r="AH37" s="116">
        <f t="shared" si="32"/>
        <v>1.25098105333433E-3</v>
      </c>
      <c r="AI37" s="116">
        <f t="shared" si="33"/>
        <v>0</v>
      </c>
      <c r="AJ37" s="117">
        <f t="shared" si="14"/>
        <v>-7.2081795914439323E-3</v>
      </c>
      <c r="AK37" s="117">
        <f t="shared" si="15"/>
        <v>0</v>
      </c>
      <c r="AL37" s="118">
        <f t="shared" si="16"/>
        <v>-2.3401821323799674E-2</v>
      </c>
      <c r="AM37" s="118">
        <f t="shared" si="17"/>
        <v>0</v>
      </c>
      <c r="AN37" s="119">
        <f t="shared" si="18"/>
        <v>2.41763169605567E-2</v>
      </c>
      <c r="AO37" s="203">
        <f t="shared" si="19"/>
        <v>0</v>
      </c>
      <c r="AP37" s="123"/>
      <c r="AQ37" s="131"/>
      <c r="AR37" s="128"/>
      <c r="AS37" s="122"/>
      <c r="AT37" s="122"/>
    </row>
    <row r="38" spans="1:47" s="279" customFormat="1">
      <c r="A38" s="198" t="s">
        <v>157</v>
      </c>
      <c r="B38" s="166">
        <v>12971378982.48</v>
      </c>
      <c r="C38" s="169">
        <v>1</v>
      </c>
      <c r="D38" s="166">
        <v>12801020125.540001</v>
      </c>
      <c r="E38" s="169">
        <v>1</v>
      </c>
      <c r="F38" s="116">
        <f>((D38-B38)/B38)</f>
        <v>-1.3133442263162346E-2</v>
      </c>
      <c r="G38" s="116">
        <f>((E38-C38)/C38)</f>
        <v>0</v>
      </c>
      <c r="H38" s="166">
        <v>12732737091.18</v>
      </c>
      <c r="I38" s="169">
        <v>1</v>
      </c>
      <c r="J38" s="116">
        <f t="shared" si="20"/>
        <v>-5.3341869390366378E-3</v>
      </c>
      <c r="K38" s="116">
        <f t="shared" si="21"/>
        <v>0</v>
      </c>
      <c r="L38" s="166">
        <v>12044848678.77</v>
      </c>
      <c r="M38" s="169">
        <v>1</v>
      </c>
      <c r="N38" s="116">
        <f t="shared" si="22"/>
        <v>-5.4025179934524992E-2</v>
      </c>
      <c r="O38" s="116">
        <f t="shared" si="23"/>
        <v>0</v>
      </c>
      <c r="P38" s="166">
        <v>11677013016.469999</v>
      </c>
      <c r="Q38" s="169">
        <v>1</v>
      </c>
      <c r="R38" s="116">
        <f t="shared" si="24"/>
        <v>-3.0538836319989691E-2</v>
      </c>
      <c r="S38" s="116">
        <f t="shared" si="25"/>
        <v>0</v>
      </c>
      <c r="T38" s="166">
        <v>11448504434.790001</v>
      </c>
      <c r="U38" s="169">
        <v>1</v>
      </c>
      <c r="V38" s="116">
        <f t="shared" si="26"/>
        <v>-1.9569095397743878E-2</v>
      </c>
      <c r="W38" s="116">
        <f t="shared" si="27"/>
        <v>0</v>
      </c>
      <c r="X38" s="166">
        <v>10952741496.5</v>
      </c>
      <c r="Y38" s="169">
        <v>1</v>
      </c>
      <c r="Z38" s="116">
        <f t="shared" si="28"/>
        <v>-4.3303729418443876E-2</v>
      </c>
      <c r="AA38" s="116">
        <f t="shared" si="29"/>
        <v>0</v>
      </c>
      <c r="AB38" s="166">
        <v>10852124953.549999</v>
      </c>
      <c r="AC38" s="169">
        <v>1</v>
      </c>
      <c r="AD38" s="116">
        <f t="shared" si="30"/>
        <v>-9.1864254243700771E-3</v>
      </c>
      <c r="AE38" s="116">
        <f t="shared" si="31"/>
        <v>0</v>
      </c>
      <c r="AF38" s="166">
        <v>10783634891.66</v>
      </c>
      <c r="AG38" s="169">
        <v>1</v>
      </c>
      <c r="AH38" s="116">
        <f t="shared" si="32"/>
        <v>-6.3112120606015135E-3</v>
      </c>
      <c r="AI38" s="116">
        <f t="shared" si="33"/>
        <v>0</v>
      </c>
      <c r="AJ38" s="117">
        <f t="shared" si="14"/>
        <v>-2.2675263469734124E-2</v>
      </c>
      <c r="AK38" s="117">
        <f t="shared" si="15"/>
        <v>0</v>
      </c>
      <c r="AL38" s="118">
        <f t="shared" si="16"/>
        <v>-0.15759566144693482</v>
      </c>
      <c r="AM38" s="118">
        <f t="shared" si="17"/>
        <v>0</v>
      </c>
      <c r="AN38" s="119">
        <f t="shared" si="18"/>
        <v>1.8210378302047033E-2</v>
      </c>
      <c r="AO38" s="203">
        <f t="shared" si="19"/>
        <v>0</v>
      </c>
      <c r="AP38" s="123"/>
      <c r="AQ38" s="131"/>
      <c r="AR38" s="128"/>
      <c r="AS38" s="122"/>
      <c r="AT38" s="122"/>
    </row>
    <row r="39" spans="1:47" s="279" customFormat="1">
      <c r="A39" s="198" t="s">
        <v>158</v>
      </c>
      <c r="B39" s="166">
        <v>800686623.62</v>
      </c>
      <c r="C39" s="169">
        <v>10</v>
      </c>
      <c r="D39" s="166">
        <v>794686623.62</v>
      </c>
      <c r="E39" s="169">
        <v>10</v>
      </c>
      <c r="F39" s="116">
        <f>((D39-B39)/B39)</f>
        <v>-7.4935684236527925E-3</v>
      </c>
      <c r="G39" s="116">
        <f>((E39-C39)/C39)</f>
        <v>0</v>
      </c>
      <c r="H39" s="166">
        <v>794686623.62</v>
      </c>
      <c r="I39" s="169">
        <v>10</v>
      </c>
      <c r="J39" s="116">
        <f t="shared" si="20"/>
        <v>0</v>
      </c>
      <c r="K39" s="116">
        <f t="shared" si="21"/>
        <v>0</v>
      </c>
      <c r="L39" s="166">
        <v>794686623.62</v>
      </c>
      <c r="M39" s="169">
        <v>10</v>
      </c>
      <c r="N39" s="116">
        <f t="shared" si="22"/>
        <v>0</v>
      </c>
      <c r="O39" s="116">
        <f t="shared" si="23"/>
        <v>0</v>
      </c>
      <c r="P39" s="166">
        <v>791666037.18000007</v>
      </c>
      <c r="Q39" s="169">
        <v>10</v>
      </c>
      <c r="R39" s="116">
        <f t="shared" si="24"/>
        <v>-3.8009780839652206E-3</v>
      </c>
      <c r="S39" s="116">
        <f t="shared" si="25"/>
        <v>0</v>
      </c>
      <c r="T39" s="166">
        <v>791171880.25999999</v>
      </c>
      <c r="U39" s="169">
        <v>10</v>
      </c>
      <c r="V39" s="116">
        <f t="shared" si="26"/>
        <v>-6.2419871106295858E-4</v>
      </c>
      <c r="W39" s="116">
        <f t="shared" si="27"/>
        <v>0</v>
      </c>
      <c r="X39" s="166">
        <v>791171880.25999999</v>
      </c>
      <c r="Y39" s="169">
        <v>10</v>
      </c>
      <c r="Z39" s="116">
        <f t="shared" si="28"/>
        <v>0</v>
      </c>
      <c r="AA39" s="116">
        <f t="shared" si="29"/>
        <v>0</v>
      </c>
      <c r="AB39" s="166">
        <v>754701197.19000006</v>
      </c>
      <c r="AC39" s="169">
        <v>10</v>
      </c>
      <c r="AD39" s="116">
        <f t="shared" si="30"/>
        <v>-4.6097041591031652E-2</v>
      </c>
      <c r="AE39" s="116">
        <f t="shared" si="31"/>
        <v>0</v>
      </c>
      <c r="AF39" s="166">
        <v>757307533.23000002</v>
      </c>
      <c r="AG39" s="169">
        <v>10</v>
      </c>
      <c r="AH39" s="116">
        <f t="shared" si="32"/>
        <v>3.4534674778630343E-3</v>
      </c>
      <c r="AI39" s="116">
        <f t="shared" si="33"/>
        <v>0</v>
      </c>
      <c r="AJ39" s="117">
        <f t="shared" si="14"/>
        <v>-6.8202899164811984E-3</v>
      </c>
      <c r="AK39" s="117">
        <f t="shared" si="15"/>
        <v>0</v>
      </c>
      <c r="AL39" s="118">
        <f t="shared" si="16"/>
        <v>-4.7036264709891189E-2</v>
      </c>
      <c r="AM39" s="118">
        <f t="shared" si="17"/>
        <v>0</v>
      </c>
      <c r="AN39" s="119">
        <f t="shared" si="18"/>
        <v>1.6194017726364977E-2</v>
      </c>
      <c r="AO39" s="203">
        <f t="shared" si="19"/>
        <v>0</v>
      </c>
      <c r="AP39" s="123"/>
      <c r="AQ39" s="131"/>
      <c r="AR39" s="128"/>
      <c r="AS39" s="122"/>
      <c r="AT39" s="122"/>
    </row>
    <row r="40" spans="1:47" s="279" customFormat="1">
      <c r="A40" s="198" t="s">
        <v>169</v>
      </c>
      <c r="B40" s="166">
        <v>1204029449.9100001</v>
      </c>
      <c r="C40" s="169">
        <v>1</v>
      </c>
      <c r="D40" s="166">
        <v>1201364295.02</v>
      </c>
      <c r="E40" s="169">
        <v>1</v>
      </c>
      <c r="F40" s="116">
        <f>((D40-B40)/B40)</f>
        <v>-2.2135296526171536E-3</v>
      </c>
      <c r="G40" s="116">
        <f>((E40-C40)/C40)</f>
        <v>0</v>
      </c>
      <c r="H40" s="166">
        <v>1179129123.75</v>
      </c>
      <c r="I40" s="169">
        <v>1</v>
      </c>
      <c r="J40" s="116">
        <f t="shared" si="20"/>
        <v>-1.85082671111262E-2</v>
      </c>
      <c r="K40" s="116">
        <f t="shared" si="21"/>
        <v>0</v>
      </c>
      <c r="L40" s="166">
        <v>1177437270.0799999</v>
      </c>
      <c r="M40" s="169">
        <v>1</v>
      </c>
      <c r="N40" s="116">
        <f t="shared" si="22"/>
        <v>-1.4348332476255454E-3</v>
      </c>
      <c r="O40" s="116">
        <f t="shared" si="23"/>
        <v>0</v>
      </c>
      <c r="P40" s="166">
        <v>1179195377.27</v>
      </c>
      <c r="Q40" s="169">
        <v>1</v>
      </c>
      <c r="R40" s="116">
        <f t="shared" si="24"/>
        <v>1.4931642089778627E-3</v>
      </c>
      <c r="S40" s="116">
        <f t="shared" si="25"/>
        <v>0</v>
      </c>
      <c r="T40" s="166">
        <v>1176876671.01</v>
      </c>
      <c r="U40" s="169">
        <v>1</v>
      </c>
      <c r="V40" s="116">
        <f t="shared" si="26"/>
        <v>-1.9663461243955311E-3</v>
      </c>
      <c r="W40" s="116">
        <f t="shared" si="27"/>
        <v>0</v>
      </c>
      <c r="X40" s="166">
        <v>1069959445.1</v>
      </c>
      <c r="Y40" s="169">
        <v>1</v>
      </c>
      <c r="Z40" s="116">
        <f t="shared" si="28"/>
        <v>-9.0848283888780967E-2</v>
      </c>
      <c r="AA40" s="116">
        <f t="shared" si="29"/>
        <v>0</v>
      </c>
      <c r="AB40" s="166">
        <v>1040092611.4</v>
      </c>
      <c r="AC40" s="169">
        <v>1</v>
      </c>
      <c r="AD40" s="116">
        <f t="shared" si="30"/>
        <v>-2.7913986681250939E-2</v>
      </c>
      <c r="AE40" s="116">
        <f t="shared" si="31"/>
        <v>0</v>
      </c>
      <c r="AF40" s="166">
        <v>1035734433.34</v>
      </c>
      <c r="AG40" s="169">
        <v>1</v>
      </c>
      <c r="AH40" s="116">
        <f t="shared" si="32"/>
        <v>-4.1901826935715723E-3</v>
      </c>
      <c r="AI40" s="116">
        <f t="shared" si="33"/>
        <v>0</v>
      </c>
      <c r="AJ40" s="117">
        <f t="shared" si="14"/>
        <v>-1.8197783148798757E-2</v>
      </c>
      <c r="AK40" s="117">
        <f t="shared" si="15"/>
        <v>0</v>
      </c>
      <c r="AL40" s="118">
        <f t="shared" si="16"/>
        <v>-0.13786814071850087</v>
      </c>
      <c r="AM40" s="118">
        <f t="shared" si="17"/>
        <v>0</v>
      </c>
      <c r="AN40" s="119">
        <f t="shared" si="18"/>
        <v>3.1067886370246118E-2</v>
      </c>
      <c r="AO40" s="203">
        <f t="shared" si="19"/>
        <v>0</v>
      </c>
      <c r="AP40" s="123"/>
      <c r="AQ40" s="131"/>
      <c r="AR40" s="128"/>
      <c r="AS40" s="122"/>
      <c r="AT40" s="122"/>
    </row>
    <row r="41" spans="1:47" s="279" customFormat="1">
      <c r="A41" s="198" t="s">
        <v>171</v>
      </c>
      <c r="B41" s="166">
        <v>9097690556.5400009</v>
      </c>
      <c r="C41" s="169">
        <v>100</v>
      </c>
      <c r="D41" s="166">
        <v>8715100359.2900009</v>
      </c>
      <c r="E41" s="169">
        <v>100</v>
      </c>
      <c r="F41" s="116">
        <f>((D41-B41)/B41)</f>
        <v>-4.2053551379033188E-2</v>
      </c>
      <c r="G41" s="116">
        <f>((E41-C41)/C41)</f>
        <v>0</v>
      </c>
      <c r="H41" s="166">
        <v>8680370536.2800007</v>
      </c>
      <c r="I41" s="169">
        <v>100</v>
      </c>
      <c r="J41" s="116">
        <f t="shared" si="20"/>
        <v>-3.985016990995338E-3</v>
      </c>
      <c r="K41" s="116">
        <f t="shared" si="21"/>
        <v>0</v>
      </c>
      <c r="L41" s="166">
        <v>8242855859.1300001</v>
      </c>
      <c r="M41" s="169">
        <v>100</v>
      </c>
      <c r="N41" s="116">
        <f t="shared" si="22"/>
        <v>-5.0402765103331505E-2</v>
      </c>
      <c r="O41" s="116">
        <f t="shared" si="23"/>
        <v>0</v>
      </c>
      <c r="P41" s="166">
        <v>7374806200.1000004</v>
      </c>
      <c r="Q41" s="169">
        <v>100</v>
      </c>
      <c r="R41" s="116">
        <f t="shared" si="24"/>
        <v>-0.10530933378733361</v>
      </c>
      <c r="S41" s="116">
        <f t="shared" si="25"/>
        <v>0</v>
      </c>
      <c r="T41" s="166">
        <v>7159944914.0799999</v>
      </c>
      <c r="U41" s="169">
        <v>100</v>
      </c>
      <c r="V41" s="116">
        <f t="shared" si="26"/>
        <v>-2.9134499292616935E-2</v>
      </c>
      <c r="W41" s="116">
        <f t="shared" si="27"/>
        <v>0</v>
      </c>
      <c r="X41" s="166">
        <v>6870538365.7700005</v>
      </c>
      <c r="Y41" s="169">
        <v>100</v>
      </c>
      <c r="Z41" s="116">
        <f t="shared" si="28"/>
        <v>-4.0420219957402574E-2</v>
      </c>
      <c r="AA41" s="116">
        <f t="shared" si="29"/>
        <v>0</v>
      </c>
      <c r="AB41" s="166">
        <v>6586852323</v>
      </c>
      <c r="AC41" s="169">
        <v>100</v>
      </c>
      <c r="AD41" s="116">
        <f t="shared" si="30"/>
        <v>-4.1290220309861694E-2</v>
      </c>
      <c r="AE41" s="116">
        <f t="shared" si="31"/>
        <v>0</v>
      </c>
      <c r="AF41" s="166">
        <v>6508500425.1000004</v>
      </c>
      <c r="AG41" s="169">
        <v>100</v>
      </c>
      <c r="AH41" s="116">
        <f t="shared" si="32"/>
        <v>-1.1895195771493179E-2</v>
      </c>
      <c r="AI41" s="116">
        <f t="shared" si="33"/>
        <v>0</v>
      </c>
      <c r="AJ41" s="117">
        <f t="shared" si="14"/>
        <v>-4.0561350324008497E-2</v>
      </c>
      <c r="AK41" s="117">
        <f t="shared" si="15"/>
        <v>0</v>
      </c>
      <c r="AL41" s="118">
        <f t="shared" si="16"/>
        <v>-0.25319271645998198</v>
      </c>
      <c r="AM41" s="118">
        <f t="shared" si="17"/>
        <v>0</v>
      </c>
      <c r="AN41" s="119">
        <f t="shared" si="18"/>
        <v>3.0664269905964724E-2</v>
      </c>
      <c r="AO41" s="203">
        <f t="shared" si="19"/>
        <v>0</v>
      </c>
      <c r="AP41" s="123"/>
      <c r="AQ41" s="131"/>
      <c r="AR41" s="128"/>
      <c r="AS41" s="122"/>
      <c r="AT41" s="122"/>
    </row>
    <row r="42" spans="1:47" s="279" customFormat="1">
      <c r="A42" s="198" t="s">
        <v>173</v>
      </c>
      <c r="B42" s="166">
        <v>697245871.63999999</v>
      </c>
      <c r="C42" s="169">
        <v>1</v>
      </c>
      <c r="D42" s="166">
        <v>689627194.36000001</v>
      </c>
      <c r="E42" s="169">
        <v>1</v>
      </c>
      <c r="F42" s="116">
        <f>((D42-B42)/B42)</f>
        <v>-1.0926815905098145E-2</v>
      </c>
      <c r="G42" s="116">
        <f>((E42-C42)/C42)</f>
        <v>0</v>
      </c>
      <c r="H42" s="166">
        <v>679324361.70000005</v>
      </c>
      <c r="I42" s="169">
        <v>1</v>
      </c>
      <c r="J42" s="116">
        <f t="shared" si="20"/>
        <v>-1.4939713433953809E-2</v>
      </c>
      <c r="K42" s="116">
        <f t="shared" si="21"/>
        <v>0</v>
      </c>
      <c r="L42" s="166">
        <v>678148107.14999998</v>
      </c>
      <c r="M42" s="169">
        <v>1</v>
      </c>
      <c r="N42" s="116">
        <f t="shared" si="22"/>
        <v>-1.731506503103334E-3</v>
      </c>
      <c r="O42" s="116">
        <f t="shared" si="23"/>
        <v>0</v>
      </c>
      <c r="P42" s="166">
        <v>678052064.95000005</v>
      </c>
      <c r="Q42" s="169">
        <v>1</v>
      </c>
      <c r="R42" s="116">
        <f t="shared" si="24"/>
        <v>-1.4162422483719305E-4</v>
      </c>
      <c r="S42" s="116">
        <f t="shared" si="25"/>
        <v>0</v>
      </c>
      <c r="T42" s="166">
        <v>675114049.67999995</v>
      </c>
      <c r="U42" s="169">
        <v>1</v>
      </c>
      <c r="V42" s="116">
        <f t="shared" si="26"/>
        <v>-4.3330231141125589E-3</v>
      </c>
      <c r="W42" s="116">
        <f t="shared" si="27"/>
        <v>0</v>
      </c>
      <c r="X42" s="166">
        <v>671014110.00999999</v>
      </c>
      <c r="Y42" s="169">
        <v>1</v>
      </c>
      <c r="Z42" s="116">
        <f t="shared" si="28"/>
        <v>-6.0729585940972556E-3</v>
      </c>
      <c r="AA42" s="116">
        <f t="shared" si="29"/>
        <v>0</v>
      </c>
      <c r="AB42" s="166">
        <v>674953318.63999999</v>
      </c>
      <c r="AC42" s="169">
        <v>1</v>
      </c>
      <c r="AD42" s="116">
        <f t="shared" si="30"/>
        <v>5.8705302485238201E-3</v>
      </c>
      <c r="AE42" s="116">
        <f t="shared" si="31"/>
        <v>0</v>
      </c>
      <c r="AF42" s="166">
        <v>670093285.61000001</v>
      </c>
      <c r="AG42" s="169">
        <v>1</v>
      </c>
      <c r="AH42" s="116">
        <f t="shared" si="32"/>
        <v>-7.2005469056626243E-3</v>
      </c>
      <c r="AI42" s="116">
        <f t="shared" si="33"/>
        <v>0</v>
      </c>
      <c r="AJ42" s="117">
        <f t="shared" si="14"/>
        <v>-4.9344573040426372E-3</v>
      </c>
      <c r="AK42" s="117">
        <f t="shared" si="15"/>
        <v>0</v>
      </c>
      <c r="AL42" s="118">
        <f t="shared" si="16"/>
        <v>-2.8325316793993603E-2</v>
      </c>
      <c r="AM42" s="118">
        <f t="shared" si="17"/>
        <v>0</v>
      </c>
      <c r="AN42" s="119">
        <f t="shared" si="18"/>
        <v>6.4673297752527101E-3</v>
      </c>
      <c r="AO42" s="203">
        <f t="shared" si="19"/>
        <v>0</v>
      </c>
      <c r="AP42" s="123"/>
      <c r="AQ42" s="131"/>
      <c r="AR42" s="128"/>
      <c r="AS42" s="122"/>
      <c r="AT42" s="122"/>
    </row>
    <row r="43" spans="1:47" s="279" customFormat="1">
      <c r="A43" s="198" t="s">
        <v>178</v>
      </c>
      <c r="B43" s="166">
        <v>279785516.75</v>
      </c>
      <c r="C43" s="169">
        <v>100</v>
      </c>
      <c r="D43" s="166">
        <v>279720640.00999999</v>
      </c>
      <c r="E43" s="169">
        <v>100</v>
      </c>
      <c r="F43" s="116">
        <f>((D43-B43)/B43)</f>
        <v>-2.3188026583227181E-4</v>
      </c>
      <c r="G43" s="116">
        <f>((E43-C43)/C43)</f>
        <v>0</v>
      </c>
      <c r="H43" s="166">
        <v>279381741.61000001</v>
      </c>
      <c r="I43" s="169">
        <v>100</v>
      </c>
      <c r="J43" s="116">
        <f t="shared" si="20"/>
        <v>-1.2115602194670389E-3</v>
      </c>
      <c r="K43" s="116">
        <f t="shared" si="21"/>
        <v>0</v>
      </c>
      <c r="L43" s="166">
        <v>277772179.58999997</v>
      </c>
      <c r="M43" s="169">
        <v>100</v>
      </c>
      <c r="N43" s="116">
        <f t="shared" si="22"/>
        <v>-5.7611567983096457E-3</v>
      </c>
      <c r="O43" s="116">
        <f t="shared" si="23"/>
        <v>0</v>
      </c>
      <c r="P43" s="166">
        <v>277000991.44999999</v>
      </c>
      <c r="Q43" s="169">
        <v>100</v>
      </c>
      <c r="R43" s="116">
        <f t="shared" si="24"/>
        <v>-2.7763332567656068E-3</v>
      </c>
      <c r="S43" s="116">
        <f t="shared" si="25"/>
        <v>0</v>
      </c>
      <c r="T43" s="166">
        <v>276928870.56</v>
      </c>
      <c r="U43" s="169">
        <v>100</v>
      </c>
      <c r="V43" s="116">
        <f t="shared" si="26"/>
        <v>-2.6036329192346544E-4</v>
      </c>
      <c r="W43" s="116">
        <f t="shared" si="27"/>
        <v>0</v>
      </c>
      <c r="X43" s="166">
        <v>285172530.20999998</v>
      </c>
      <c r="Y43" s="169">
        <v>100</v>
      </c>
      <c r="Z43" s="116">
        <f t="shared" si="28"/>
        <v>2.9768148165013684E-2</v>
      </c>
      <c r="AA43" s="116">
        <f t="shared" si="29"/>
        <v>0</v>
      </c>
      <c r="AB43" s="166">
        <v>260186028.87</v>
      </c>
      <c r="AC43" s="169">
        <v>100</v>
      </c>
      <c r="AD43" s="116">
        <f t="shared" si="30"/>
        <v>-8.7618892750995367E-2</v>
      </c>
      <c r="AE43" s="116">
        <f t="shared" si="31"/>
        <v>0</v>
      </c>
      <c r="AF43" s="166">
        <v>260818425.80000001</v>
      </c>
      <c r="AG43" s="169">
        <v>100</v>
      </c>
      <c r="AH43" s="116">
        <f t="shared" si="32"/>
        <v>2.4305568317658575E-3</v>
      </c>
      <c r="AI43" s="116">
        <f t="shared" si="33"/>
        <v>0</v>
      </c>
      <c r="AJ43" s="117">
        <f t="shared" si="14"/>
        <v>-8.2076851983142324E-3</v>
      </c>
      <c r="AK43" s="117">
        <f t="shared" si="15"/>
        <v>0</v>
      </c>
      <c r="AL43" s="118">
        <f t="shared" si="16"/>
        <v>-6.7575328761310657E-2</v>
      </c>
      <c r="AM43" s="118">
        <f t="shared" si="17"/>
        <v>0</v>
      </c>
      <c r="AN43" s="119">
        <f t="shared" si="18"/>
        <v>3.3959388009280937E-2</v>
      </c>
      <c r="AO43" s="203">
        <f t="shared" si="19"/>
        <v>0</v>
      </c>
      <c r="AP43" s="123"/>
      <c r="AQ43" s="131"/>
      <c r="AR43" s="128"/>
      <c r="AS43" s="122"/>
      <c r="AT43" s="122"/>
    </row>
    <row r="44" spans="1:47" s="378" customFormat="1">
      <c r="A44" s="198" t="s">
        <v>195</v>
      </c>
      <c r="B44" s="166">
        <v>98843005.649180338</v>
      </c>
      <c r="C44" s="169">
        <v>1</v>
      </c>
      <c r="D44" s="166">
        <v>139603945.78999999</v>
      </c>
      <c r="E44" s="169">
        <v>1</v>
      </c>
      <c r="F44" s="116">
        <f>((D44-B44)/B44)</f>
        <v>0.41238062190754177</v>
      </c>
      <c r="G44" s="116">
        <f>((E44-C44)/C44)</f>
        <v>0</v>
      </c>
      <c r="H44" s="166">
        <v>140696474.75999999</v>
      </c>
      <c r="I44" s="169">
        <v>1</v>
      </c>
      <c r="J44" s="116">
        <f t="shared" si="20"/>
        <v>7.8259175542462218E-3</v>
      </c>
      <c r="K44" s="116">
        <f t="shared" si="21"/>
        <v>0</v>
      </c>
      <c r="L44" s="166">
        <v>139105046.62045577</v>
      </c>
      <c r="M44" s="169">
        <v>1</v>
      </c>
      <c r="N44" s="116">
        <f t="shared" si="22"/>
        <v>-1.1311073303427656E-2</v>
      </c>
      <c r="O44" s="116">
        <f t="shared" si="23"/>
        <v>0</v>
      </c>
      <c r="P44" s="166">
        <v>99089455.730000004</v>
      </c>
      <c r="Q44" s="169">
        <v>1</v>
      </c>
      <c r="R44" s="116">
        <f t="shared" si="24"/>
        <v>-0.28766455180908845</v>
      </c>
      <c r="S44" s="116">
        <f t="shared" si="25"/>
        <v>0</v>
      </c>
      <c r="T44" s="166">
        <v>106106260.76698072</v>
      </c>
      <c r="U44" s="169">
        <v>1</v>
      </c>
      <c r="V44" s="116">
        <f t="shared" si="26"/>
        <v>7.0812832559098746E-2</v>
      </c>
      <c r="W44" s="116">
        <f t="shared" si="27"/>
        <v>0</v>
      </c>
      <c r="X44" s="166">
        <v>106206649.26863004</v>
      </c>
      <c r="Y44" s="169">
        <v>1</v>
      </c>
      <c r="Z44" s="116">
        <f t="shared" si="28"/>
        <v>9.4611289591839138E-4</v>
      </c>
      <c r="AA44" s="116">
        <f t="shared" si="29"/>
        <v>0</v>
      </c>
      <c r="AB44" s="166">
        <v>55649056.009106889</v>
      </c>
      <c r="AC44" s="169">
        <v>1</v>
      </c>
      <c r="AD44" s="116">
        <f t="shared" si="30"/>
        <v>-0.47603039553245946</v>
      </c>
      <c r="AE44" s="116">
        <f t="shared" si="31"/>
        <v>0</v>
      </c>
      <c r="AF44" s="166">
        <v>55694497.350000001</v>
      </c>
      <c r="AG44" s="169">
        <v>1</v>
      </c>
      <c r="AH44" s="116">
        <f t="shared" si="32"/>
        <v>8.1656984236490391E-4</v>
      </c>
      <c r="AI44" s="116">
        <f t="shared" si="33"/>
        <v>0</v>
      </c>
      <c r="AJ44" s="117">
        <f t="shared" si="14"/>
        <v>-3.5277995735725695E-2</v>
      </c>
      <c r="AK44" s="117">
        <f t="shared" si="15"/>
        <v>0</v>
      </c>
      <c r="AL44" s="118">
        <f t="shared" si="16"/>
        <v>-0.60105355880285249</v>
      </c>
      <c r="AM44" s="118">
        <f t="shared" si="17"/>
        <v>0</v>
      </c>
      <c r="AN44" s="119">
        <f t="shared" si="18"/>
        <v>0.26040148063928653</v>
      </c>
      <c r="AO44" s="203">
        <f t="shared" si="19"/>
        <v>0</v>
      </c>
      <c r="AP44" s="123"/>
      <c r="AQ44" s="131"/>
      <c r="AR44" s="128"/>
      <c r="AS44" s="122"/>
      <c r="AT44" s="122"/>
    </row>
    <row r="45" spans="1:47" s="378" customFormat="1">
      <c r="A45" s="198" t="s">
        <v>203</v>
      </c>
      <c r="B45" s="166">
        <v>1902223856.52</v>
      </c>
      <c r="C45" s="169">
        <v>1</v>
      </c>
      <c r="D45" s="166">
        <v>1934798910.45</v>
      </c>
      <c r="E45" s="169">
        <v>1</v>
      </c>
      <c r="F45" s="116">
        <f>((D45-B45)/B45)</f>
        <v>1.7124721582240116E-2</v>
      </c>
      <c r="G45" s="116">
        <f>((E45-C45)/C45)</f>
        <v>0</v>
      </c>
      <c r="H45" s="166">
        <v>1933474493.99</v>
      </c>
      <c r="I45" s="169">
        <v>1</v>
      </c>
      <c r="J45" s="116">
        <f t="shared" si="20"/>
        <v>-6.8452408818650936E-4</v>
      </c>
      <c r="K45" s="116">
        <f t="shared" si="21"/>
        <v>0</v>
      </c>
      <c r="L45" s="166">
        <v>1935548849.78</v>
      </c>
      <c r="M45" s="169">
        <v>1</v>
      </c>
      <c r="N45" s="116">
        <f t="shared" si="22"/>
        <v>1.0728643157423986E-3</v>
      </c>
      <c r="O45" s="116">
        <f t="shared" si="23"/>
        <v>0</v>
      </c>
      <c r="P45" s="166">
        <v>1933489072.8199999</v>
      </c>
      <c r="Q45" s="169">
        <v>1</v>
      </c>
      <c r="R45" s="116">
        <f t="shared" si="24"/>
        <v>-1.0641823688584033E-3</v>
      </c>
      <c r="S45" s="116">
        <f t="shared" si="25"/>
        <v>0</v>
      </c>
      <c r="T45" s="166">
        <v>1851679689.29</v>
      </c>
      <c r="U45" s="169">
        <v>1</v>
      </c>
      <c r="V45" s="116">
        <f t="shared" si="26"/>
        <v>-4.2311789955285721E-2</v>
      </c>
      <c r="W45" s="116">
        <f t="shared" si="27"/>
        <v>0</v>
      </c>
      <c r="X45" s="166">
        <v>1824808038.7</v>
      </c>
      <c r="Y45" s="169">
        <v>1</v>
      </c>
      <c r="Z45" s="116">
        <f t="shared" si="28"/>
        <v>-1.4512040470835139E-2</v>
      </c>
      <c r="AA45" s="116">
        <f t="shared" si="29"/>
        <v>0</v>
      </c>
      <c r="AB45" s="166">
        <v>1824679410.6400001</v>
      </c>
      <c r="AC45" s="169">
        <v>1</v>
      </c>
      <c r="AD45" s="116">
        <f t="shared" si="30"/>
        <v>-7.0488543053316379E-5</v>
      </c>
      <c r="AE45" s="116">
        <f t="shared" si="31"/>
        <v>0</v>
      </c>
      <c r="AF45" s="166">
        <v>1825131196.1800001</v>
      </c>
      <c r="AG45" s="169">
        <v>1</v>
      </c>
      <c r="AH45" s="116">
        <f t="shared" si="32"/>
        <v>2.4759721481238154E-4</v>
      </c>
      <c r="AI45" s="116">
        <f t="shared" si="33"/>
        <v>0</v>
      </c>
      <c r="AJ45" s="117">
        <f t="shared" si="14"/>
        <v>-5.0247302891780251E-3</v>
      </c>
      <c r="AK45" s="117">
        <f t="shared" si="15"/>
        <v>0</v>
      </c>
      <c r="AL45" s="118">
        <f t="shared" si="16"/>
        <v>-5.6681711819081604E-2</v>
      </c>
      <c r="AM45" s="118">
        <f t="shared" si="17"/>
        <v>0</v>
      </c>
      <c r="AN45" s="119">
        <f t="shared" si="18"/>
        <v>1.7299785421797761E-2</v>
      </c>
      <c r="AO45" s="203">
        <f t="shared" si="19"/>
        <v>0</v>
      </c>
      <c r="AP45" s="123"/>
      <c r="AQ45" s="131"/>
      <c r="AR45" s="128"/>
      <c r="AS45" s="122"/>
      <c r="AT45" s="122"/>
    </row>
    <row r="46" spans="1:47">
      <c r="A46" s="198" t="s">
        <v>210</v>
      </c>
      <c r="B46" s="166">
        <v>133425525.54000001</v>
      </c>
      <c r="C46" s="169">
        <v>1</v>
      </c>
      <c r="D46" s="166">
        <v>133393668.56</v>
      </c>
      <c r="E46" s="169">
        <v>1</v>
      </c>
      <c r="F46" s="116">
        <f>((D46-B46)/B46)</f>
        <v>-2.3876225985299703E-4</v>
      </c>
      <c r="G46" s="116">
        <f>((E46-C46)/C46)</f>
        <v>0</v>
      </c>
      <c r="H46" s="166">
        <v>133356513.84999999</v>
      </c>
      <c r="I46" s="169">
        <v>1</v>
      </c>
      <c r="J46" s="116">
        <f t="shared" si="20"/>
        <v>-2.7853428428123846E-4</v>
      </c>
      <c r="K46" s="116">
        <f t="shared" si="21"/>
        <v>0</v>
      </c>
      <c r="L46" s="166">
        <v>133489362.09999999</v>
      </c>
      <c r="M46" s="169">
        <v>1</v>
      </c>
      <c r="N46" s="116">
        <f t="shared" si="22"/>
        <v>9.9618868373710129E-4</v>
      </c>
      <c r="O46" s="116">
        <f t="shared" si="23"/>
        <v>0</v>
      </c>
      <c r="P46" s="166">
        <v>133484765.29000001</v>
      </c>
      <c r="Q46" s="169">
        <v>1</v>
      </c>
      <c r="R46" s="116">
        <f t="shared" si="24"/>
        <v>-3.4435777710465836E-5</v>
      </c>
      <c r="S46" s="116">
        <f t="shared" si="25"/>
        <v>0</v>
      </c>
      <c r="T46" s="166">
        <v>134086599.09</v>
      </c>
      <c r="U46" s="169">
        <v>1</v>
      </c>
      <c r="V46" s="116">
        <f t="shared" si="26"/>
        <v>4.5086328667731743E-3</v>
      </c>
      <c r="W46" s="116">
        <f t="shared" si="27"/>
        <v>0</v>
      </c>
      <c r="X46" s="166">
        <v>134086545.37</v>
      </c>
      <c r="Y46" s="169">
        <v>1</v>
      </c>
      <c r="Z46" s="116">
        <f t="shared" si="28"/>
        <v>-4.0063660621857229E-7</v>
      </c>
      <c r="AA46" s="116">
        <f t="shared" si="29"/>
        <v>0</v>
      </c>
      <c r="AB46" s="166">
        <v>134586545.40000001</v>
      </c>
      <c r="AC46" s="169">
        <v>1</v>
      </c>
      <c r="AD46" s="116">
        <f t="shared" si="30"/>
        <v>3.7289351337995557E-3</v>
      </c>
      <c r="AE46" s="116">
        <f t="shared" si="31"/>
        <v>0</v>
      </c>
      <c r="AF46" s="166">
        <v>138319980.87</v>
      </c>
      <c r="AG46" s="169">
        <v>1</v>
      </c>
      <c r="AH46" s="116">
        <f t="shared" si="32"/>
        <v>2.7740034926254958E-2</v>
      </c>
      <c r="AI46" s="116">
        <f t="shared" si="33"/>
        <v>0</v>
      </c>
      <c r="AJ46" s="117">
        <f t="shared" si="14"/>
        <v>4.5527073315142341E-3</v>
      </c>
      <c r="AK46" s="117">
        <f t="shared" si="15"/>
        <v>0</v>
      </c>
      <c r="AL46" s="118">
        <f t="shared" si="16"/>
        <v>3.6930630690197745E-2</v>
      </c>
      <c r="AM46" s="118">
        <f t="shared" si="17"/>
        <v>0</v>
      </c>
      <c r="AN46" s="119">
        <f t="shared" si="18"/>
        <v>9.5547540862355278E-3</v>
      </c>
      <c r="AO46" s="203">
        <f t="shared" si="19"/>
        <v>0</v>
      </c>
      <c r="AP46" s="123"/>
      <c r="AQ46" s="132">
        <v>2266908745.4000001</v>
      </c>
      <c r="AR46" s="128">
        <v>1</v>
      </c>
      <c r="AS46" s="122" t="e">
        <f>(#REF!/AQ46)-1</f>
        <v>#REF!</v>
      </c>
      <c r="AT46" s="122" t="e">
        <f>(#REF!/AR46)-1</f>
        <v>#REF!</v>
      </c>
    </row>
    <row r="47" spans="1:47">
      <c r="A47" s="200" t="s">
        <v>56</v>
      </c>
      <c r="B47" s="174">
        <f>SUM(B21:B46)</f>
        <v>743448025468.94922</v>
      </c>
      <c r="C47" s="175"/>
      <c r="D47" s="174">
        <f>SUM(D21:D46)</f>
        <v>737255326040.85193</v>
      </c>
      <c r="E47" s="175"/>
      <c r="F47" s="116">
        <f>((D47-B47)/B47)</f>
        <v>-8.329700551953291E-3</v>
      </c>
      <c r="G47" s="116"/>
      <c r="H47" s="174">
        <f>SUM(H21:H46)</f>
        <v>735762469741.90857</v>
      </c>
      <c r="I47" s="175"/>
      <c r="J47" s="116">
        <f>((H47-D47)/D47)</f>
        <v>-2.0248837088233376E-3</v>
      </c>
      <c r="K47" s="116"/>
      <c r="L47" s="174">
        <f>SUM(L21:L46)</f>
        <v>731631861532.73389</v>
      </c>
      <c r="M47" s="175"/>
      <c r="N47" s="116">
        <f>((L47-H47)/H47)</f>
        <v>-5.6140512448584409E-3</v>
      </c>
      <c r="O47" s="116"/>
      <c r="P47" s="174">
        <f>SUM(P21:P46)</f>
        <v>720747824285.94629</v>
      </c>
      <c r="Q47" s="175"/>
      <c r="R47" s="116">
        <f>((P47-L47)/L47)</f>
        <v>-1.4876384995024763E-2</v>
      </c>
      <c r="S47" s="116"/>
      <c r="T47" s="174">
        <f>SUM(T21:T46)</f>
        <v>710300285781.38733</v>
      </c>
      <c r="U47" s="175"/>
      <c r="V47" s="116">
        <f>((T47-P47)/P47)</f>
        <v>-1.4495414557663722E-2</v>
      </c>
      <c r="W47" s="116"/>
      <c r="X47" s="174">
        <f>SUM(X21:X46)</f>
        <v>699358275142.32617</v>
      </c>
      <c r="Y47" s="175"/>
      <c r="Z47" s="116">
        <f>((X47-T47)/T47)</f>
        <v>-1.5404767333049947E-2</v>
      </c>
      <c r="AA47" s="116"/>
      <c r="AB47" s="174">
        <f>SUM(AB21:AB46)</f>
        <v>691463024022.96985</v>
      </c>
      <c r="AC47" s="175"/>
      <c r="AD47" s="116">
        <f>((AB47-X47)/X47)</f>
        <v>-1.1289279615300988E-2</v>
      </c>
      <c r="AE47" s="116"/>
      <c r="AF47" s="174">
        <f>SUM(AF21:AF46)</f>
        <v>673064205898.18994</v>
      </c>
      <c r="AG47" s="175"/>
      <c r="AH47" s="116">
        <f>((AF47-AB47)/AB47)</f>
        <v>-2.660853507066014E-2</v>
      </c>
      <c r="AI47" s="116"/>
      <c r="AJ47" s="117">
        <f t="shared" si="14"/>
        <v>-1.233037713466683E-2</v>
      </c>
      <c r="AK47" s="117"/>
      <c r="AL47" s="118">
        <f t="shared" si="16"/>
        <v>-8.7067692664054216E-2</v>
      </c>
      <c r="AM47" s="118"/>
      <c r="AN47" s="119">
        <f t="shared" si="18"/>
        <v>7.4917930104270031E-3</v>
      </c>
      <c r="AO47" s="203"/>
      <c r="AP47" s="123"/>
      <c r="AQ47" s="136">
        <f>SUM(AQ21:AQ46)</f>
        <v>132930613532.55411</v>
      </c>
      <c r="AR47" s="137"/>
      <c r="AS47" s="122" t="e">
        <f>(#REF!/AQ47)-1</f>
        <v>#REF!</v>
      </c>
      <c r="AT47" s="122" t="e">
        <f>(#REF!/AR47)-1</f>
        <v>#REF!</v>
      </c>
    </row>
    <row r="48" spans="1:47">
      <c r="A48" s="201" t="s">
        <v>81</v>
      </c>
      <c r="B48" s="170"/>
      <c r="C48" s="172"/>
      <c r="D48" s="170"/>
      <c r="E48" s="172"/>
      <c r="F48" s="116"/>
      <c r="G48" s="116"/>
      <c r="H48" s="170"/>
      <c r="I48" s="172"/>
      <c r="J48" s="116"/>
      <c r="K48" s="116"/>
      <c r="L48" s="170"/>
      <c r="M48" s="172"/>
      <c r="N48" s="116"/>
      <c r="O48" s="116"/>
      <c r="P48" s="170"/>
      <c r="Q48" s="172"/>
      <c r="R48" s="116"/>
      <c r="S48" s="116"/>
      <c r="T48" s="170"/>
      <c r="U48" s="172"/>
      <c r="V48" s="116"/>
      <c r="W48" s="116"/>
      <c r="X48" s="170"/>
      <c r="Y48" s="172"/>
      <c r="Z48" s="116"/>
      <c r="AA48" s="116"/>
      <c r="AB48" s="170"/>
      <c r="AC48" s="172"/>
      <c r="AD48" s="116"/>
      <c r="AE48" s="116"/>
      <c r="AF48" s="170"/>
      <c r="AG48" s="172"/>
      <c r="AH48" s="116"/>
      <c r="AI48" s="116"/>
      <c r="AJ48" s="117"/>
      <c r="AK48" s="117"/>
      <c r="AL48" s="118"/>
      <c r="AM48" s="118"/>
      <c r="AN48" s="119"/>
      <c r="AO48" s="203"/>
      <c r="AP48" s="123"/>
      <c r="AQ48" s="133"/>
      <c r="AR48" s="99"/>
      <c r="AS48" s="122" t="e">
        <f>(#REF!/AQ48)-1</f>
        <v>#REF!</v>
      </c>
      <c r="AT48" s="122" t="e">
        <f>(#REF!/AR48)-1</f>
        <v>#REF!</v>
      </c>
    </row>
    <row r="49" spans="1:49">
      <c r="A49" s="198" t="s">
        <v>24</v>
      </c>
      <c r="B49" s="165">
        <v>154552544293.17001</v>
      </c>
      <c r="C49" s="177">
        <v>224.5</v>
      </c>
      <c r="D49" s="165">
        <v>155457656923.91</v>
      </c>
      <c r="E49" s="177">
        <v>224.63</v>
      </c>
      <c r="F49" s="116">
        <f>((D49-B49)/B49)</f>
        <v>5.8563424813187562E-3</v>
      </c>
      <c r="G49" s="116">
        <f>((E49-C49)/C49)</f>
        <v>5.7906458797325365E-4</v>
      </c>
      <c r="H49" s="165">
        <v>157147553201.16</v>
      </c>
      <c r="I49" s="177">
        <v>224.85</v>
      </c>
      <c r="J49" s="116">
        <f t="shared" ref="J49:J58" si="34">((H49-D49)/D49)</f>
        <v>1.0870460231348612E-2</v>
      </c>
      <c r="K49" s="116">
        <f t="shared" ref="K49:K58" si="35">((I49-E49)/E49)</f>
        <v>9.793883274718375E-4</v>
      </c>
      <c r="L49" s="165">
        <v>156788924570.51001</v>
      </c>
      <c r="M49" s="177">
        <v>225</v>
      </c>
      <c r="N49" s="116">
        <f t="shared" ref="N49:N58" si="36">((L49-H49)/H49)</f>
        <v>-2.2821139963339031E-3</v>
      </c>
      <c r="O49" s="116">
        <f t="shared" ref="O49:O58" si="37">((M49-I49)/I49)</f>
        <v>6.6711140760509536E-4</v>
      </c>
      <c r="P49" s="165">
        <v>160373410789.81</v>
      </c>
      <c r="Q49" s="177">
        <v>225.16</v>
      </c>
      <c r="R49" s="116">
        <f t="shared" ref="R49:R58" si="38">((P49-L49)/L49)</f>
        <v>2.286185857272079E-2</v>
      </c>
      <c r="S49" s="116">
        <f t="shared" ref="S49:S58" si="39">((Q49-M49)/M49)</f>
        <v>7.1111111111109597E-4</v>
      </c>
      <c r="T49" s="165">
        <v>161738078381.12</v>
      </c>
      <c r="U49" s="177">
        <v>225.38</v>
      </c>
      <c r="V49" s="116">
        <f t="shared" ref="V49:V58" si="40">((T49-P49)/P49)</f>
        <v>8.5093132620255238E-3</v>
      </c>
      <c r="W49" s="116">
        <f t="shared" ref="W49:W58" si="41">((U49-Q49)/Q49)</f>
        <v>9.7708296322614532E-4</v>
      </c>
      <c r="X49" s="165">
        <v>163760291573.06</v>
      </c>
      <c r="Y49" s="177">
        <v>225.51</v>
      </c>
      <c r="Z49" s="116">
        <f t="shared" ref="Z49:Z58" si="42">((X49-T49)/T49)</f>
        <v>1.2503012352940502E-2</v>
      </c>
      <c r="AA49" s="116">
        <f t="shared" ref="AA49:AA58" si="43">((Y49-U49)/U49)</f>
        <v>5.7680362055193652E-4</v>
      </c>
      <c r="AB49" s="165">
        <v>163567905048.98999</v>
      </c>
      <c r="AC49" s="177">
        <v>225.68</v>
      </c>
      <c r="AD49" s="116">
        <f t="shared" ref="AD49:AD58" si="44">((AB49-X49)/X49)</f>
        <v>-1.174805700588143E-3</v>
      </c>
      <c r="AE49" s="116">
        <f t="shared" ref="AE49:AE58" si="45">((AC49-Y49)/Y49)</f>
        <v>7.5384683606055571E-4</v>
      </c>
      <c r="AF49" s="165">
        <v>164712037243.48001</v>
      </c>
      <c r="AG49" s="177">
        <v>226.17</v>
      </c>
      <c r="AH49" s="116">
        <f t="shared" ref="AH49:AH58" si="46">((AF49-AB49)/AB49)</f>
        <v>6.994845316062117E-3</v>
      </c>
      <c r="AI49" s="116">
        <f t="shared" ref="AI49:AI58" si="47">((AG49-AC49)/AC49)</f>
        <v>2.1712158808932145E-3</v>
      </c>
      <c r="AJ49" s="117">
        <f t="shared" si="14"/>
        <v>8.0173640649367824E-3</v>
      </c>
      <c r="AK49" s="117">
        <f t="shared" si="15"/>
        <v>9.2695309186164188E-4</v>
      </c>
      <c r="AL49" s="118">
        <f t="shared" si="16"/>
        <v>5.9529909961910966E-2</v>
      </c>
      <c r="AM49" s="118">
        <f t="shared" si="17"/>
        <v>6.8557182923028627E-3</v>
      </c>
      <c r="AN49" s="119">
        <f t="shared" si="18"/>
        <v>7.9745400378964989E-3</v>
      </c>
      <c r="AO49" s="203">
        <f t="shared" si="19"/>
        <v>5.2660023422901607E-4</v>
      </c>
      <c r="AP49" s="123"/>
      <c r="AQ49" s="121">
        <v>1092437778.4100001</v>
      </c>
      <c r="AR49" s="125">
        <v>143.21</v>
      </c>
      <c r="AS49" s="122" t="e">
        <f>(#REF!/AQ49)-1</f>
        <v>#REF!</v>
      </c>
      <c r="AT49" s="122" t="e">
        <f>(#REF!/AR49)-1</f>
        <v>#REF!</v>
      </c>
    </row>
    <row r="50" spans="1:49">
      <c r="A50" s="198" t="s">
        <v>25</v>
      </c>
      <c r="B50" s="165">
        <v>2182552832.54</v>
      </c>
      <c r="C50" s="177">
        <v>416.56689999999998</v>
      </c>
      <c r="D50" s="165">
        <v>2180484079.2399998</v>
      </c>
      <c r="E50" s="177">
        <v>416.26740000000001</v>
      </c>
      <c r="F50" s="116">
        <f>((D50-B50)/B50)</f>
        <v>-9.4785943742430642E-4</v>
      </c>
      <c r="G50" s="116">
        <f>((E50-C50)/C50)</f>
        <v>-7.1897215069168094E-4</v>
      </c>
      <c r="H50" s="165">
        <v>2114811951.95</v>
      </c>
      <c r="I50" s="177">
        <v>403.60070000000002</v>
      </c>
      <c r="J50" s="116">
        <f t="shared" si="34"/>
        <v>-3.0118141157393599E-2</v>
      </c>
      <c r="K50" s="116">
        <f t="shared" si="35"/>
        <v>-3.0429238513513167E-2</v>
      </c>
      <c r="L50" s="165">
        <v>2096020117.53</v>
      </c>
      <c r="M50" s="177">
        <v>400.01440000000002</v>
      </c>
      <c r="N50" s="116">
        <f t="shared" si="36"/>
        <v>-8.8858181469386576E-3</v>
      </c>
      <c r="O50" s="116">
        <f t="shared" si="37"/>
        <v>-8.8857625866357367E-3</v>
      </c>
      <c r="P50" s="165">
        <v>2069558310.7</v>
      </c>
      <c r="Q50" s="177">
        <v>394.96429999999998</v>
      </c>
      <c r="R50" s="116">
        <f t="shared" si="38"/>
        <v>-1.2624786665303169E-2</v>
      </c>
      <c r="S50" s="116">
        <f t="shared" si="39"/>
        <v>-1.2624795507361841E-2</v>
      </c>
      <c r="T50" s="165">
        <v>2034460458.8900001</v>
      </c>
      <c r="U50" s="177">
        <v>388.17290000000003</v>
      </c>
      <c r="V50" s="116">
        <f t="shared" si="40"/>
        <v>-1.695910263969734E-2</v>
      </c>
      <c r="W50" s="116">
        <f t="shared" si="41"/>
        <v>-1.7194971798716881E-2</v>
      </c>
      <c r="X50" s="165">
        <v>1957093752.54</v>
      </c>
      <c r="Y50" s="177">
        <v>377.0093</v>
      </c>
      <c r="Z50" s="116">
        <f t="shared" si="42"/>
        <v>-3.8028119943019856E-2</v>
      </c>
      <c r="AA50" s="116">
        <f t="shared" si="43"/>
        <v>-2.8759349248749799E-2</v>
      </c>
      <c r="AB50" s="165">
        <v>1956458270.05</v>
      </c>
      <c r="AC50" s="177">
        <v>376.98259999999999</v>
      </c>
      <c r="AD50" s="116">
        <f t="shared" si="44"/>
        <v>-3.2470722936765457E-4</v>
      </c>
      <c r="AE50" s="116">
        <f t="shared" si="45"/>
        <v>-7.082053413537882E-5</v>
      </c>
      <c r="AF50" s="165">
        <v>1764236845.1500001</v>
      </c>
      <c r="AG50" s="177">
        <v>339.8578</v>
      </c>
      <c r="AH50" s="116">
        <f t="shared" si="46"/>
        <v>-9.8249693255705053E-2</v>
      </c>
      <c r="AI50" s="116">
        <f t="shared" si="47"/>
        <v>-9.8478815733139921E-2</v>
      </c>
      <c r="AJ50" s="117">
        <f t="shared" si="14"/>
        <v>-2.5767278559356205E-2</v>
      </c>
      <c r="AK50" s="117">
        <f t="shared" si="15"/>
        <v>-2.4645340759118051E-2</v>
      </c>
      <c r="AL50" s="118">
        <f t="shared" si="16"/>
        <v>-0.19089670869556691</v>
      </c>
      <c r="AM50" s="118">
        <f t="shared" si="17"/>
        <v>-0.18355893351244898</v>
      </c>
      <c r="AN50" s="119">
        <f t="shared" si="18"/>
        <v>3.2119374305194785E-2</v>
      </c>
      <c r="AO50" s="203">
        <f t="shared" si="19"/>
        <v>3.1907241754968764E-2</v>
      </c>
      <c r="AP50" s="123"/>
      <c r="AQ50" s="124">
        <v>1186217562.8099999</v>
      </c>
      <c r="AR50" s="128">
        <v>212.98</v>
      </c>
      <c r="AS50" s="122" t="e">
        <f>(#REF!/AQ50)-1</f>
        <v>#REF!</v>
      </c>
      <c r="AT50" s="122" t="e">
        <f>(#REF!/AR50)-1</f>
        <v>#REF!</v>
      </c>
      <c r="AU50" s="229"/>
      <c r="AV50" s="229"/>
    </row>
    <row r="51" spans="1:49">
      <c r="A51" s="198" t="s">
        <v>28</v>
      </c>
      <c r="B51" s="165">
        <v>19661848049.759998</v>
      </c>
      <c r="C51" s="176">
        <v>1441.63</v>
      </c>
      <c r="D51" s="165">
        <v>19909861478.040001</v>
      </c>
      <c r="E51" s="177">
        <v>1419.04</v>
      </c>
      <c r="F51" s="116">
        <f>((D51-B51)/B51)</f>
        <v>1.2613942883310501E-2</v>
      </c>
      <c r="G51" s="116">
        <f>((E51-C51)/C51)</f>
        <v>-1.5669762699167016E-2</v>
      </c>
      <c r="H51" s="165">
        <v>19442946111.57</v>
      </c>
      <c r="I51" s="176">
        <v>1401.12</v>
      </c>
      <c r="J51" s="116">
        <f t="shared" si="34"/>
        <v>-2.3451462331116432E-2</v>
      </c>
      <c r="K51" s="116">
        <f t="shared" si="35"/>
        <v>-1.2628255722178426E-2</v>
      </c>
      <c r="L51" s="165">
        <v>19622907655.580002</v>
      </c>
      <c r="M51" s="176">
        <v>1395.99</v>
      </c>
      <c r="N51" s="116">
        <f t="shared" si="36"/>
        <v>9.2558783518363833E-3</v>
      </c>
      <c r="O51" s="116">
        <f t="shared" si="37"/>
        <v>-3.661356628982444E-3</v>
      </c>
      <c r="P51" s="165">
        <v>19055848685.459999</v>
      </c>
      <c r="Q51" s="177">
        <v>1380.15</v>
      </c>
      <c r="R51" s="116">
        <f t="shared" si="38"/>
        <v>-2.8897805568521489E-2</v>
      </c>
      <c r="S51" s="116">
        <f t="shared" si="39"/>
        <v>-1.1346786151763205E-2</v>
      </c>
      <c r="T51" s="165">
        <v>18575374918.75</v>
      </c>
      <c r="U51" s="176">
        <v>1380.39</v>
      </c>
      <c r="V51" s="116">
        <f t="shared" si="40"/>
        <v>-2.5213978901743189E-2</v>
      </c>
      <c r="W51" s="116">
        <f t="shared" si="41"/>
        <v>1.7389414194109995E-4</v>
      </c>
      <c r="X51" s="165">
        <v>17830037124.93</v>
      </c>
      <c r="Y51" s="177">
        <v>1359.61</v>
      </c>
      <c r="Z51" s="116">
        <f t="shared" si="42"/>
        <v>-4.0125047116419441E-2</v>
      </c>
      <c r="AA51" s="116">
        <f t="shared" si="43"/>
        <v>-1.5053716703250675E-2</v>
      </c>
      <c r="AB51" s="165">
        <v>17848275419.220001</v>
      </c>
      <c r="AC51" s="176">
        <v>1358.89</v>
      </c>
      <c r="AD51" s="116">
        <f t="shared" si="44"/>
        <v>1.0228971573199973E-3</v>
      </c>
      <c r="AE51" s="116">
        <f t="shared" si="45"/>
        <v>-5.2956362486286505E-4</v>
      </c>
      <c r="AF51" s="165">
        <v>16824212216.34</v>
      </c>
      <c r="AG51" s="177">
        <v>1346.68</v>
      </c>
      <c r="AH51" s="116">
        <f t="shared" si="46"/>
        <v>-5.7376030951272396E-2</v>
      </c>
      <c r="AI51" s="116">
        <f t="shared" si="47"/>
        <v>-8.9852747463003146E-3</v>
      </c>
      <c r="AJ51" s="117">
        <f t="shared" si="14"/>
        <v>-1.9021450809575759E-2</v>
      </c>
      <c r="AK51" s="117">
        <f t="shared" si="15"/>
        <v>-8.4626027668204817E-3</v>
      </c>
      <c r="AL51" s="118">
        <f t="shared" si="16"/>
        <v>-0.15498095077674862</v>
      </c>
      <c r="AM51" s="118">
        <f t="shared" si="17"/>
        <v>-5.0992220092456804E-2</v>
      </c>
      <c r="AN51" s="119">
        <f t="shared" si="18"/>
        <v>2.4710124438984311E-2</v>
      </c>
      <c r="AO51" s="203">
        <f t="shared" si="19"/>
        <v>6.3460274965975528E-3</v>
      </c>
      <c r="AP51" s="123"/>
      <c r="AQ51" s="124">
        <v>4662655514.79</v>
      </c>
      <c r="AR51" s="128">
        <v>1067.58</v>
      </c>
      <c r="AS51" s="122" t="e">
        <f>(#REF!/AQ51)-1</f>
        <v>#REF!</v>
      </c>
      <c r="AT51" s="122" t="e">
        <f>(#REF!/AR51)-1</f>
        <v>#REF!</v>
      </c>
    </row>
    <row r="52" spans="1:49">
      <c r="A52" s="198" t="s">
        <v>86</v>
      </c>
      <c r="B52" s="165">
        <v>4505014352.5200005</v>
      </c>
      <c r="C52" s="176">
        <v>49183.02</v>
      </c>
      <c r="D52" s="165">
        <v>4522750697.3599997</v>
      </c>
      <c r="E52" s="176">
        <v>48949.04</v>
      </c>
      <c r="F52" s="116">
        <f>((D52-B52)/B52)</f>
        <v>3.9370229375801872E-3</v>
      </c>
      <c r="G52" s="116">
        <f>((E52-C52)/C52)</f>
        <v>-4.7573329169293783E-3</v>
      </c>
      <c r="H52" s="165">
        <v>4569635920.4099998</v>
      </c>
      <c r="I52" s="176">
        <v>49346.65</v>
      </c>
      <c r="J52" s="116">
        <f t="shared" si="34"/>
        <v>1.0366528289381024E-2</v>
      </c>
      <c r="K52" s="116">
        <f t="shared" si="35"/>
        <v>8.1229376510754975E-3</v>
      </c>
      <c r="L52" s="165">
        <v>4604834814.5100002</v>
      </c>
      <c r="M52" s="176">
        <v>49500.58</v>
      </c>
      <c r="N52" s="116">
        <f t="shared" si="36"/>
        <v>7.7027786705690642E-3</v>
      </c>
      <c r="O52" s="116">
        <f t="shared" si="37"/>
        <v>3.1193606860850796E-3</v>
      </c>
      <c r="P52" s="165">
        <v>4607221061.7700005</v>
      </c>
      <c r="Q52" s="176">
        <v>49617.91</v>
      </c>
      <c r="R52" s="116">
        <f t="shared" si="38"/>
        <v>5.1820474699354642E-4</v>
      </c>
      <c r="S52" s="116">
        <f t="shared" si="39"/>
        <v>2.3702752573808578E-3</v>
      </c>
      <c r="T52" s="165">
        <v>4620189472.0500002</v>
      </c>
      <c r="U52" s="176">
        <v>49651.77</v>
      </c>
      <c r="V52" s="116">
        <f t="shared" si="40"/>
        <v>2.8148009626908447E-3</v>
      </c>
      <c r="W52" s="116">
        <f t="shared" si="41"/>
        <v>6.8241487801467865E-4</v>
      </c>
      <c r="X52" s="165">
        <v>4620209071.3100004</v>
      </c>
      <c r="Y52" s="176">
        <v>49736.31</v>
      </c>
      <c r="Z52" s="116">
        <f t="shared" si="42"/>
        <v>4.2420900958273028E-6</v>
      </c>
      <c r="AA52" s="116">
        <f t="shared" si="43"/>
        <v>1.7026583342346282E-3</v>
      </c>
      <c r="AB52" s="165">
        <v>4729463350.0200005</v>
      </c>
      <c r="AC52" s="176">
        <v>50254.84</v>
      </c>
      <c r="AD52" s="116">
        <f t="shared" si="44"/>
        <v>2.3647042162752693E-2</v>
      </c>
      <c r="AE52" s="116">
        <f t="shared" si="45"/>
        <v>1.0425582436654405E-2</v>
      </c>
      <c r="AF52" s="165">
        <v>4900427083.0200005</v>
      </c>
      <c r="AG52" s="176">
        <v>51638.9</v>
      </c>
      <c r="AH52" s="116">
        <f t="shared" si="46"/>
        <v>3.6148653736639488E-2</v>
      </c>
      <c r="AI52" s="116">
        <f t="shared" si="47"/>
        <v>2.7540829898175082E-2</v>
      </c>
      <c r="AJ52" s="117">
        <f t="shared" si="14"/>
        <v>1.0642409199587834E-2</v>
      </c>
      <c r="AK52" s="117">
        <f t="shared" si="15"/>
        <v>6.1508407780863569E-3</v>
      </c>
      <c r="AL52" s="118">
        <f t="shared" si="16"/>
        <v>8.3505904024393035E-2</v>
      </c>
      <c r="AM52" s="118">
        <f t="shared" si="17"/>
        <v>5.4952252383294965E-2</v>
      </c>
      <c r="AN52" s="119">
        <f t="shared" si="18"/>
        <v>1.2819127994049322E-2</v>
      </c>
      <c r="AO52" s="203">
        <f t="shared" si="19"/>
        <v>9.7969020345720272E-3</v>
      </c>
      <c r="AP52" s="123"/>
      <c r="AQ52" s="124">
        <v>136891964.13</v>
      </c>
      <c r="AR52" s="124">
        <v>33401.089999999997</v>
      </c>
      <c r="AS52" s="122" t="e">
        <f>(#REF!/AQ52)-1</f>
        <v>#REF!</v>
      </c>
      <c r="AT52" s="122" t="e">
        <f>(#REF!/AR52)-1</f>
        <v>#REF!</v>
      </c>
    </row>
    <row r="53" spans="1:49">
      <c r="A53" s="198" t="s">
        <v>85</v>
      </c>
      <c r="B53" s="165">
        <v>562224615.82000005</v>
      </c>
      <c r="C53" s="176">
        <v>49116.04</v>
      </c>
      <c r="D53" s="165">
        <v>560063696.63999999</v>
      </c>
      <c r="E53" s="176">
        <v>48882.400000000001</v>
      </c>
      <c r="F53" s="116">
        <f>((D53-B53)/B53)</f>
        <v>-3.8435157750045927E-3</v>
      </c>
      <c r="G53" s="116">
        <f>((E53-C53)/C53)</f>
        <v>-4.7568981538413805E-3</v>
      </c>
      <c r="H53" s="165">
        <v>571014266.91999996</v>
      </c>
      <c r="I53" s="176">
        <v>49283.56</v>
      </c>
      <c r="J53" s="116">
        <f t="shared" si="34"/>
        <v>1.9552365821416243E-2</v>
      </c>
      <c r="K53" s="116">
        <f t="shared" si="35"/>
        <v>8.2066346987872164E-3</v>
      </c>
      <c r="L53" s="165">
        <v>575209685.97000003</v>
      </c>
      <c r="M53" s="176">
        <v>49445.51</v>
      </c>
      <c r="N53" s="116">
        <f t="shared" si="36"/>
        <v>7.3473103791780684E-3</v>
      </c>
      <c r="O53" s="116">
        <f t="shared" si="37"/>
        <v>3.2860856642662251E-3</v>
      </c>
      <c r="P53" s="165">
        <v>576800535.59000003</v>
      </c>
      <c r="Q53" s="176">
        <v>49566.61</v>
      </c>
      <c r="R53" s="116">
        <f t="shared" si="38"/>
        <v>2.7656864249726407E-3</v>
      </c>
      <c r="S53" s="116">
        <f t="shared" si="39"/>
        <v>2.4491607023569692E-3</v>
      </c>
      <c r="T53" s="165">
        <v>577221973.37</v>
      </c>
      <c r="U53" s="176">
        <v>49600.49</v>
      </c>
      <c r="V53" s="116">
        <f t="shared" si="40"/>
        <v>7.3064734513273192E-4</v>
      </c>
      <c r="W53" s="116">
        <f t="shared" si="41"/>
        <v>6.8352465500459648E-4</v>
      </c>
      <c r="X53" s="165">
        <v>578366645.35000002</v>
      </c>
      <c r="Y53" s="176">
        <v>49681.06</v>
      </c>
      <c r="Z53" s="116">
        <f t="shared" si="42"/>
        <v>1.9830706951730732E-3</v>
      </c>
      <c r="AA53" s="116">
        <f t="shared" si="43"/>
        <v>1.6243791139966502E-3</v>
      </c>
      <c r="AB53" s="165">
        <v>586162480.75999999</v>
      </c>
      <c r="AC53" s="176">
        <v>50199.05</v>
      </c>
      <c r="AD53" s="116">
        <f t="shared" si="44"/>
        <v>1.3479054286199886E-2</v>
      </c>
      <c r="AE53" s="116">
        <f t="shared" si="45"/>
        <v>1.0426307329191552E-2</v>
      </c>
      <c r="AF53" s="165">
        <v>602332262.25999999</v>
      </c>
      <c r="AG53" s="176">
        <v>51581.55</v>
      </c>
      <c r="AH53" s="116">
        <f t="shared" si="46"/>
        <v>2.7585835038494388E-2</v>
      </c>
      <c r="AI53" s="116">
        <f t="shared" si="47"/>
        <v>2.7540361819596185E-2</v>
      </c>
      <c r="AJ53" s="117">
        <f t="shared" si="14"/>
        <v>8.7000567769453044E-3</v>
      </c>
      <c r="AK53" s="117">
        <f t="shared" si="15"/>
        <v>6.1824444786697519E-3</v>
      </c>
      <c r="AL53" s="118">
        <f t="shared" si="16"/>
        <v>7.5470997091192579E-2</v>
      </c>
      <c r="AM53" s="118">
        <f t="shared" si="17"/>
        <v>5.5217215194016692E-2</v>
      </c>
      <c r="AN53" s="119">
        <f t="shared" si="18"/>
        <v>1.0692462797331501E-2</v>
      </c>
      <c r="AO53" s="203">
        <f t="shared" si="19"/>
        <v>9.7926937016953267E-3</v>
      </c>
      <c r="AP53" s="123"/>
      <c r="AQ53" s="124"/>
      <c r="AR53" s="124"/>
      <c r="AS53" s="122"/>
      <c r="AT53" s="122"/>
    </row>
    <row r="54" spans="1:49" s="265" customFormat="1">
      <c r="A54" s="198" t="s">
        <v>132</v>
      </c>
      <c r="B54" s="165">
        <v>27962727920.040001</v>
      </c>
      <c r="C54" s="176">
        <v>46038.23</v>
      </c>
      <c r="D54" s="165">
        <v>28282156132.16</v>
      </c>
      <c r="E54" s="176">
        <v>45855.49</v>
      </c>
      <c r="F54" s="116">
        <f>((D54-B54)/B54)</f>
        <v>1.1423356585001668E-2</v>
      </c>
      <c r="G54" s="116">
        <f>((E54-C54)/C54)</f>
        <v>-3.9693098540062293E-3</v>
      </c>
      <c r="H54" s="165">
        <v>29667824297.619999</v>
      </c>
      <c r="I54" s="176">
        <v>48041.26</v>
      </c>
      <c r="J54" s="116">
        <f t="shared" si="34"/>
        <v>4.8994431647463331E-2</v>
      </c>
      <c r="K54" s="116">
        <f t="shared" si="35"/>
        <v>4.7666484427491759E-2</v>
      </c>
      <c r="L54" s="165">
        <v>28446042757.34</v>
      </c>
      <c r="M54" s="176">
        <v>46133.39</v>
      </c>
      <c r="N54" s="116">
        <f t="shared" si="36"/>
        <v>-4.1182040449727619E-2</v>
      </c>
      <c r="O54" s="116">
        <f t="shared" si="37"/>
        <v>-3.9713154900600081E-2</v>
      </c>
      <c r="P54" s="165">
        <v>28598871200.259998</v>
      </c>
      <c r="Q54" s="176">
        <v>46184.78</v>
      </c>
      <c r="R54" s="116">
        <f t="shared" si="38"/>
        <v>5.3725730578311629E-3</v>
      </c>
      <c r="S54" s="116">
        <f t="shared" si="39"/>
        <v>1.1139437184217206E-3</v>
      </c>
      <c r="T54" s="165">
        <v>29289856514.900002</v>
      </c>
      <c r="U54" s="176">
        <v>46299.64</v>
      </c>
      <c r="V54" s="116">
        <f t="shared" si="40"/>
        <v>2.4161279296705994E-2</v>
      </c>
      <c r="W54" s="116">
        <f t="shared" si="41"/>
        <v>2.4869664854958837E-3</v>
      </c>
      <c r="X54" s="165">
        <v>29743488865.619999</v>
      </c>
      <c r="Y54" s="176">
        <v>46347.64</v>
      </c>
      <c r="Z54" s="116">
        <f t="shared" si="42"/>
        <v>1.5487694536476502E-2</v>
      </c>
      <c r="AA54" s="116">
        <f t="shared" si="43"/>
        <v>1.0367251235646757E-3</v>
      </c>
      <c r="AB54" s="165">
        <v>30946707556.700001</v>
      </c>
      <c r="AC54" s="176">
        <v>46643.71</v>
      </c>
      <c r="AD54" s="116">
        <f t="shared" si="44"/>
        <v>4.045317940057739E-2</v>
      </c>
      <c r="AE54" s="116">
        <f t="shared" si="45"/>
        <v>6.388027524163036E-3</v>
      </c>
      <c r="AF54" s="165">
        <v>31186281745.880001</v>
      </c>
      <c r="AG54" s="176">
        <v>47699.3</v>
      </c>
      <c r="AH54" s="116">
        <f t="shared" si="46"/>
        <v>7.7415081633823817E-3</v>
      </c>
      <c r="AI54" s="116">
        <f t="shared" si="47"/>
        <v>2.2630918509698388E-2</v>
      </c>
      <c r="AJ54" s="117">
        <f t="shared" si="14"/>
        <v>1.4056497779713852E-2</v>
      </c>
      <c r="AK54" s="117">
        <f t="shared" si="15"/>
        <v>4.7050751292786437E-3</v>
      </c>
      <c r="AL54" s="118">
        <f t="shared" si="16"/>
        <v>0.10268402451882666</v>
      </c>
      <c r="AM54" s="118">
        <f t="shared" si="17"/>
        <v>4.0209143986903312E-2</v>
      </c>
      <c r="AN54" s="119">
        <f t="shared" si="18"/>
        <v>2.7242608795544739E-2</v>
      </c>
      <c r="AO54" s="203">
        <f t="shared" si="19"/>
        <v>2.4638378932374489E-2</v>
      </c>
      <c r="AP54" s="123"/>
      <c r="AQ54" s="124"/>
      <c r="AR54" s="124"/>
      <c r="AS54" s="122"/>
      <c r="AT54" s="122"/>
    </row>
    <row r="55" spans="1:49" s="279" customFormat="1">
      <c r="A55" s="198" t="s">
        <v>156</v>
      </c>
      <c r="B55" s="165">
        <v>3915409395.6399999</v>
      </c>
      <c r="C55" s="176">
        <v>379.5</v>
      </c>
      <c r="D55" s="165">
        <v>3850289252.5300002</v>
      </c>
      <c r="E55" s="176">
        <v>379.5</v>
      </c>
      <c r="F55" s="116">
        <f>((D55-B55)/B55)</f>
        <v>-1.6631758401181272E-2</v>
      </c>
      <c r="G55" s="116">
        <f>((E55-C55)/C55)</f>
        <v>0</v>
      </c>
      <c r="H55" s="165">
        <v>3853353821.29</v>
      </c>
      <c r="I55" s="176">
        <v>379.5</v>
      </c>
      <c r="J55" s="116">
        <f t="shared" si="34"/>
        <v>7.9593208691685789E-4</v>
      </c>
      <c r="K55" s="116">
        <f t="shared" si="35"/>
        <v>0</v>
      </c>
      <c r="L55" s="165">
        <v>3866587627.6500001</v>
      </c>
      <c r="M55" s="176">
        <v>379.5</v>
      </c>
      <c r="N55" s="116">
        <f t="shared" si="36"/>
        <v>3.4343605528468725E-3</v>
      </c>
      <c r="O55" s="116">
        <f t="shared" si="37"/>
        <v>0</v>
      </c>
      <c r="P55" s="165">
        <v>3939438671.52</v>
      </c>
      <c r="Q55" s="176">
        <v>379.5</v>
      </c>
      <c r="R55" s="116">
        <f t="shared" si="38"/>
        <v>1.884117234251759E-2</v>
      </c>
      <c r="S55" s="116">
        <f t="shared" si="39"/>
        <v>0</v>
      </c>
      <c r="T55" s="165">
        <v>3955755786.3400002</v>
      </c>
      <c r="U55" s="176">
        <v>379.5</v>
      </c>
      <c r="V55" s="116">
        <f t="shared" si="40"/>
        <v>4.1419898063051576E-3</v>
      </c>
      <c r="W55" s="116">
        <f t="shared" si="41"/>
        <v>0</v>
      </c>
      <c r="X55" s="165">
        <v>3962362441.1199999</v>
      </c>
      <c r="Y55" s="176">
        <v>379.5</v>
      </c>
      <c r="Z55" s="116">
        <f t="shared" si="42"/>
        <v>1.6701371714638721E-3</v>
      </c>
      <c r="AA55" s="116">
        <f t="shared" si="43"/>
        <v>0</v>
      </c>
      <c r="AB55" s="165">
        <v>4001066826.4000001</v>
      </c>
      <c r="AC55" s="176">
        <v>379.5</v>
      </c>
      <c r="AD55" s="116">
        <f t="shared" si="44"/>
        <v>9.7680073075445475E-3</v>
      </c>
      <c r="AE55" s="116">
        <f t="shared" si="45"/>
        <v>0</v>
      </c>
      <c r="AF55" s="165">
        <v>4009026732.6399999</v>
      </c>
      <c r="AG55" s="176">
        <v>379.5</v>
      </c>
      <c r="AH55" s="116">
        <f t="shared" si="46"/>
        <v>1.9894459616316322E-3</v>
      </c>
      <c r="AI55" s="116">
        <f t="shared" si="47"/>
        <v>0</v>
      </c>
      <c r="AJ55" s="117">
        <f t="shared" si="14"/>
        <v>3.0011608535056573E-3</v>
      </c>
      <c r="AK55" s="117">
        <f t="shared" si="15"/>
        <v>0</v>
      </c>
      <c r="AL55" s="118">
        <f t="shared" si="16"/>
        <v>4.1227416876717583E-2</v>
      </c>
      <c r="AM55" s="118">
        <f t="shared" si="17"/>
        <v>0</v>
      </c>
      <c r="AN55" s="119">
        <f t="shared" si="18"/>
        <v>9.9376274189298692E-3</v>
      </c>
      <c r="AO55" s="203">
        <f t="shared" si="19"/>
        <v>0</v>
      </c>
      <c r="AP55" s="123"/>
      <c r="AQ55" s="124"/>
      <c r="AR55" s="124"/>
      <c r="AS55" s="122"/>
      <c r="AT55" s="122"/>
    </row>
    <row r="56" spans="1:49" s="279" customFormat="1">
      <c r="A56" s="198" t="s">
        <v>164</v>
      </c>
      <c r="B56" s="165">
        <v>563141946.20000005</v>
      </c>
      <c r="C56" s="176">
        <v>42034.5</v>
      </c>
      <c r="D56" s="165">
        <v>562912514</v>
      </c>
      <c r="E56" s="176">
        <v>42026.63</v>
      </c>
      <c r="F56" s="116">
        <f>((D56-B56)/B56)</f>
        <v>-4.0741450987308406E-4</v>
      </c>
      <c r="G56" s="116">
        <f>((E56-C56)/C56)</f>
        <v>-1.8722715864355753E-4</v>
      </c>
      <c r="H56" s="165">
        <v>563576233</v>
      </c>
      <c r="I56" s="176">
        <v>42085.48</v>
      </c>
      <c r="J56" s="116">
        <f t="shared" si="34"/>
        <v>1.1790802007290249E-3</v>
      </c>
      <c r="K56" s="116">
        <f t="shared" si="35"/>
        <v>1.4003026176499479E-3</v>
      </c>
      <c r="L56" s="165">
        <v>564893624.60000002</v>
      </c>
      <c r="M56" s="176">
        <v>42152.28</v>
      </c>
      <c r="N56" s="116">
        <f t="shared" si="36"/>
        <v>2.3375570559236551E-3</v>
      </c>
      <c r="O56" s="116">
        <f t="shared" si="37"/>
        <v>1.5872457674237202E-3</v>
      </c>
      <c r="P56" s="165">
        <v>565549998.60000002</v>
      </c>
      <c r="Q56" s="176">
        <v>42210.89</v>
      </c>
      <c r="R56" s="116">
        <f t="shared" si="38"/>
        <v>1.1619426586107729E-3</v>
      </c>
      <c r="S56" s="116">
        <f t="shared" si="39"/>
        <v>1.3904348709014218E-3</v>
      </c>
      <c r="T56" s="165">
        <v>566281396</v>
      </c>
      <c r="U56" s="176">
        <v>42274.99</v>
      </c>
      <c r="V56" s="116">
        <f t="shared" si="40"/>
        <v>1.2932497600751938E-3</v>
      </c>
      <c r="W56" s="116">
        <f t="shared" si="41"/>
        <v>1.5185654697164297E-3</v>
      </c>
      <c r="X56" s="165">
        <v>681845487.39999998</v>
      </c>
      <c r="Y56" s="176">
        <v>42325.23</v>
      </c>
      <c r="Z56" s="116">
        <f t="shared" si="42"/>
        <v>0.20407538057280619</v>
      </c>
      <c r="AA56" s="116">
        <f t="shared" si="43"/>
        <v>1.1884095064246081E-3</v>
      </c>
      <c r="AB56" s="165">
        <v>567820327.60000002</v>
      </c>
      <c r="AC56" s="176">
        <v>42385.48</v>
      </c>
      <c r="AD56" s="116">
        <f t="shared" si="44"/>
        <v>-0.16723020377358291</v>
      </c>
      <c r="AE56" s="116">
        <f t="shared" si="45"/>
        <v>1.4235008291744664E-3</v>
      </c>
      <c r="AF56" s="165">
        <v>568475869.39999998</v>
      </c>
      <c r="AG56" s="176">
        <v>42444.06</v>
      </c>
      <c r="AH56" s="116">
        <f t="shared" si="46"/>
        <v>1.1544880803593695E-3</v>
      </c>
      <c r="AI56" s="116">
        <f t="shared" si="47"/>
        <v>1.3820770697888633E-3</v>
      </c>
      <c r="AJ56" s="117">
        <f t="shared" si="14"/>
        <v>5.4455100056310275E-3</v>
      </c>
      <c r="AK56" s="117">
        <f t="shared" si="15"/>
        <v>1.2129136215544875E-3</v>
      </c>
      <c r="AL56" s="118">
        <f t="shared" si="16"/>
        <v>9.8831617021041679E-3</v>
      </c>
      <c r="AM56" s="118">
        <f t="shared" si="17"/>
        <v>9.9325118383272772E-3</v>
      </c>
      <c r="AN56" s="119">
        <f t="shared" si="18"/>
        <v>9.9561071863614126E-2</v>
      </c>
      <c r="AO56" s="203">
        <f t="shared" si="19"/>
        <v>5.7744930981080804E-4</v>
      </c>
      <c r="AP56" s="123"/>
      <c r="AQ56" s="124"/>
      <c r="AR56" s="124"/>
      <c r="AS56" s="122"/>
      <c r="AT56" s="122"/>
    </row>
    <row r="57" spans="1:49" s="279" customFormat="1">
      <c r="A57" s="198" t="s">
        <v>188</v>
      </c>
      <c r="B57" s="165">
        <v>705082764.79999995</v>
      </c>
      <c r="C57" s="176">
        <v>43312.856</v>
      </c>
      <c r="D57" s="165">
        <v>699874949.25</v>
      </c>
      <c r="E57" s="176">
        <v>42992.926200000002</v>
      </c>
      <c r="F57" s="116">
        <f>((D57-B57)/B57)</f>
        <v>-7.3861053056334088E-3</v>
      </c>
      <c r="G57" s="116">
        <f>((E57-C57)/C57)</f>
        <v>-7.386485896935498E-3</v>
      </c>
      <c r="H57" s="165">
        <v>690500384.25</v>
      </c>
      <c r="I57" s="176">
        <v>43254.966800000002</v>
      </c>
      <c r="J57" s="116">
        <f t="shared" si="34"/>
        <v>-1.3394628583357601E-2</v>
      </c>
      <c r="K57" s="116">
        <f t="shared" si="35"/>
        <v>6.0949701069661147E-3</v>
      </c>
      <c r="L57" s="165">
        <v>697629639.54999995</v>
      </c>
      <c r="M57" s="176">
        <v>43725.6469</v>
      </c>
      <c r="N57" s="116">
        <f t="shared" si="36"/>
        <v>1.0324766593350309E-2</v>
      </c>
      <c r="O57" s="116">
        <f t="shared" si="37"/>
        <v>1.0881527251570974E-2</v>
      </c>
      <c r="P57" s="165">
        <v>688566684.55999994</v>
      </c>
      <c r="Q57" s="176">
        <v>43211.760799999996</v>
      </c>
      <c r="R57" s="116">
        <f t="shared" si="38"/>
        <v>-1.2991069295516159E-2</v>
      </c>
      <c r="S57" s="116">
        <f t="shared" si="39"/>
        <v>-1.1752509943998183E-2</v>
      </c>
      <c r="T57" s="165">
        <v>731863785.39999998</v>
      </c>
      <c r="U57" s="176">
        <v>43400.37</v>
      </c>
      <c r="V57" s="116">
        <f t="shared" si="40"/>
        <v>6.2880040250084493E-2</v>
      </c>
      <c r="W57" s="116">
        <f t="shared" si="41"/>
        <v>4.364765436728194E-3</v>
      </c>
      <c r="X57" s="165">
        <v>690149714.5</v>
      </c>
      <c r="Y57" s="176">
        <v>43286.158499999998</v>
      </c>
      <c r="Z57" s="116">
        <f t="shared" si="42"/>
        <v>-5.6997041979883131E-2</v>
      </c>
      <c r="AA57" s="116">
        <f t="shared" si="43"/>
        <v>-2.6315789473685338E-3</v>
      </c>
      <c r="AB57" s="165">
        <v>689204077.20000005</v>
      </c>
      <c r="AC57" s="176">
        <v>43400.37</v>
      </c>
      <c r="AD57" s="116">
        <f t="shared" si="44"/>
        <v>-1.3701915397951706E-3</v>
      </c>
      <c r="AE57" s="116">
        <f t="shared" si="45"/>
        <v>2.6385224274407463E-3</v>
      </c>
      <c r="AF57" s="165">
        <v>626927151.64999998</v>
      </c>
      <c r="AG57" s="176">
        <v>43286.158499999998</v>
      </c>
      <c r="AH57" s="116">
        <f t="shared" si="46"/>
        <v>-9.0360645867055625E-2</v>
      </c>
      <c r="AI57" s="116">
        <f t="shared" si="47"/>
        <v>-2.6315789473685338E-3</v>
      </c>
      <c r="AJ57" s="117">
        <f t="shared" si="14"/>
        <v>-1.3661859465975786E-2</v>
      </c>
      <c r="AK57" s="117">
        <f t="shared" si="15"/>
        <v>-5.2796064120589888E-5</v>
      </c>
      <c r="AL57" s="118">
        <f t="shared" si="16"/>
        <v>-0.10422975944227228</v>
      </c>
      <c r="AM57" s="118">
        <f t="shared" si="17"/>
        <v>6.8204778301411834E-3</v>
      </c>
      <c r="AN57" s="119">
        <f t="shared" si="18"/>
        <v>4.5333138436076705E-2</v>
      </c>
      <c r="AO57" s="203">
        <f t="shared" si="19"/>
        <v>7.4457951111064199E-3</v>
      </c>
      <c r="AP57" s="123"/>
      <c r="AQ57" s="124"/>
      <c r="AR57" s="124"/>
      <c r="AS57" s="122"/>
      <c r="AT57" s="122"/>
    </row>
    <row r="58" spans="1:49">
      <c r="A58" s="198" t="s">
        <v>189</v>
      </c>
      <c r="B58" s="165">
        <v>5199259182.8400002</v>
      </c>
      <c r="C58" s="176">
        <v>463.1001</v>
      </c>
      <c r="D58" s="165">
        <v>5178305868.4300003</v>
      </c>
      <c r="E58" s="176">
        <v>459.87860000000001</v>
      </c>
      <c r="F58" s="116">
        <f>((D58-B58)/B58)</f>
        <v>-4.0300576819012283E-3</v>
      </c>
      <c r="G58" s="116">
        <f>((E58-C58)/C58)</f>
        <v>-6.9563794091169317E-3</v>
      </c>
      <c r="H58" s="165">
        <v>5316481654.3199997</v>
      </c>
      <c r="I58" s="176">
        <v>463.21379999999999</v>
      </c>
      <c r="J58" s="116">
        <f t="shared" si="34"/>
        <v>2.6683589073484493E-2</v>
      </c>
      <c r="K58" s="116">
        <f t="shared" si="35"/>
        <v>7.2523487720454619E-3</v>
      </c>
      <c r="L58" s="165">
        <v>5332539774.4099998</v>
      </c>
      <c r="M58" s="176">
        <v>466.5111</v>
      </c>
      <c r="N58" s="116">
        <f t="shared" si="36"/>
        <v>3.0204411740896065E-3</v>
      </c>
      <c r="O58" s="116">
        <f t="shared" si="37"/>
        <v>7.1183112420225977E-3</v>
      </c>
      <c r="P58" s="165">
        <v>5337922298.3000002</v>
      </c>
      <c r="Q58" s="176">
        <v>465.18459999999999</v>
      </c>
      <c r="R58" s="116">
        <f t="shared" si="38"/>
        <v>1.0093734163653517E-3</v>
      </c>
      <c r="S58" s="116">
        <f t="shared" si="39"/>
        <v>-2.8434478836623822E-3</v>
      </c>
      <c r="T58" s="165">
        <v>5414955636.3100004</v>
      </c>
      <c r="U58" s="176">
        <v>465.29829999999998</v>
      </c>
      <c r="V58" s="116">
        <f t="shared" si="40"/>
        <v>1.4431333710970932E-2</v>
      </c>
      <c r="W58" s="116">
        <f t="shared" si="41"/>
        <v>2.444190972787886E-4</v>
      </c>
      <c r="X58" s="165">
        <v>5550074881.9499998</v>
      </c>
      <c r="Y58" s="176">
        <v>462.49369999999999</v>
      </c>
      <c r="Z58" s="116">
        <f t="shared" si="42"/>
        <v>2.4952973711170761E-2</v>
      </c>
      <c r="AA58" s="116">
        <f t="shared" si="43"/>
        <v>-6.0275311558198119E-3</v>
      </c>
      <c r="AB58" s="165">
        <v>5550074881.9499998</v>
      </c>
      <c r="AC58" s="176">
        <v>462.49369999999999</v>
      </c>
      <c r="AD58" s="116">
        <f t="shared" si="44"/>
        <v>0</v>
      </c>
      <c r="AE58" s="116">
        <f t="shared" si="45"/>
        <v>0</v>
      </c>
      <c r="AF58" s="165">
        <v>5182989429.1499996</v>
      </c>
      <c r="AG58" s="176">
        <v>457.4151</v>
      </c>
      <c r="AH58" s="116">
        <f t="shared" si="46"/>
        <v>-6.614063064155018E-2</v>
      </c>
      <c r="AI58" s="116">
        <f t="shared" si="47"/>
        <v>-1.0980906334507896E-2</v>
      </c>
      <c r="AJ58" s="117">
        <f t="shared" si="14"/>
        <v>-9.1221546712830226E-6</v>
      </c>
      <c r="AK58" s="117">
        <f t="shared" si="15"/>
        <v>-1.5241482089700218E-3</v>
      </c>
      <c r="AL58" s="118">
        <f t="shared" si="16"/>
        <v>9.0445810637665414E-4</v>
      </c>
      <c r="AM58" s="118">
        <f t="shared" si="17"/>
        <v>-5.356848524806352E-3</v>
      </c>
      <c r="AN58" s="119">
        <f t="shared" si="18"/>
        <v>2.9139795655725175E-2</v>
      </c>
      <c r="AO58" s="203">
        <f t="shared" si="19"/>
        <v>6.5261045299830969E-3</v>
      </c>
      <c r="AP58" s="123"/>
      <c r="AQ58" s="124">
        <v>165890525.49000001</v>
      </c>
      <c r="AR58" s="124">
        <v>33407.480000000003</v>
      </c>
      <c r="AS58" s="122" t="e">
        <f>(#REF!/AQ58)-1</f>
        <v>#REF!</v>
      </c>
      <c r="AT58" s="122" t="e">
        <f>(#REF!/AR58)-1</f>
        <v>#REF!</v>
      </c>
      <c r="AV58" s="228"/>
      <c r="AW58" s="229"/>
    </row>
    <row r="59" spans="1:49">
      <c r="A59" s="200" t="s">
        <v>56</v>
      </c>
      <c r="B59" s="181">
        <f>SUM(B49:B58)</f>
        <v>219809805353.33005</v>
      </c>
      <c r="C59" s="175"/>
      <c r="D59" s="181">
        <f>SUM(D49:D58)</f>
        <v>221204355591.56</v>
      </c>
      <c r="E59" s="175"/>
      <c r="F59" s="116">
        <f>((D59-B59)/B59)</f>
        <v>6.3443495434077684E-3</v>
      </c>
      <c r="G59" s="116"/>
      <c r="H59" s="181">
        <f>SUM(H49:H58)</f>
        <v>223937697842.49005</v>
      </c>
      <c r="I59" s="175"/>
      <c r="J59" s="116">
        <f>((H59-D59)/D59)</f>
        <v>1.2356638474049757E-2</v>
      </c>
      <c r="K59" s="116"/>
      <c r="L59" s="181">
        <f>SUM(L49:L58)</f>
        <v>222595590267.64999</v>
      </c>
      <c r="M59" s="175"/>
      <c r="N59" s="116">
        <f>((L59-H59)/H59)</f>
        <v>-5.9932185950399867E-3</v>
      </c>
      <c r="O59" s="116"/>
      <c r="P59" s="181">
        <f>SUM(P49:P58)</f>
        <v>225813188236.56998</v>
      </c>
      <c r="Q59" s="175"/>
      <c r="R59" s="116">
        <f>((P59-L59)/L59)</f>
        <v>1.4454904362890243E-2</v>
      </c>
      <c r="S59" s="116"/>
      <c r="T59" s="181">
        <f>SUM(T49:T58)</f>
        <v>227504038323.12997</v>
      </c>
      <c r="U59" s="175"/>
      <c r="V59" s="116">
        <f>((T59-P59)/P59)</f>
        <v>7.4878269943587285E-3</v>
      </c>
      <c r="W59" s="116"/>
      <c r="X59" s="181">
        <f>SUM(X49:X58)</f>
        <v>229373919557.78</v>
      </c>
      <c r="Y59" s="175"/>
      <c r="Z59" s="116">
        <f>((X59-T59)/T59)</f>
        <v>8.2191122778848564E-3</v>
      </c>
      <c r="AA59" s="116"/>
      <c r="AB59" s="181">
        <f>SUM(AB49:AB58)</f>
        <v>230443138238.89001</v>
      </c>
      <c r="AC59" s="175"/>
      <c r="AD59" s="116">
        <f>((AB59-X59)/X59)</f>
        <v>4.6614657986026016E-3</v>
      </c>
      <c r="AE59" s="116"/>
      <c r="AF59" s="181">
        <f>SUM(AF49:AF58)</f>
        <v>230376946578.97</v>
      </c>
      <c r="AG59" s="175"/>
      <c r="AH59" s="116">
        <f>((AF59-AB59)/AB59)</f>
        <v>-2.8723641079473375E-4</v>
      </c>
      <c r="AI59" s="116"/>
      <c r="AJ59" s="117">
        <f t="shared" si="14"/>
        <v>5.9054803056699046E-3</v>
      </c>
      <c r="AK59" s="117"/>
      <c r="AL59" s="118">
        <f t="shared" si="16"/>
        <v>4.1466593019292168E-2</v>
      </c>
      <c r="AM59" s="118"/>
      <c r="AN59" s="119">
        <f t="shared" si="18"/>
        <v>6.5925906628085526E-3</v>
      </c>
      <c r="AO59" s="203"/>
      <c r="AP59" s="123"/>
      <c r="AQ59" s="136">
        <f>SUM(AQ49:AQ58)</f>
        <v>7244093345.6300001</v>
      </c>
      <c r="AR59" s="137"/>
      <c r="AS59" s="122" t="e">
        <f>(#REF!/AQ59)-1</f>
        <v>#REF!</v>
      </c>
      <c r="AT59" s="122" t="e">
        <f>(#REF!/AR59)-1</f>
        <v>#REF!</v>
      </c>
    </row>
    <row r="60" spans="1:49">
      <c r="A60" s="201" t="s">
        <v>62</v>
      </c>
      <c r="B60" s="175"/>
      <c r="C60" s="175"/>
      <c r="D60" s="175"/>
      <c r="E60" s="175"/>
      <c r="F60" s="116"/>
      <c r="G60" s="116"/>
      <c r="H60" s="175"/>
      <c r="I60" s="175"/>
      <c r="J60" s="116"/>
      <c r="K60" s="116"/>
      <c r="L60" s="175"/>
      <c r="M60" s="175"/>
      <c r="N60" s="116"/>
      <c r="O60" s="116"/>
      <c r="P60" s="175"/>
      <c r="Q60" s="175"/>
      <c r="R60" s="116"/>
      <c r="S60" s="116"/>
      <c r="T60" s="175"/>
      <c r="U60" s="175"/>
      <c r="V60" s="116"/>
      <c r="W60" s="116"/>
      <c r="X60" s="175"/>
      <c r="Y60" s="175"/>
      <c r="Z60" s="116"/>
      <c r="AA60" s="116"/>
      <c r="AB60" s="175"/>
      <c r="AC60" s="175"/>
      <c r="AD60" s="116"/>
      <c r="AE60" s="116"/>
      <c r="AF60" s="175"/>
      <c r="AG60" s="175"/>
      <c r="AH60" s="116"/>
      <c r="AI60" s="116"/>
      <c r="AJ60" s="117"/>
      <c r="AK60" s="117"/>
      <c r="AL60" s="118"/>
      <c r="AM60" s="118"/>
      <c r="AN60" s="119"/>
      <c r="AO60" s="203"/>
      <c r="AP60" s="123"/>
      <c r="AQ60" s="133"/>
      <c r="AR60" s="137"/>
      <c r="AS60" s="122" t="e">
        <f>(#REF!/AQ60)-1</f>
        <v>#REF!</v>
      </c>
      <c r="AT60" s="122" t="e">
        <f>(#REF!/AR60)-1</f>
        <v>#REF!</v>
      </c>
    </row>
    <row r="61" spans="1:49">
      <c r="A61" s="199" t="s">
        <v>26</v>
      </c>
      <c r="B61" s="165">
        <v>14748480087.219999</v>
      </c>
      <c r="C61" s="176">
        <v>3281.18</v>
      </c>
      <c r="D61" s="165">
        <v>16998386768.030001</v>
      </c>
      <c r="E61" s="176">
        <v>3308.47</v>
      </c>
      <c r="F61" s="116">
        <f>((D61-B61)/B61)</f>
        <v>0.15255176584328936</v>
      </c>
      <c r="G61" s="116">
        <f>((E61-C61)/C61)</f>
        <v>8.3171298130550481E-3</v>
      </c>
      <c r="H61" s="165">
        <v>16910491288.959999</v>
      </c>
      <c r="I61" s="176">
        <v>3310.54</v>
      </c>
      <c r="J61" s="116">
        <f t="shared" ref="J61" si="48">((H61-D61)/D61)</f>
        <v>-5.1708129876955437E-3</v>
      </c>
      <c r="K61" s="116">
        <f t="shared" ref="K61" si="49">((I61-E61)/E61)</f>
        <v>6.2566684902694107E-4</v>
      </c>
      <c r="L61" s="165">
        <v>17289539702.009998</v>
      </c>
      <c r="M61" s="176">
        <v>3312.96</v>
      </c>
      <c r="N61" s="116">
        <f t="shared" ref="N61" si="50">((L61-H61)/H61)</f>
        <v>2.2414985264056799E-2</v>
      </c>
      <c r="O61" s="116">
        <f t="shared" ref="O61" si="51">((M61-I61)/I61)</f>
        <v>7.3099856820943801E-4</v>
      </c>
      <c r="P61" s="165">
        <v>20181584989.919998</v>
      </c>
      <c r="Q61" s="176">
        <v>3318.11</v>
      </c>
      <c r="R61" s="116">
        <f t="shared" ref="R61" si="52">((P61-L61)/L61)</f>
        <v>0.16727138707884656</v>
      </c>
      <c r="S61" s="116">
        <f t="shared" ref="S61" si="53">((Q61-M61)/M61)</f>
        <v>1.5545011107891706E-3</v>
      </c>
      <c r="T61" s="165">
        <v>21800351612.869999</v>
      </c>
      <c r="U61" s="176">
        <v>3319.82</v>
      </c>
      <c r="V61" s="116">
        <f t="shared" ref="V61" si="54">((T61-P61)/P61)</f>
        <v>8.0210083784723482E-2</v>
      </c>
      <c r="W61" s="116">
        <f t="shared" ref="W61" si="55">((U61-Q61)/Q61)</f>
        <v>5.1535361998247082E-4</v>
      </c>
      <c r="X61" s="165">
        <v>22483365284.529999</v>
      </c>
      <c r="Y61" s="176">
        <v>3321.75</v>
      </c>
      <c r="Z61" s="116">
        <f t="shared" ref="Z61" si="56">((X61-T61)/T61)</f>
        <v>3.1330397040787987E-2</v>
      </c>
      <c r="AA61" s="116">
        <f t="shared" ref="AA61" si="57">((Y61-U61)/U61)</f>
        <v>5.8135682055046242E-4</v>
      </c>
      <c r="AB61" s="165">
        <v>24190589430.73</v>
      </c>
      <c r="AC61" s="176">
        <v>3323.68</v>
      </c>
      <c r="AD61" s="116">
        <f t="shared" ref="AD61" si="58">((AB61-X61)/X61)</f>
        <v>7.5932767385791702E-2</v>
      </c>
      <c r="AE61" s="116">
        <f t="shared" ref="AE61" si="59">((AC61-Y61)/Y61)</f>
        <v>5.8101904116800976E-4</v>
      </c>
      <c r="AF61" s="165">
        <v>27164442919.07</v>
      </c>
      <c r="AG61" s="176">
        <v>3325.61</v>
      </c>
      <c r="AH61" s="116">
        <f t="shared" ref="AH61" si="60">((AF61-AB61)/AB61)</f>
        <v>0.12293431281844786</v>
      </c>
      <c r="AI61" s="116">
        <f t="shared" ref="AI61" si="61">((AG61-AC61)/AC61)</f>
        <v>5.8068165407027482E-4</v>
      </c>
      <c r="AJ61" s="117">
        <f t="shared" si="14"/>
        <v>8.0934360778531028E-2</v>
      </c>
      <c r="AK61" s="117">
        <f t="shared" si="15"/>
        <v>1.6858384346064772E-3</v>
      </c>
      <c r="AL61" s="118">
        <f t="shared" si="16"/>
        <v>0.59806005650841987</v>
      </c>
      <c r="AM61" s="118">
        <f t="shared" si="17"/>
        <v>5.1806424117493369E-3</v>
      </c>
      <c r="AN61" s="119">
        <f t="shared" si="18"/>
        <v>6.2873845098155384E-2</v>
      </c>
      <c r="AO61" s="203">
        <f t="shared" si="19"/>
        <v>2.700763636417915E-3</v>
      </c>
      <c r="AP61" s="123"/>
      <c r="AQ61" s="138">
        <v>1198249163.9190199</v>
      </c>
      <c r="AR61" s="138">
        <v>1987.7461478934799</v>
      </c>
      <c r="AS61" s="122" t="e">
        <f>(#REF!/AQ61)-1</f>
        <v>#REF!</v>
      </c>
      <c r="AT61" s="122" t="e">
        <f>(#REF!/AR61)-1</f>
        <v>#REF!</v>
      </c>
    </row>
    <row r="62" spans="1:49">
      <c r="A62" s="198" t="s">
        <v>201</v>
      </c>
      <c r="B62" s="165">
        <v>111912809450.35001</v>
      </c>
      <c r="C62" s="176">
        <v>1.8855</v>
      </c>
      <c r="D62" s="165">
        <v>113135538762.92999</v>
      </c>
      <c r="E62" s="176">
        <v>1.8875999999999999</v>
      </c>
      <c r="F62" s="116">
        <f>((D62-B62)/B62)</f>
        <v>1.0925731545703435E-2</v>
      </c>
      <c r="G62" s="116">
        <f>((E62-C62)/C62)</f>
        <v>1.1137629276054047E-3</v>
      </c>
      <c r="H62" s="165">
        <v>118309927474.58</v>
      </c>
      <c r="I62" s="176">
        <v>1.8915999999999999</v>
      </c>
      <c r="J62" s="116">
        <f>((H62-D62)/D62)</f>
        <v>4.5736191900696103E-2</v>
      </c>
      <c r="K62" s="116">
        <f>((I62-E62)/E62)</f>
        <v>2.1190930281839394E-3</v>
      </c>
      <c r="L62" s="165">
        <v>126741985267.28999</v>
      </c>
      <c r="M62" s="176">
        <v>1.893</v>
      </c>
      <c r="N62" s="116">
        <f>((L62-H62)/H62)</f>
        <v>7.1270923520105264E-2</v>
      </c>
      <c r="O62" s="116">
        <f>((M62-I62)/I62)</f>
        <v>7.401141890463459E-4</v>
      </c>
      <c r="P62" s="165">
        <v>127711483627</v>
      </c>
      <c r="Q62" s="176">
        <v>1.8946000000000001</v>
      </c>
      <c r="R62" s="116">
        <f>((P62-L62)/L62)</f>
        <v>7.6493859368338152E-3</v>
      </c>
      <c r="S62" s="116">
        <f>((Q62-M62)/M62)</f>
        <v>8.4521922873747799E-4</v>
      </c>
      <c r="T62" s="165">
        <v>133071271614.83</v>
      </c>
      <c r="U62" s="176">
        <v>1.8959999999999999</v>
      </c>
      <c r="V62" s="116">
        <f>((T62-P62)/P62)</f>
        <v>4.1967940827342072E-2</v>
      </c>
      <c r="W62" s="116">
        <f>((U62-Q62)/Q62)</f>
        <v>7.389422569406977E-4</v>
      </c>
      <c r="X62" s="165">
        <v>135434056682.5</v>
      </c>
      <c r="Y62" s="176">
        <v>1.8982000000000001</v>
      </c>
      <c r="Z62" s="116">
        <f>((X62-T62)/T62)</f>
        <v>1.7755786346650346E-2</v>
      </c>
      <c r="AA62" s="116">
        <f>((Y62-U62)/U62)</f>
        <v>1.1603375527427225E-3</v>
      </c>
      <c r="AB62" s="165">
        <v>146822006662.17999</v>
      </c>
      <c r="AC62" s="176">
        <v>1.9026000000000001</v>
      </c>
      <c r="AD62" s="116">
        <f>((AB62-X62)/X62)</f>
        <v>8.4084832564507217E-2</v>
      </c>
      <c r="AE62" s="116">
        <f>((AC62-Y62)/Y62)</f>
        <v>2.3179854599093665E-3</v>
      </c>
      <c r="AF62" s="165">
        <v>151798004828.44</v>
      </c>
      <c r="AG62" s="176">
        <v>1.9046000000000001</v>
      </c>
      <c r="AH62" s="116">
        <f>((AF62-AB62)/AB62)</f>
        <v>3.3891364648824009E-2</v>
      </c>
      <c r="AI62" s="116">
        <f>((AG62-AC62)/AC62)</f>
        <v>1.0511931041732375E-3</v>
      </c>
      <c r="AJ62" s="117">
        <f t="shared" si="14"/>
        <v>3.9160269661332785E-2</v>
      </c>
      <c r="AK62" s="117">
        <f t="shared" si="15"/>
        <v>1.2608309684173989E-3</v>
      </c>
      <c r="AL62" s="118">
        <f t="shared" si="16"/>
        <v>0.34173581960417693</v>
      </c>
      <c r="AM62" s="118">
        <f t="shared" si="17"/>
        <v>9.0061453697818008E-3</v>
      </c>
      <c r="AN62" s="119">
        <f t="shared" si="18"/>
        <v>2.7714035679867924E-2</v>
      </c>
      <c r="AO62" s="203">
        <f t="shared" si="19"/>
        <v>6.1483008815544011E-4</v>
      </c>
      <c r="AP62" s="123"/>
      <c r="AQ62" s="121">
        <v>609639394.97000003</v>
      </c>
      <c r="AR62" s="125">
        <v>1.1629</v>
      </c>
      <c r="AS62" s="122" t="e">
        <f>(#REF!/AQ62)-1</f>
        <v>#REF!</v>
      </c>
      <c r="AT62" s="122" t="e">
        <f>(#REF!/AR62)-1</f>
        <v>#REF!</v>
      </c>
    </row>
    <row r="63" spans="1:49">
      <c r="A63" s="198" t="s">
        <v>68</v>
      </c>
      <c r="B63" s="165">
        <v>13523458748.85</v>
      </c>
      <c r="C63" s="169">
        <v>1</v>
      </c>
      <c r="D63" s="165">
        <v>13706916207.02</v>
      </c>
      <c r="E63" s="169">
        <v>1</v>
      </c>
      <c r="F63" s="116">
        <f>((D63-B63)/B63)</f>
        <v>1.356586813899224E-2</v>
      </c>
      <c r="G63" s="116">
        <f>((E63-C63)/C63)</f>
        <v>0</v>
      </c>
      <c r="H63" s="165">
        <v>13621789583.620001</v>
      </c>
      <c r="I63" s="169">
        <v>1</v>
      </c>
      <c r="J63" s="116">
        <f t="shared" ref="J63:J86" si="62">((H63-D63)/D63)</f>
        <v>-6.2104868895603224E-3</v>
      </c>
      <c r="K63" s="116">
        <f t="shared" ref="K63:K86" si="63">((I63-E63)/E63)</f>
        <v>0</v>
      </c>
      <c r="L63" s="165">
        <v>12168203141.719999</v>
      </c>
      <c r="M63" s="169">
        <v>1</v>
      </c>
      <c r="N63" s="116">
        <f t="shared" ref="N63:N86" si="64">((L63-H63)/H63)</f>
        <v>-0.10671038727891653</v>
      </c>
      <c r="O63" s="116">
        <f t="shared" ref="O63:O86" si="65">((M63-I63)/I63)</f>
        <v>0</v>
      </c>
      <c r="P63" s="165">
        <v>11950240835.549999</v>
      </c>
      <c r="Q63" s="169">
        <v>1</v>
      </c>
      <c r="R63" s="116">
        <f t="shared" ref="R63:R86" si="66">((P63-L63)/L63)</f>
        <v>-1.7912448011546813E-2</v>
      </c>
      <c r="S63" s="116">
        <f t="shared" ref="S63:S86" si="67">((Q63-M63)/M63)</f>
        <v>0</v>
      </c>
      <c r="T63" s="165">
        <v>12445066379.299999</v>
      </c>
      <c r="U63" s="169">
        <v>1</v>
      </c>
      <c r="V63" s="116">
        <f t="shared" ref="V63:V86" si="68">((T63-P63)/P63)</f>
        <v>4.1407160789427397E-2</v>
      </c>
      <c r="W63" s="116">
        <f t="shared" ref="W63:W86" si="69">((U63-Q63)/Q63)</f>
        <v>0</v>
      </c>
      <c r="X63" s="165">
        <v>12523884944.6</v>
      </c>
      <c r="Y63" s="169">
        <v>1</v>
      </c>
      <c r="Z63" s="116">
        <f t="shared" ref="Z63:Z86" si="70">((X63-T63)/T63)</f>
        <v>6.3333181919463955E-3</v>
      </c>
      <c r="AA63" s="116">
        <f t="shared" ref="AA63:AA86" si="71">((Y63-U63)/U63)</f>
        <v>0</v>
      </c>
      <c r="AB63" s="165">
        <v>12608155072.889999</v>
      </c>
      <c r="AC63" s="169">
        <v>1</v>
      </c>
      <c r="AD63" s="116">
        <f t="shared" ref="AD63:AD86" si="72">((AB63-X63)/X63)</f>
        <v>6.7287529918050124E-3</v>
      </c>
      <c r="AE63" s="116">
        <f t="shared" ref="AE63:AE86" si="73">((AC63-Y63)/Y63)</f>
        <v>0</v>
      </c>
      <c r="AF63" s="165">
        <v>11308666615.809999</v>
      </c>
      <c r="AG63" s="169">
        <v>1</v>
      </c>
      <c r="AH63" s="116">
        <f t="shared" ref="AH63:AH86" si="74">((AF63-AB63)/AB63)</f>
        <v>-0.10306729648925039</v>
      </c>
      <c r="AI63" s="116">
        <f t="shared" ref="AI63:AI86" si="75">((AG63-AC63)/AC63)</f>
        <v>0</v>
      </c>
      <c r="AJ63" s="117">
        <f t="shared" si="14"/>
        <v>-2.0733189819637877E-2</v>
      </c>
      <c r="AK63" s="117">
        <f t="shared" si="15"/>
        <v>0</v>
      </c>
      <c r="AL63" s="118">
        <f t="shared" si="16"/>
        <v>-0.17496638594622305</v>
      </c>
      <c r="AM63" s="118">
        <f t="shared" si="17"/>
        <v>0</v>
      </c>
      <c r="AN63" s="119">
        <f t="shared" si="18"/>
        <v>5.4660578375442519E-2</v>
      </c>
      <c r="AO63" s="203">
        <f t="shared" si="19"/>
        <v>0</v>
      </c>
      <c r="AP63" s="123"/>
      <c r="AQ63" s="121">
        <v>4056683843.0900002</v>
      </c>
      <c r="AR63" s="128">
        <v>1</v>
      </c>
      <c r="AS63" s="122" t="e">
        <f>(#REF!/AQ63)-1</f>
        <v>#REF!</v>
      </c>
      <c r="AT63" s="122" t="e">
        <f>(#REF!/AR63)-1</f>
        <v>#REF!</v>
      </c>
    </row>
    <row r="64" spans="1:49" ht="15" customHeight="1">
      <c r="A64" s="198" t="s">
        <v>27</v>
      </c>
      <c r="B64" s="165">
        <v>25950966856.27</v>
      </c>
      <c r="C64" s="169">
        <v>24.995200000000001</v>
      </c>
      <c r="D64" s="165">
        <v>26232876850.439999</v>
      </c>
      <c r="E64" s="169">
        <v>25.0075</v>
      </c>
      <c r="F64" s="116">
        <f>((D64-B64)/B64)</f>
        <v>1.0863178845372617E-2</v>
      </c>
      <c r="G64" s="116">
        <f>((E64-C64)/C64)</f>
        <v>4.9209448214056119E-4</v>
      </c>
      <c r="H64" s="165">
        <v>26375565499.169998</v>
      </c>
      <c r="I64" s="169">
        <v>25.020299999999999</v>
      </c>
      <c r="J64" s="116">
        <f t="shared" si="62"/>
        <v>5.4393061631593884E-3</v>
      </c>
      <c r="K64" s="116">
        <f t="shared" si="63"/>
        <v>5.1184644606612375E-4</v>
      </c>
      <c r="L64" s="165">
        <v>26827567333.27</v>
      </c>
      <c r="M64" s="169">
        <v>24.089300000000001</v>
      </c>
      <c r="N64" s="116">
        <f t="shared" si="64"/>
        <v>1.71371428648317E-2</v>
      </c>
      <c r="O64" s="116">
        <f t="shared" si="65"/>
        <v>-3.720978565404881E-2</v>
      </c>
      <c r="P64" s="165">
        <v>28458721599.52</v>
      </c>
      <c r="Q64" s="169">
        <v>24.0959</v>
      </c>
      <c r="R64" s="116">
        <f t="shared" si="66"/>
        <v>6.0801422879186537E-2</v>
      </c>
      <c r="S64" s="116">
        <f t="shared" si="67"/>
        <v>2.7398056398479111E-4</v>
      </c>
      <c r="T64" s="165">
        <v>28749423026.970001</v>
      </c>
      <c r="U64" s="169">
        <v>24.1081</v>
      </c>
      <c r="V64" s="116">
        <f t="shared" si="68"/>
        <v>1.021484490908769E-2</v>
      </c>
      <c r="W64" s="116">
        <f t="shared" si="69"/>
        <v>5.0631020215057281E-4</v>
      </c>
      <c r="X64" s="165">
        <v>28535009935.290001</v>
      </c>
      <c r="Y64" s="169">
        <v>24.112400000000001</v>
      </c>
      <c r="Z64" s="116">
        <f t="shared" si="70"/>
        <v>-7.4579963388781102E-3</v>
      </c>
      <c r="AA64" s="116">
        <f t="shared" si="71"/>
        <v>1.7836328868723112E-4</v>
      </c>
      <c r="AB64" s="165">
        <v>29940866725.75</v>
      </c>
      <c r="AC64" s="169">
        <v>24.136399999999998</v>
      </c>
      <c r="AD64" s="116">
        <f t="shared" si="72"/>
        <v>4.9267786962335657E-2</v>
      </c>
      <c r="AE64" s="116">
        <f t="shared" si="73"/>
        <v>9.9533849803409673E-4</v>
      </c>
      <c r="AF64" s="165">
        <v>30829317747.029999</v>
      </c>
      <c r="AG64" s="169">
        <v>24.148700000000002</v>
      </c>
      <c r="AH64" s="116">
        <f t="shared" si="74"/>
        <v>2.967352379668774E-2</v>
      </c>
      <c r="AI64" s="116">
        <f t="shared" si="75"/>
        <v>5.096037520095503E-4</v>
      </c>
      <c r="AJ64" s="117">
        <f t="shared" si="14"/>
        <v>2.1992401260222904E-2</v>
      </c>
      <c r="AK64" s="117">
        <f t="shared" si="15"/>
        <v>-4.2177810526219861E-3</v>
      </c>
      <c r="AL64" s="118">
        <f t="shared" si="16"/>
        <v>0.17521680610157345</v>
      </c>
      <c r="AM64" s="118">
        <f t="shared" si="17"/>
        <v>-3.4341697490752721E-2</v>
      </c>
      <c r="AN64" s="119">
        <f t="shared" si="18"/>
        <v>2.3103992552084219E-2</v>
      </c>
      <c r="AO64" s="203">
        <f t="shared" si="19"/>
        <v>1.3332926480086967E-2</v>
      </c>
      <c r="AP64" s="123"/>
      <c r="AQ64" s="121">
        <v>739078842.02999997</v>
      </c>
      <c r="AR64" s="125">
        <v>16.871500000000001</v>
      </c>
      <c r="AS64" s="122" t="e">
        <f>(#REF!/AQ64)-1</f>
        <v>#REF!</v>
      </c>
      <c r="AT64" s="122" t="e">
        <f>(#REF!/AR64)-1</f>
        <v>#REF!</v>
      </c>
    </row>
    <row r="65" spans="1:46">
      <c r="A65" s="198" t="s">
        <v>136</v>
      </c>
      <c r="B65" s="165">
        <v>570962220.24000001</v>
      </c>
      <c r="C65" s="177">
        <v>2.1993</v>
      </c>
      <c r="D65" s="165">
        <v>563311545.48000002</v>
      </c>
      <c r="E65" s="169">
        <v>2.1779000000000002</v>
      </c>
      <c r="F65" s="116">
        <f>((D65-B65)/B65)</f>
        <v>-1.3399616452353156E-2</v>
      </c>
      <c r="G65" s="116">
        <f>((E65-C65)/C65)</f>
        <v>-9.7303687536942959E-3</v>
      </c>
      <c r="H65" s="165">
        <v>558303187.33000004</v>
      </c>
      <c r="I65" s="169">
        <v>2.1553</v>
      </c>
      <c r="J65" s="116">
        <f t="shared" si="62"/>
        <v>-8.8909204687653513E-3</v>
      </c>
      <c r="K65" s="116">
        <f t="shared" si="63"/>
        <v>-1.0376968639515208E-2</v>
      </c>
      <c r="L65" s="165">
        <v>558967425.07000005</v>
      </c>
      <c r="M65" s="169">
        <v>2.1577000000000002</v>
      </c>
      <c r="N65" s="116">
        <f t="shared" si="64"/>
        <v>1.1897437719756274E-3</v>
      </c>
      <c r="O65" s="116">
        <f t="shared" si="65"/>
        <v>1.1135340787826195E-3</v>
      </c>
      <c r="P65" s="165">
        <v>567246464.64999998</v>
      </c>
      <c r="Q65" s="169">
        <v>2.1568999999999998</v>
      </c>
      <c r="R65" s="116">
        <f t="shared" si="66"/>
        <v>1.4811309583851209E-2</v>
      </c>
      <c r="S65" s="116">
        <f t="shared" si="67"/>
        <v>-3.7076516661276168E-4</v>
      </c>
      <c r="T65" s="165">
        <v>568218026.17999995</v>
      </c>
      <c r="U65" s="169">
        <v>2.1457000000000002</v>
      </c>
      <c r="V65" s="116">
        <f t="shared" si="68"/>
        <v>1.7127678893502495E-3</v>
      </c>
      <c r="W65" s="116">
        <f t="shared" si="69"/>
        <v>-5.1926375817143381E-3</v>
      </c>
      <c r="X65" s="165">
        <v>550794557.38999999</v>
      </c>
      <c r="Y65" s="169">
        <v>2.0872999999999999</v>
      </c>
      <c r="Z65" s="116">
        <f t="shared" si="70"/>
        <v>-3.0663351015338187E-2</v>
      </c>
      <c r="AA65" s="116">
        <f t="shared" si="71"/>
        <v>-2.7217225147970463E-2</v>
      </c>
      <c r="AB65" s="165">
        <v>554482766.99000001</v>
      </c>
      <c r="AC65" s="169">
        <v>2.1017187528854344</v>
      </c>
      <c r="AD65" s="116">
        <f t="shared" si="72"/>
        <v>6.6961620272302739E-3</v>
      </c>
      <c r="AE65" s="116">
        <f t="shared" si="73"/>
        <v>6.9078488408156388E-3</v>
      </c>
      <c r="AF65" s="165">
        <v>538457055.13</v>
      </c>
      <c r="AG65" s="169">
        <v>2.0407000000000002</v>
      </c>
      <c r="AH65" s="116">
        <f t="shared" si="74"/>
        <v>-2.8902091848580454E-2</v>
      </c>
      <c r="AI65" s="116">
        <f t="shared" si="75"/>
        <v>-2.9032786999526949E-2</v>
      </c>
      <c r="AJ65" s="117">
        <f t="shared" si="14"/>
        <v>-7.180749564078724E-3</v>
      </c>
      <c r="AK65" s="117">
        <f t="shared" si="15"/>
        <v>-9.237421171179469E-3</v>
      </c>
      <c r="AL65" s="118">
        <f t="shared" si="16"/>
        <v>-4.4122103566724191E-2</v>
      </c>
      <c r="AM65" s="118">
        <f t="shared" si="17"/>
        <v>-6.299646448413608E-2</v>
      </c>
      <c r="AN65" s="119">
        <f t="shared" si="18"/>
        <v>1.6432665307329265E-2</v>
      </c>
      <c r="AO65" s="203">
        <f t="shared" si="19"/>
        <v>1.2980542066655578E-2</v>
      </c>
      <c r="AP65" s="123"/>
      <c r="AQ65" s="129">
        <v>0</v>
      </c>
      <c r="AR65" s="130">
        <v>0</v>
      </c>
      <c r="AS65" s="122" t="e">
        <f>(#REF!/AQ65)-1</f>
        <v>#REF!</v>
      </c>
      <c r="AT65" s="122" t="e">
        <f>(#REF!/AR65)-1</f>
        <v>#REF!</v>
      </c>
    </row>
    <row r="66" spans="1:46">
      <c r="A66" s="198" t="s">
        <v>87</v>
      </c>
      <c r="B66" s="165">
        <v>34246010352.009998</v>
      </c>
      <c r="C66" s="177">
        <v>294.38</v>
      </c>
      <c r="D66" s="165">
        <v>34603255638.769997</v>
      </c>
      <c r="E66" s="177">
        <v>294.49</v>
      </c>
      <c r="F66" s="116">
        <f>((D66-B66)/B66)</f>
        <v>1.0431734473240049E-2</v>
      </c>
      <c r="G66" s="116">
        <f>((E66-C66)/C66)</f>
        <v>3.7366668931317906E-4</v>
      </c>
      <c r="H66" s="165">
        <v>35754441660.199997</v>
      </c>
      <c r="I66" s="177">
        <v>294.66000000000003</v>
      </c>
      <c r="J66" s="116">
        <f t="shared" si="62"/>
        <v>3.3268141976218982E-2</v>
      </c>
      <c r="K66" s="116">
        <f t="shared" si="63"/>
        <v>5.7726917722169147E-4</v>
      </c>
      <c r="L66" s="165">
        <v>36287882442.879997</v>
      </c>
      <c r="M66" s="177">
        <v>294.94</v>
      </c>
      <c r="N66" s="116">
        <f t="shared" si="64"/>
        <v>1.4919566854089603E-2</v>
      </c>
      <c r="O66" s="116">
        <f t="shared" si="65"/>
        <v>9.5024774316151733E-4</v>
      </c>
      <c r="P66" s="165">
        <v>36712750535.599998</v>
      </c>
      <c r="Q66" s="177">
        <v>295.19</v>
      </c>
      <c r="R66" s="116">
        <f t="shared" si="66"/>
        <v>1.1708263588782764E-2</v>
      </c>
      <c r="S66" s="116">
        <f t="shared" si="67"/>
        <v>8.4763002644605687E-4</v>
      </c>
      <c r="T66" s="165">
        <v>37240205334.129997</v>
      </c>
      <c r="U66" s="177">
        <v>295.43</v>
      </c>
      <c r="V66" s="116">
        <f t="shared" si="68"/>
        <v>1.4367073859490069E-2</v>
      </c>
      <c r="W66" s="116">
        <f t="shared" si="69"/>
        <v>8.1303567194013714E-4</v>
      </c>
      <c r="X66" s="165">
        <v>37594455826.25</v>
      </c>
      <c r="Y66" s="177">
        <v>295.72000000000003</v>
      </c>
      <c r="Z66" s="116">
        <f t="shared" si="70"/>
        <v>9.5125816021035293E-3</v>
      </c>
      <c r="AA66" s="116">
        <f t="shared" si="71"/>
        <v>9.816200115087177E-4</v>
      </c>
      <c r="AB66" s="165">
        <v>38963241116.07</v>
      </c>
      <c r="AC66" s="177">
        <v>295.99</v>
      </c>
      <c r="AD66" s="116">
        <f t="shared" si="72"/>
        <v>3.6409232684364523E-2</v>
      </c>
      <c r="AE66" s="116">
        <f t="shared" si="73"/>
        <v>9.1302583524949883E-4</v>
      </c>
      <c r="AF66" s="165">
        <v>40115318123.459999</v>
      </c>
      <c r="AG66" s="177">
        <v>296.22000000000003</v>
      </c>
      <c r="AH66" s="116">
        <f t="shared" si="74"/>
        <v>2.9568305263876951E-2</v>
      </c>
      <c r="AI66" s="116">
        <f t="shared" si="75"/>
        <v>7.7705327882704879E-4</v>
      </c>
      <c r="AJ66" s="117">
        <f t="shared" si="14"/>
        <v>2.002311253777081E-2</v>
      </c>
      <c r="AK66" s="117">
        <f t="shared" si="15"/>
        <v>7.7919355420848083E-4</v>
      </c>
      <c r="AL66" s="118">
        <f t="shared" si="16"/>
        <v>0.15929317582806302</v>
      </c>
      <c r="AM66" s="118">
        <f t="shared" si="17"/>
        <v>5.8745628034908423E-3</v>
      </c>
      <c r="AN66" s="119">
        <f t="shared" si="18"/>
        <v>1.1114250191976639E-2</v>
      </c>
      <c r="AO66" s="203">
        <f t="shared" si="19"/>
        <v>2.0674552965941327E-4</v>
      </c>
      <c r="AP66" s="123"/>
      <c r="AQ66" s="121">
        <v>3320655667.8400002</v>
      </c>
      <c r="AR66" s="125">
        <v>177.09</v>
      </c>
      <c r="AS66" s="122" t="e">
        <f>(#REF!/AQ66)-1</f>
        <v>#REF!</v>
      </c>
      <c r="AT66" s="122" t="e">
        <f>(#REF!/AR66)-1</f>
        <v>#REF!</v>
      </c>
    </row>
    <row r="67" spans="1:46">
      <c r="A67" s="198" t="s">
        <v>49</v>
      </c>
      <c r="B67" s="165">
        <v>5118516043.4499998</v>
      </c>
      <c r="C67" s="177">
        <v>1.02</v>
      </c>
      <c r="D67" s="165">
        <v>4966727234.79</v>
      </c>
      <c r="E67" s="177">
        <v>1.02</v>
      </c>
      <c r="F67" s="116">
        <f>((D67-B67)/B67)</f>
        <v>-2.9654846711722062E-2</v>
      </c>
      <c r="G67" s="116">
        <f>((E67-C67)/C67)</f>
        <v>0</v>
      </c>
      <c r="H67" s="165">
        <v>5273884851.9300003</v>
      </c>
      <c r="I67" s="177">
        <v>1</v>
      </c>
      <c r="J67" s="116">
        <f t="shared" si="62"/>
        <v>6.1843061360100517E-2</v>
      </c>
      <c r="K67" s="116">
        <f t="shared" si="63"/>
        <v>-1.9607843137254919E-2</v>
      </c>
      <c r="L67" s="165">
        <v>5272444418.96</v>
      </c>
      <c r="M67" s="177">
        <v>1</v>
      </c>
      <c r="N67" s="116">
        <f t="shared" si="64"/>
        <v>-2.7312560104021509E-4</v>
      </c>
      <c r="O67" s="116">
        <f t="shared" si="65"/>
        <v>0</v>
      </c>
      <c r="P67" s="165">
        <v>5431053877.7600002</v>
      </c>
      <c r="Q67" s="177">
        <v>1</v>
      </c>
      <c r="R67" s="116">
        <f t="shared" si="66"/>
        <v>3.0082718032954859E-2</v>
      </c>
      <c r="S67" s="116">
        <f t="shared" si="67"/>
        <v>0</v>
      </c>
      <c r="T67" s="165">
        <v>5665848182.3500004</v>
      </c>
      <c r="U67" s="177">
        <v>1</v>
      </c>
      <c r="V67" s="116">
        <f t="shared" si="68"/>
        <v>4.3231812807358744E-2</v>
      </c>
      <c r="W67" s="116">
        <f t="shared" si="69"/>
        <v>0</v>
      </c>
      <c r="X67" s="165">
        <v>5899443119.0600004</v>
      </c>
      <c r="Y67" s="177">
        <v>1</v>
      </c>
      <c r="Z67" s="116">
        <f t="shared" si="70"/>
        <v>4.1228590882065048E-2</v>
      </c>
      <c r="AA67" s="116">
        <f t="shared" si="71"/>
        <v>0</v>
      </c>
      <c r="AB67" s="166">
        <v>6080981480.1199999</v>
      </c>
      <c r="AC67" s="177">
        <v>1</v>
      </c>
      <c r="AD67" s="116">
        <f t="shared" si="72"/>
        <v>3.0772118214596033E-2</v>
      </c>
      <c r="AE67" s="116">
        <f t="shared" si="73"/>
        <v>0</v>
      </c>
      <c r="AF67" s="165">
        <v>6142487849.96</v>
      </c>
      <c r="AG67" s="177">
        <v>1.01</v>
      </c>
      <c r="AH67" s="116">
        <f t="shared" si="74"/>
        <v>1.0114546482517228E-2</v>
      </c>
      <c r="AI67" s="116">
        <f t="shared" si="75"/>
        <v>1.0000000000000009E-2</v>
      </c>
      <c r="AJ67" s="117">
        <f t="shared" si="14"/>
        <v>2.3418109433353766E-2</v>
      </c>
      <c r="AK67" s="117">
        <f t="shared" si="15"/>
        <v>-1.2009803921568638E-3</v>
      </c>
      <c r="AL67" s="118">
        <f t="shared" si="16"/>
        <v>0.23672743832885618</v>
      </c>
      <c r="AM67" s="118">
        <f t="shared" si="17"/>
        <v>-9.8039215686274595E-3</v>
      </c>
      <c r="AN67" s="119">
        <f t="shared" si="18"/>
        <v>2.888343458247334E-2</v>
      </c>
      <c r="AO67" s="203">
        <f t="shared" si="19"/>
        <v>8.2195644764395861E-3</v>
      </c>
      <c r="AP67" s="123"/>
      <c r="AQ67" s="139">
        <v>1300500308</v>
      </c>
      <c r="AR67" s="125">
        <v>1.19</v>
      </c>
      <c r="AS67" s="122" t="e">
        <f>(#REF!/AQ67)-1</f>
        <v>#REF!</v>
      </c>
      <c r="AT67" s="122" t="e">
        <f>(#REF!/AR67)-1</f>
        <v>#REF!</v>
      </c>
    </row>
    <row r="68" spans="1:46">
      <c r="A68" s="198" t="s">
        <v>66</v>
      </c>
      <c r="B68" s="166">
        <v>26798503396.290001</v>
      </c>
      <c r="C68" s="177">
        <v>3.86</v>
      </c>
      <c r="D68" s="166">
        <v>27220156029.900002</v>
      </c>
      <c r="E68" s="177">
        <v>3.87</v>
      </c>
      <c r="F68" s="116">
        <f>((D68-B68)/B68)</f>
        <v>1.5734185875035635E-2</v>
      </c>
      <c r="G68" s="116">
        <f>((E68-C68)/C68)</f>
        <v>2.5906735751295936E-3</v>
      </c>
      <c r="H68" s="166">
        <v>27371290153.450001</v>
      </c>
      <c r="I68" s="177">
        <v>3.87</v>
      </c>
      <c r="J68" s="116">
        <f t="shared" si="62"/>
        <v>5.5522871868914289E-3</v>
      </c>
      <c r="K68" s="116">
        <f t="shared" si="63"/>
        <v>0</v>
      </c>
      <c r="L68" s="166">
        <v>26944099018.099998</v>
      </c>
      <c r="M68" s="177">
        <v>3.87</v>
      </c>
      <c r="N68" s="116">
        <f t="shared" si="64"/>
        <v>-1.5607270718883421E-2</v>
      </c>
      <c r="O68" s="116">
        <f t="shared" si="65"/>
        <v>0</v>
      </c>
      <c r="P68" s="166">
        <v>26967313438.900002</v>
      </c>
      <c r="Q68" s="177">
        <v>3.88</v>
      </c>
      <c r="R68" s="116">
        <f t="shared" si="66"/>
        <v>8.615771781572101E-4</v>
      </c>
      <c r="S68" s="116">
        <f t="shared" si="67"/>
        <v>2.5839793281653197E-3</v>
      </c>
      <c r="T68" s="166">
        <v>27287318170.799999</v>
      </c>
      <c r="U68" s="177">
        <v>3.88</v>
      </c>
      <c r="V68" s="116">
        <f t="shared" si="68"/>
        <v>1.1866392721137547E-2</v>
      </c>
      <c r="W68" s="116">
        <f t="shared" si="69"/>
        <v>0</v>
      </c>
      <c r="X68" s="166">
        <v>27471046706.48</v>
      </c>
      <c r="Y68" s="177">
        <v>3.88</v>
      </c>
      <c r="Z68" s="116">
        <f t="shared" si="70"/>
        <v>6.7331107633951054E-3</v>
      </c>
      <c r="AA68" s="116">
        <f t="shared" si="71"/>
        <v>0</v>
      </c>
      <c r="AB68" s="166">
        <v>27380910339.990002</v>
      </c>
      <c r="AC68" s="177">
        <v>3.88</v>
      </c>
      <c r="AD68" s="116">
        <f t="shared" si="72"/>
        <v>-3.2811405933337108E-3</v>
      </c>
      <c r="AE68" s="116">
        <f t="shared" si="73"/>
        <v>0</v>
      </c>
      <c r="AF68" s="166">
        <v>27139514463.16</v>
      </c>
      <c r="AG68" s="177">
        <v>3.89</v>
      </c>
      <c r="AH68" s="116">
        <f t="shared" si="74"/>
        <v>-8.8162107772378016E-3</v>
      </c>
      <c r="AI68" s="116">
        <f t="shared" si="75"/>
        <v>2.5773195876289258E-3</v>
      </c>
      <c r="AJ68" s="117">
        <f t="shared" si="14"/>
        <v>1.6303664543952489E-3</v>
      </c>
      <c r="AK68" s="117">
        <f t="shared" si="15"/>
        <v>9.6899656136547989E-4</v>
      </c>
      <c r="AL68" s="118">
        <f t="shared" si="16"/>
        <v>-2.962568129713176E-3</v>
      </c>
      <c r="AM68" s="118">
        <f t="shared" si="17"/>
        <v>5.1679586563307539E-3</v>
      </c>
      <c r="AN68" s="119">
        <f t="shared" si="18"/>
        <v>1.0529512723115156E-2</v>
      </c>
      <c r="AO68" s="203">
        <f t="shared" si="19"/>
        <v>1.3373470705911542E-3</v>
      </c>
      <c r="AP68" s="123"/>
      <c r="AQ68" s="124">
        <v>776682398.99000001</v>
      </c>
      <c r="AR68" s="128">
        <v>2.4700000000000002</v>
      </c>
      <c r="AS68" s="122" t="e">
        <f>(#REF!/AQ68)-1</f>
        <v>#REF!</v>
      </c>
      <c r="AT68" s="122" t="e">
        <f>(#REF!/AR68)-1</f>
        <v>#REF!</v>
      </c>
    </row>
    <row r="69" spans="1:46">
      <c r="A69" s="199" t="s">
        <v>92</v>
      </c>
      <c r="B69" s="165">
        <v>36193541701.949997</v>
      </c>
      <c r="C69" s="165">
        <v>3937.01</v>
      </c>
      <c r="D69" s="165">
        <v>36373107551.050003</v>
      </c>
      <c r="E69" s="165">
        <v>3939.75</v>
      </c>
      <c r="F69" s="116">
        <f>((D69-B69)/B69)</f>
        <v>4.9612676918637019E-3</v>
      </c>
      <c r="G69" s="116">
        <f>((E69-C69)/C69)</f>
        <v>6.9595962418174742E-4</v>
      </c>
      <c r="H69" s="165">
        <v>36443677874.279999</v>
      </c>
      <c r="I69" s="165">
        <v>3945.1</v>
      </c>
      <c r="J69" s="116">
        <f t="shared" si="62"/>
        <v>1.9401785544704863E-3</v>
      </c>
      <c r="K69" s="116">
        <f t="shared" si="63"/>
        <v>1.357954184910187E-3</v>
      </c>
      <c r="L69" s="165">
        <v>36344196441.269997</v>
      </c>
      <c r="M69" s="165">
        <v>3948.17</v>
      </c>
      <c r="N69" s="116">
        <f t="shared" si="64"/>
        <v>-2.7297308837264975E-3</v>
      </c>
      <c r="O69" s="116">
        <f t="shared" si="65"/>
        <v>7.7818052774331797E-4</v>
      </c>
      <c r="P69" s="165">
        <v>36344196441.269997</v>
      </c>
      <c r="Q69" s="165">
        <v>3950.73</v>
      </c>
      <c r="R69" s="116">
        <f t="shared" si="66"/>
        <v>0</v>
      </c>
      <c r="S69" s="116">
        <f t="shared" si="67"/>
        <v>6.4840166456863445E-4</v>
      </c>
      <c r="T69" s="165">
        <v>36983132522.230003</v>
      </c>
      <c r="U69" s="165">
        <v>3953.99</v>
      </c>
      <c r="V69" s="116">
        <f t="shared" si="68"/>
        <v>1.7580140531996309E-2</v>
      </c>
      <c r="W69" s="116">
        <f t="shared" si="69"/>
        <v>8.2516395704079087E-4</v>
      </c>
      <c r="X69" s="165">
        <v>36869419489.169998</v>
      </c>
      <c r="Y69" s="165">
        <v>3955.83</v>
      </c>
      <c r="Z69" s="116">
        <f t="shared" si="70"/>
        <v>-3.0747269175117604E-3</v>
      </c>
      <c r="AA69" s="116">
        <f t="shared" si="71"/>
        <v>4.653527196579014E-4</v>
      </c>
      <c r="AB69" s="165">
        <v>36689763545.040001</v>
      </c>
      <c r="AC69" s="165">
        <v>3958.41</v>
      </c>
      <c r="AD69" s="116">
        <f t="shared" si="72"/>
        <v>-4.8727630274398347E-3</v>
      </c>
      <c r="AE69" s="116">
        <f t="shared" si="73"/>
        <v>6.5220193992156575E-4</v>
      </c>
      <c r="AF69" s="165">
        <v>36312278270.75</v>
      </c>
      <c r="AG69" s="165">
        <v>3961.05</v>
      </c>
      <c r="AH69" s="116">
        <f t="shared" si="74"/>
        <v>-1.0288572010735464E-2</v>
      </c>
      <c r="AI69" s="116">
        <f t="shared" si="75"/>
        <v>6.6693445095387482E-4</v>
      </c>
      <c r="AJ69" s="117">
        <f t="shared" si="14"/>
        <v>4.3947424236461755E-4</v>
      </c>
      <c r="AK69" s="117">
        <f t="shared" si="15"/>
        <v>7.6126863362225249E-4</v>
      </c>
      <c r="AL69" s="118">
        <f t="shared" si="16"/>
        <v>-1.6723696267806807E-3</v>
      </c>
      <c r="AM69" s="118">
        <f t="shared" si="17"/>
        <v>5.406434418427611E-3</v>
      </c>
      <c r="AN69" s="119">
        <f t="shared" si="18"/>
        <v>8.3014509922508389E-3</v>
      </c>
      <c r="AO69" s="203">
        <f t="shared" si="19"/>
        <v>2.6342990417149627E-4</v>
      </c>
      <c r="AP69" s="123"/>
      <c r="AQ69" s="121">
        <v>8144502990.9799995</v>
      </c>
      <c r="AR69" s="121">
        <v>2263.5700000000002</v>
      </c>
      <c r="AS69" s="122" t="e">
        <f>(#REF!/AQ69)-1</f>
        <v>#REF!</v>
      </c>
      <c r="AT69" s="122" t="e">
        <f>(#REF!/AR69)-1</f>
        <v>#REF!</v>
      </c>
    </row>
    <row r="70" spans="1:46">
      <c r="A70" s="199" t="s">
        <v>93</v>
      </c>
      <c r="B70" s="165">
        <v>388044927.95999998</v>
      </c>
      <c r="C70" s="165">
        <v>3480.37</v>
      </c>
      <c r="D70" s="165">
        <v>391084673.06</v>
      </c>
      <c r="E70" s="165">
        <v>3507.77</v>
      </c>
      <c r="F70" s="116">
        <f>((D70-B70)/B70)</f>
        <v>7.8334875190363609E-3</v>
      </c>
      <c r="G70" s="116">
        <f>((E70-C70)/C70)</f>
        <v>7.8727261756652567E-3</v>
      </c>
      <c r="H70" s="165">
        <v>397872816.08999997</v>
      </c>
      <c r="I70" s="165">
        <v>3568.98</v>
      </c>
      <c r="J70" s="116">
        <f t="shared" si="62"/>
        <v>1.7357220820971776E-2</v>
      </c>
      <c r="K70" s="116">
        <f t="shared" si="63"/>
        <v>1.7449832799755982E-2</v>
      </c>
      <c r="L70" s="165">
        <v>398137333.06999999</v>
      </c>
      <c r="M70" s="165">
        <v>3570.22</v>
      </c>
      <c r="N70" s="116">
        <f t="shared" si="64"/>
        <v>6.6482797844672197E-4</v>
      </c>
      <c r="O70" s="116">
        <f t="shared" si="65"/>
        <v>3.474382036323492E-4</v>
      </c>
      <c r="P70" s="165">
        <v>401296620.13999999</v>
      </c>
      <c r="Q70" s="165">
        <v>3599.04</v>
      </c>
      <c r="R70" s="116">
        <f t="shared" si="66"/>
        <v>7.9351691177489535E-3</v>
      </c>
      <c r="S70" s="116">
        <f t="shared" si="67"/>
        <v>8.0723316770395567E-3</v>
      </c>
      <c r="T70" s="165">
        <v>399837648.58999997</v>
      </c>
      <c r="U70" s="165">
        <v>3594.57</v>
      </c>
      <c r="V70" s="116">
        <f t="shared" si="68"/>
        <v>-3.6356437527209221E-3</v>
      </c>
      <c r="W70" s="116">
        <f t="shared" si="69"/>
        <v>-1.2419978660975705E-3</v>
      </c>
      <c r="X70" s="165">
        <v>402057861.47000003</v>
      </c>
      <c r="Y70" s="165">
        <v>3614.64</v>
      </c>
      <c r="Z70" s="116">
        <f t="shared" si="70"/>
        <v>5.5527859565738325E-3</v>
      </c>
      <c r="AA70" s="116">
        <f t="shared" si="71"/>
        <v>5.5834216610052686E-3</v>
      </c>
      <c r="AB70" s="165">
        <v>399811235.48000002</v>
      </c>
      <c r="AC70" s="165">
        <v>3594.33</v>
      </c>
      <c r="AD70" s="116">
        <f t="shared" si="72"/>
        <v>-5.587817588707052E-3</v>
      </c>
      <c r="AE70" s="116">
        <f t="shared" si="73"/>
        <v>-5.618816811632679E-3</v>
      </c>
      <c r="AF70" s="165">
        <v>394303939.05000001</v>
      </c>
      <c r="AG70" s="165">
        <v>3543.75</v>
      </c>
      <c r="AH70" s="116">
        <f t="shared" si="74"/>
        <v>-1.3774741531183162E-2</v>
      </c>
      <c r="AI70" s="116">
        <f t="shared" si="75"/>
        <v>-1.4072163657760954E-2</v>
      </c>
      <c r="AJ70" s="117">
        <f t="shared" ref="AJ70:AJ125" si="76">AVERAGE(F70,J70,N70,R70,V70,Z70,AD70,AH70)</f>
        <v>2.0431610650208142E-3</v>
      </c>
      <c r="AK70" s="117">
        <f t="shared" ref="AK70:AK125" si="77">AVERAGE(G70,K70,O70,S70,W70,AA70,AE70,AI70)</f>
        <v>2.2990965227009013E-3</v>
      </c>
      <c r="AL70" s="118">
        <f t="shared" ref="AL70:AL125" si="78">((AF70-D70)/D70)</f>
        <v>8.2316342515067354E-3</v>
      </c>
      <c r="AM70" s="118">
        <f t="shared" ref="AM70:AM125" si="79">((AG70-E70)/E70)</f>
        <v>1.0257228951727171E-2</v>
      </c>
      <c r="AN70" s="119">
        <f t="shared" ref="AN70:AN125" si="80">STDEV(F70,J70,N70,R70,V70,Z70,AD70,AH70)</f>
        <v>9.6929137329282919E-3</v>
      </c>
      <c r="AO70" s="203">
        <f t="shared" ref="AO70:AO125" si="81">STDEV(G70,K70,O70,S70,W70,AA70,AE70,AI70)</f>
        <v>9.6494783288885548E-3</v>
      </c>
      <c r="AP70" s="123"/>
      <c r="AQ70" s="121"/>
      <c r="AR70" s="121"/>
      <c r="AS70" s="122"/>
      <c r="AT70" s="122"/>
    </row>
    <row r="71" spans="1:46">
      <c r="A71" s="199" t="s">
        <v>116</v>
      </c>
      <c r="B71" s="165">
        <v>57012676.359999999</v>
      </c>
      <c r="C71" s="165">
        <v>12.269648999999999</v>
      </c>
      <c r="D71" s="165">
        <v>57032468.509999998</v>
      </c>
      <c r="E71" s="165">
        <v>12.272285</v>
      </c>
      <c r="F71" s="116">
        <f>((D71-B71)/B71)</f>
        <v>3.4715349749629801E-4</v>
      </c>
      <c r="G71" s="116">
        <f>((E71-C71)/C71)</f>
        <v>2.1483907159860474E-4</v>
      </c>
      <c r="H71" s="165">
        <v>57163086.670000002</v>
      </c>
      <c r="I71" s="165">
        <v>12.296932</v>
      </c>
      <c r="J71" s="116">
        <f t="shared" si="62"/>
        <v>2.2902420921356659E-3</v>
      </c>
      <c r="K71" s="116">
        <f t="shared" si="63"/>
        <v>2.008346448929426E-3</v>
      </c>
      <c r="L71" s="165">
        <v>57263427.560000002</v>
      </c>
      <c r="M71" s="165">
        <v>12.321526</v>
      </c>
      <c r="N71" s="116">
        <f t="shared" si="64"/>
        <v>1.7553441538114302E-3</v>
      </c>
      <c r="O71" s="116">
        <f t="shared" si="65"/>
        <v>2.0000110596692286E-3</v>
      </c>
      <c r="P71" s="165">
        <v>58347075.630000003</v>
      </c>
      <c r="Q71" s="165">
        <v>12.343894000000001</v>
      </c>
      <c r="R71" s="116">
        <f t="shared" si="66"/>
        <v>1.892391210541083E-2</v>
      </c>
      <c r="S71" s="116">
        <f t="shared" si="67"/>
        <v>1.8153595585481998E-3</v>
      </c>
      <c r="T71" s="165">
        <v>64504507.350000001</v>
      </c>
      <c r="U71" s="165">
        <v>12.429076999999999</v>
      </c>
      <c r="V71" s="116">
        <f t="shared" si="68"/>
        <v>0.10553111108852327</v>
      </c>
      <c r="W71" s="116">
        <f t="shared" si="69"/>
        <v>6.9008207620706152E-3</v>
      </c>
      <c r="X71" s="165">
        <v>64451430.590000004</v>
      </c>
      <c r="Y71" s="165">
        <v>12.293243</v>
      </c>
      <c r="Z71" s="116">
        <f t="shared" si="70"/>
        <v>-8.2283800280815431E-4</v>
      </c>
      <c r="AA71" s="116">
        <f t="shared" si="71"/>
        <v>-1.0928727853242773E-2</v>
      </c>
      <c r="AB71" s="165">
        <v>64591537.539999999</v>
      </c>
      <c r="AC71" s="165">
        <v>12.315535000000001</v>
      </c>
      <c r="AD71" s="116">
        <f t="shared" si="72"/>
        <v>2.1738377056557362E-3</v>
      </c>
      <c r="AE71" s="116">
        <f t="shared" si="73"/>
        <v>1.8133538887989281E-3</v>
      </c>
      <c r="AF71" s="165">
        <v>64524620.43</v>
      </c>
      <c r="AG71" s="165">
        <v>12.305702999999999</v>
      </c>
      <c r="AH71" s="116">
        <f t="shared" si="74"/>
        <v>-1.0360042901681856E-3</v>
      </c>
      <c r="AI71" s="116">
        <f t="shared" si="75"/>
        <v>-7.9834128196632729E-4</v>
      </c>
      <c r="AJ71" s="117">
        <f t="shared" si="76"/>
        <v>1.6145344793757111E-2</v>
      </c>
      <c r="AK71" s="117">
        <f t="shared" si="77"/>
        <v>3.7820770680073771E-4</v>
      </c>
      <c r="AL71" s="118">
        <f t="shared" si="78"/>
        <v>0.13136643241535895</v>
      </c>
      <c r="AM71" s="118">
        <f t="shared" si="79"/>
        <v>2.7230462786676877E-3</v>
      </c>
      <c r="AN71" s="119">
        <f t="shared" si="80"/>
        <v>3.6692691923218425E-2</v>
      </c>
      <c r="AO71" s="203">
        <f t="shared" si="81"/>
        <v>5.0880094073410846E-3</v>
      </c>
      <c r="AP71" s="123"/>
      <c r="AQ71" s="121">
        <v>421796041.39999998</v>
      </c>
      <c r="AR71" s="121">
        <v>2004.5</v>
      </c>
      <c r="AS71" s="122" t="e">
        <f>(#REF!/AQ71)-1</f>
        <v>#REF!</v>
      </c>
      <c r="AT71" s="122" t="e">
        <f>(#REF!/AR71)-1</f>
        <v>#REF!</v>
      </c>
    </row>
    <row r="72" spans="1:46">
      <c r="A72" s="198" t="s">
        <v>110</v>
      </c>
      <c r="B72" s="165">
        <v>12585739442.1</v>
      </c>
      <c r="C72" s="165">
        <v>1152.07</v>
      </c>
      <c r="D72" s="165">
        <v>12056745828.84</v>
      </c>
      <c r="E72" s="165">
        <v>1153.1600000000001</v>
      </c>
      <c r="F72" s="116">
        <f>((D72-B72)/B72)</f>
        <v>-4.2031190594212293E-2</v>
      </c>
      <c r="G72" s="116">
        <f>((E72-C72)/C72)</f>
        <v>9.4612306543885843E-4</v>
      </c>
      <c r="H72" s="165">
        <v>12063165386.860001</v>
      </c>
      <c r="I72" s="165">
        <v>1153.4000000000001</v>
      </c>
      <c r="J72" s="116">
        <f t="shared" si="62"/>
        <v>5.3244533069982569E-4</v>
      </c>
      <c r="K72" s="116">
        <f t="shared" si="63"/>
        <v>2.0812376426515756E-4</v>
      </c>
      <c r="L72" s="165">
        <v>12096435541.059999</v>
      </c>
      <c r="M72" s="165">
        <v>1156.07</v>
      </c>
      <c r="N72" s="116">
        <f t="shared" si="64"/>
        <v>2.7579953629947671E-3</v>
      </c>
      <c r="O72" s="116">
        <f t="shared" si="65"/>
        <v>2.3148950927690697E-3</v>
      </c>
      <c r="P72" s="165">
        <v>12171764874.73</v>
      </c>
      <c r="Q72" s="165">
        <v>1159.67</v>
      </c>
      <c r="R72" s="116">
        <f t="shared" si="66"/>
        <v>6.2273992544583127E-3</v>
      </c>
      <c r="S72" s="116">
        <f t="shared" si="67"/>
        <v>3.1139982873010603E-3</v>
      </c>
      <c r="T72" s="165">
        <v>12345030175.24</v>
      </c>
      <c r="U72" s="165">
        <v>1128.6199999999999</v>
      </c>
      <c r="V72" s="116">
        <f t="shared" si="68"/>
        <v>1.4235018692294916E-2</v>
      </c>
      <c r="W72" s="116">
        <f t="shared" si="69"/>
        <v>-2.6774858364879819E-2</v>
      </c>
      <c r="X72" s="165">
        <v>13358016402.709999</v>
      </c>
      <c r="Y72" s="165">
        <v>1130.27</v>
      </c>
      <c r="Z72" s="116">
        <f t="shared" si="70"/>
        <v>8.205619695460209E-2</v>
      </c>
      <c r="AA72" s="116">
        <f t="shared" si="71"/>
        <v>1.4619623965551657E-3</v>
      </c>
      <c r="AB72" s="165">
        <v>13478657274.52</v>
      </c>
      <c r="AC72" s="165">
        <v>1131.6099999999999</v>
      </c>
      <c r="AD72" s="116">
        <f t="shared" si="72"/>
        <v>9.031346284731798E-3</v>
      </c>
      <c r="AE72" s="116">
        <f t="shared" si="73"/>
        <v>1.1855574331796103E-3</v>
      </c>
      <c r="AF72" s="165">
        <v>13960351178.959999</v>
      </c>
      <c r="AG72" s="165">
        <v>1133.8599999999999</v>
      </c>
      <c r="AH72" s="116">
        <f t="shared" si="74"/>
        <v>3.5737528941446627E-2</v>
      </c>
      <c r="AI72" s="116">
        <f t="shared" si="75"/>
        <v>1.9883175298910402E-3</v>
      </c>
      <c r="AJ72" s="117">
        <f t="shared" si="76"/>
        <v>1.3568342528377006E-2</v>
      </c>
      <c r="AK72" s="117">
        <f t="shared" si="77"/>
        <v>-1.9444850994349821E-3</v>
      </c>
      <c r="AL72" s="118">
        <f t="shared" si="78"/>
        <v>0.15788715936654593</v>
      </c>
      <c r="AM72" s="118">
        <f t="shared" si="79"/>
        <v>-1.673661937632261E-2</v>
      </c>
      <c r="AN72" s="119">
        <f t="shared" si="80"/>
        <v>3.5122405497128202E-2</v>
      </c>
      <c r="AO72" s="203">
        <f t="shared" si="81"/>
        <v>1.0072135098520969E-2</v>
      </c>
      <c r="AP72" s="123"/>
      <c r="AQ72" s="121"/>
      <c r="AR72" s="121"/>
      <c r="AS72" s="122"/>
      <c r="AT72" s="122"/>
    </row>
    <row r="73" spans="1:46">
      <c r="A73" s="198" t="s">
        <v>118</v>
      </c>
      <c r="B73" s="165">
        <v>110961359240.02</v>
      </c>
      <c r="C73" s="165">
        <v>482.14</v>
      </c>
      <c r="D73" s="165">
        <v>111987348504.08</v>
      </c>
      <c r="E73" s="165">
        <v>480.12</v>
      </c>
      <c r="F73" s="116">
        <f>((D73-B73)/B73)</f>
        <v>9.2463653211086287E-3</v>
      </c>
      <c r="G73" s="116">
        <f>((E73-C73)/C73)</f>
        <v>-4.1896544572115604E-3</v>
      </c>
      <c r="H73" s="165">
        <v>117696370815.73</v>
      </c>
      <c r="I73" s="165">
        <v>503.01</v>
      </c>
      <c r="J73" s="116">
        <f t="shared" si="62"/>
        <v>5.0979172093194067E-2</v>
      </c>
      <c r="K73" s="116">
        <f t="shared" si="63"/>
        <v>4.7675581104723787E-2</v>
      </c>
      <c r="L73" s="165">
        <v>113861736513.75</v>
      </c>
      <c r="M73" s="165">
        <v>483.06</v>
      </c>
      <c r="N73" s="116">
        <f t="shared" si="64"/>
        <v>-3.2580735288632201E-2</v>
      </c>
      <c r="O73" s="116">
        <f t="shared" si="65"/>
        <v>-3.9661239339178124E-2</v>
      </c>
      <c r="P73" s="165">
        <v>114641184801.45</v>
      </c>
      <c r="Q73" s="165">
        <v>484.97</v>
      </c>
      <c r="R73" s="116">
        <f t="shared" si="66"/>
        <v>6.8455682441297596E-3</v>
      </c>
      <c r="S73" s="116">
        <f t="shared" si="67"/>
        <v>3.9539601705792758E-3</v>
      </c>
      <c r="T73" s="165">
        <v>114912238376.17999</v>
      </c>
      <c r="U73" s="165">
        <v>484.99</v>
      </c>
      <c r="V73" s="116">
        <f t="shared" si="68"/>
        <v>2.3643647368041453E-3</v>
      </c>
      <c r="W73" s="116">
        <f t="shared" si="69"/>
        <v>4.1239664309095013E-5</v>
      </c>
      <c r="X73" s="165">
        <v>115200245009.00999</v>
      </c>
      <c r="Y73" s="165">
        <v>485.29</v>
      </c>
      <c r="Z73" s="116">
        <f t="shared" si="70"/>
        <v>2.5063181859461747E-3</v>
      </c>
      <c r="AA73" s="116">
        <f t="shared" si="71"/>
        <v>6.1856945504033356E-4</v>
      </c>
      <c r="AB73" s="165">
        <v>110372325517.24001</v>
      </c>
      <c r="AC73" s="165">
        <v>488.28</v>
      </c>
      <c r="AD73" s="116">
        <f t="shared" si="72"/>
        <v>-4.1908934233537351E-2</v>
      </c>
      <c r="AE73" s="116">
        <f t="shared" si="73"/>
        <v>6.1612643986069197E-3</v>
      </c>
      <c r="AF73" s="165">
        <v>116356778616.52</v>
      </c>
      <c r="AG73" s="165">
        <v>499.85</v>
      </c>
      <c r="AH73" s="116">
        <f t="shared" si="74"/>
        <v>5.4220594440091197E-2</v>
      </c>
      <c r="AI73" s="116">
        <f t="shared" si="75"/>
        <v>2.3695420660276995E-2</v>
      </c>
      <c r="AJ73" s="117">
        <f t="shared" si="76"/>
        <v>6.4590891873880533E-3</v>
      </c>
      <c r="AK73" s="117">
        <f t="shared" si="77"/>
        <v>4.7868927071433396E-3</v>
      </c>
      <c r="AL73" s="118">
        <f t="shared" si="78"/>
        <v>3.9017176232910025E-2</v>
      </c>
      <c r="AM73" s="118">
        <f t="shared" si="79"/>
        <v>4.1093893193368362E-2</v>
      </c>
      <c r="AN73" s="119">
        <f t="shared" si="80"/>
        <v>3.4157371494582554E-2</v>
      </c>
      <c r="AO73" s="203">
        <f t="shared" si="81"/>
        <v>2.4772293506236973E-2</v>
      </c>
      <c r="AP73" s="123"/>
      <c r="AQ73" s="121"/>
      <c r="AR73" s="121"/>
      <c r="AS73" s="122"/>
      <c r="AT73" s="122"/>
    </row>
    <row r="74" spans="1:46">
      <c r="A74" s="198" t="s">
        <v>125</v>
      </c>
      <c r="B74" s="165">
        <v>177747319.84999999</v>
      </c>
      <c r="C74" s="165">
        <v>0.85609999999999997</v>
      </c>
      <c r="D74" s="165">
        <v>178263534.84999999</v>
      </c>
      <c r="E74" s="165">
        <v>0.85640000000000005</v>
      </c>
      <c r="F74" s="116">
        <f>((D74-B74)/B74)</f>
        <v>2.9042069407045411E-3</v>
      </c>
      <c r="G74" s="116">
        <f>((E74-C74)/C74)</f>
        <v>3.5042635206176612E-4</v>
      </c>
      <c r="H74" s="165">
        <v>111805737.5</v>
      </c>
      <c r="I74" s="165">
        <v>0.8569</v>
      </c>
      <c r="J74" s="116">
        <f t="shared" si="62"/>
        <v>-0.37280645986247812</v>
      </c>
      <c r="K74" s="116">
        <f t="shared" si="63"/>
        <v>5.838393274170305E-4</v>
      </c>
      <c r="L74" s="165">
        <v>177012709.38</v>
      </c>
      <c r="M74" s="165">
        <v>0.85650000000000004</v>
      </c>
      <c r="N74" s="116">
        <f t="shared" si="64"/>
        <v>0.58321668760514189</v>
      </c>
      <c r="O74" s="116">
        <f t="shared" si="65"/>
        <v>-4.6679892636241797E-4</v>
      </c>
      <c r="P74" s="165">
        <v>81794488.170000002</v>
      </c>
      <c r="Q74" s="165">
        <v>0.73770000000000002</v>
      </c>
      <c r="R74" s="116">
        <f t="shared" si="66"/>
        <v>-0.53791742719214231</v>
      </c>
      <c r="S74" s="116">
        <f t="shared" si="67"/>
        <v>-0.13870402802101578</v>
      </c>
      <c r="T74" s="165">
        <v>81115647.730000004</v>
      </c>
      <c r="U74" s="165">
        <v>0.75</v>
      </c>
      <c r="V74" s="116">
        <f t="shared" si="68"/>
        <v>-8.2993421095698943E-3</v>
      </c>
      <c r="W74" s="116">
        <f t="shared" si="69"/>
        <v>1.6673444489629902E-2</v>
      </c>
      <c r="X74" s="165">
        <v>30214883.52</v>
      </c>
      <c r="Y74" s="165">
        <v>0.63019999999999998</v>
      </c>
      <c r="Z74" s="116">
        <f t="shared" si="70"/>
        <v>-0.62750857121214543</v>
      </c>
      <c r="AA74" s="116">
        <f t="shared" si="71"/>
        <v>-0.15973333333333337</v>
      </c>
      <c r="AB74" s="165">
        <v>33647486.719999999</v>
      </c>
      <c r="AC74" s="165">
        <v>0.7016</v>
      </c>
      <c r="AD74" s="116">
        <f t="shared" si="72"/>
        <v>0.11360636878602798</v>
      </c>
      <c r="AE74" s="116">
        <f t="shared" si="73"/>
        <v>0.11329736591558238</v>
      </c>
      <c r="AF74" s="165">
        <v>30242611.489999998</v>
      </c>
      <c r="AG74" s="165">
        <v>0.63060000000000005</v>
      </c>
      <c r="AH74" s="116">
        <f t="shared" si="74"/>
        <v>-0.10119255736197823</v>
      </c>
      <c r="AI74" s="116">
        <f t="shared" si="75"/>
        <v>-0.10119726339794748</v>
      </c>
      <c r="AJ74" s="117">
        <f t="shared" si="76"/>
        <v>-0.11849963680080493</v>
      </c>
      <c r="AK74" s="117">
        <f t="shared" si="77"/>
        <v>-3.3649543449245999E-2</v>
      </c>
      <c r="AL74" s="118">
        <f t="shared" si="78"/>
        <v>-0.83034886234334082</v>
      </c>
      <c r="AM74" s="118">
        <f t="shared" si="79"/>
        <v>-0.26366184026155998</v>
      </c>
      <c r="AN74" s="119">
        <f t="shared" si="80"/>
        <v>0.39154180025970187</v>
      </c>
      <c r="AO74" s="203">
        <f t="shared" si="81"/>
        <v>9.184698107979751E-2</v>
      </c>
      <c r="AP74" s="123"/>
      <c r="AQ74" s="121"/>
      <c r="AR74" s="121"/>
      <c r="AS74" s="122"/>
      <c r="AT74" s="122"/>
    </row>
    <row r="75" spans="1:46">
      <c r="A75" s="198" t="s">
        <v>129</v>
      </c>
      <c r="B75" s="165">
        <v>950674558.03999996</v>
      </c>
      <c r="C75" s="165">
        <v>1223.6500000000001</v>
      </c>
      <c r="D75" s="165">
        <v>951382149.41999996</v>
      </c>
      <c r="E75" s="165">
        <v>1224.3599999999999</v>
      </c>
      <c r="F75" s="116">
        <f>((D75-B75)/B75)</f>
        <v>7.4430452988963141E-4</v>
      </c>
      <c r="G75" s="116">
        <f>((E75-C75)/C75)</f>
        <v>5.8023127528280876E-4</v>
      </c>
      <c r="H75" s="165">
        <v>953675676.53999996</v>
      </c>
      <c r="I75" s="165">
        <v>1209.81</v>
      </c>
      <c r="J75" s="116">
        <f t="shared" si="62"/>
        <v>2.4107317142729968E-3</v>
      </c>
      <c r="K75" s="116">
        <f t="shared" si="63"/>
        <v>-1.1883759678525887E-2</v>
      </c>
      <c r="L75" s="165">
        <v>923544464.87</v>
      </c>
      <c r="M75" s="165">
        <v>1190.93</v>
      </c>
      <c r="N75" s="116">
        <f t="shared" si="64"/>
        <v>-3.1594820347435132E-2</v>
      </c>
      <c r="O75" s="116">
        <f t="shared" si="65"/>
        <v>-1.5605756275778744E-2</v>
      </c>
      <c r="P75" s="165">
        <v>1284924932.3800001</v>
      </c>
      <c r="Q75" s="165">
        <v>1191.31</v>
      </c>
      <c r="R75" s="116">
        <f t="shared" si="66"/>
        <v>0.39129731296789133</v>
      </c>
      <c r="S75" s="116">
        <f t="shared" si="67"/>
        <v>3.1907836732627588E-4</v>
      </c>
      <c r="T75" s="165">
        <v>1322007636.6300001</v>
      </c>
      <c r="U75" s="165">
        <v>1199.6099999999999</v>
      </c>
      <c r="V75" s="116">
        <f t="shared" si="68"/>
        <v>2.8859821547172895E-2</v>
      </c>
      <c r="W75" s="116">
        <f t="shared" si="69"/>
        <v>6.9671202289915768E-3</v>
      </c>
      <c r="X75" s="165">
        <v>1335490589.0599999</v>
      </c>
      <c r="Y75" s="165">
        <v>1200.8</v>
      </c>
      <c r="Z75" s="116">
        <f t="shared" si="70"/>
        <v>1.0198846100745635E-2</v>
      </c>
      <c r="AA75" s="116">
        <f t="shared" si="71"/>
        <v>9.9198906311222376E-4</v>
      </c>
      <c r="AB75" s="165">
        <v>1322916153.55</v>
      </c>
      <c r="AC75" s="165">
        <v>1189.58</v>
      </c>
      <c r="AD75" s="116">
        <f t="shared" si="72"/>
        <v>-9.4155927514627032E-3</v>
      </c>
      <c r="AE75" s="116">
        <f t="shared" si="73"/>
        <v>-9.3437708194537214E-3</v>
      </c>
      <c r="AF75" s="165">
        <v>1343441674.6099999</v>
      </c>
      <c r="AG75" s="165">
        <v>1168.1600000000001</v>
      </c>
      <c r="AH75" s="116">
        <f t="shared" si="74"/>
        <v>1.5515360519954658E-2</v>
      </c>
      <c r="AI75" s="116">
        <f t="shared" si="75"/>
        <v>-1.8006355184182525E-2</v>
      </c>
      <c r="AJ75" s="117">
        <f t="shared" si="76"/>
        <v>5.1001995535128658E-2</v>
      </c>
      <c r="AK75" s="117">
        <f t="shared" si="77"/>
        <v>-5.7476528779034988E-3</v>
      </c>
      <c r="AL75" s="118">
        <f t="shared" si="78"/>
        <v>0.41209468290845575</v>
      </c>
      <c r="AM75" s="118">
        <f t="shared" si="79"/>
        <v>-4.5901532229082803E-2</v>
      </c>
      <c r="AN75" s="119">
        <f t="shared" si="80"/>
        <v>0.13865416515161261</v>
      </c>
      <c r="AO75" s="203">
        <f t="shared" si="81"/>
        <v>9.1180937094976783E-3</v>
      </c>
      <c r="AP75" s="123"/>
      <c r="AQ75" s="121"/>
      <c r="AR75" s="121"/>
      <c r="AS75" s="122"/>
      <c r="AT75" s="122"/>
    </row>
    <row r="76" spans="1:46" s="279" customFormat="1">
      <c r="A76" s="198" t="s">
        <v>130</v>
      </c>
      <c r="B76" s="165">
        <v>289901294.92000002</v>
      </c>
      <c r="C76" s="165">
        <v>157.18</v>
      </c>
      <c r="D76" s="165">
        <v>291091610.49000001</v>
      </c>
      <c r="E76" s="165">
        <v>157.84</v>
      </c>
      <c r="F76" s="116">
        <f>((D76-B76)/B76)</f>
        <v>4.1059339535839861E-3</v>
      </c>
      <c r="G76" s="116">
        <f>((E76-C76)/C76)</f>
        <v>4.1990075073164304E-3</v>
      </c>
      <c r="H76" s="165">
        <v>291334761.63999999</v>
      </c>
      <c r="I76" s="165">
        <v>157.97</v>
      </c>
      <c r="J76" s="116">
        <f t="shared" si="62"/>
        <v>8.3530799664983555E-4</v>
      </c>
      <c r="K76" s="116">
        <f t="shared" si="63"/>
        <v>8.2361885453621038E-4</v>
      </c>
      <c r="L76" s="165">
        <v>287412469.72000003</v>
      </c>
      <c r="M76" s="165">
        <v>155.63999999999999</v>
      </c>
      <c r="N76" s="116">
        <f t="shared" si="64"/>
        <v>-1.3463178571346393E-2</v>
      </c>
      <c r="O76" s="116">
        <f t="shared" si="65"/>
        <v>-1.4749636006836821E-2</v>
      </c>
      <c r="P76" s="165">
        <v>288118018.39999998</v>
      </c>
      <c r="Q76" s="165">
        <v>156.03</v>
      </c>
      <c r="R76" s="116">
        <f t="shared" si="66"/>
        <v>2.454829745860713E-3</v>
      </c>
      <c r="S76" s="116">
        <f t="shared" si="67"/>
        <v>2.5057825751735726E-3</v>
      </c>
      <c r="T76" s="165">
        <v>288446636</v>
      </c>
      <c r="U76" s="165">
        <v>156.21</v>
      </c>
      <c r="V76" s="116">
        <f t="shared" si="68"/>
        <v>1.1405659452502464E-3</v>
      </c>
      <c r="W76" s="116">
        <f t="shared" si="69"/>
        <v>1.1536243030186939E-3</v>
      </c>
      <c r="X76" s="165">
        <v>288446636</v>
      </c>
      <c r="Y76" s="165">
        <v>156.38999999999999</v>
      </c>
      <c r="Z76" s="116">
        <f t="shared" si="70"/>
        <v>0</v>
      </c>
      <c r="AA76" s="116">
        <f t="shared" si="71"/>
        <v>1.152294987516666E-3</v>
      </c>
      <c r="AB76" s="165">
        <v>289205803.30000001</v>
      </c>
      <c r="AC76" s="165">
        <v>156.61000000000001</v>
      </c>
      <c r="AD76" s="116">
        <f t="shared" si="72"/>
        <v>2.631915943023901E-3</v>
      </c>
      <c r="AE76" s="116">
        <f t="shared" si="73"/>
        <v>1.4067395613532024E-3</v>
      </c>
      <c r="AF76" s="165">
        <v>289194549.04000002</v>
      </c>
      <c r="AG76" s="165">
        <v>156.6</v>
      </c>
      <c r="AH76" s="116">
        <f t="shared" si="74"/>
        <v>-3.8914364343913784E-5</v>
      </c>
      <c r="AI76" s="116">
        <f t="shared" si="75"/>
        <v>-6.385288295778894E-5</v>
      </c>
      <c r="AJ76" s="117">
        <f t="shared" si="76"/>
        <v>-2.9169241891520312E-4</v>
      </c>
      <c r="AK76" s="117">
        <f t="shared" si="77"/>
        <v>-4.4655263760997926E-4</v>
      </c>
      <c r="AL76" s="118">
        <f t="shared" si="78"/>
        <v>-6.5170598589448479E-3</v>
      </c>
      <c r="AM76" s="118">
        <f t="shared" si="79"/>
        <v>-7.8560567663457231E-3</v>
      </c>
      <c r="AN76" s="119">
        <f t="shared" si="80"/>
        <v>5.5082860985184818E-3</v>
      </c>
      <c r="AO76" s="203">
        <f t="shared" si="81"/>
        <v>5.9183380003164287E-3</v>
      </c>
      <c r="AP76" s="123"/>
      <c r="AQ76" s="121"/>
      <c r="AR76" s="121"/>
      <c r="AS76" s="122"/>
      <c r="AT76" s="122"/>
    </row>
    <row r="77" spans="1:46">
      <c r="A77" s="198" t="s">
        <v>135</v>
      </c>
      <c r="B77" s="165">
        <v>611226949.89999998</v>
      </c>
      <c r="C77" s="165">
        <v>170.568027</v>
      </c>
      <c r="D77" s="165">
        <v>611401734.51999998</v>
      </c>
      <c r="E77" s="165">
        <v>170.88053500000001</v>
      </c>
      <c r="F77" s="116">
        <f>((D77-B77)/B77)</f>
        <v>2.8595699196280608E-4</v>
      </c>
      <c r="G77" s="116">
        <f>((E77-C77)/C77)</f>
        <v>1.8321604904300629E-3</v>
      </c>
      <c r="H77" s="165">
        <v>615087509.52999997</v>
      </c>
      <c r="I77" s="165">
        <v>171.43651500000001</v>
      </c>
      <c r="J77" s="116">
        <f t="shared" si="62"/>
        <v>6.0284012980329916E-3</v>
      </c>
      <c r="K77" s="116">
        <f t="shared" si="63"/>
        <v>3.2536180905566874E-3</v>
      </c>
      <c r="L77" s="165">
        <v>614023665.11000001</v>
      </c>
      <c r="M77" s="165">
        <v>171.84288000000001</v>
      </c>
      <c r="N77" s="116">
        <f t="shared" si="64"/>
        <v>-1.7295822196306031E-3</v>
      </c>
      <c r="O77" s="116">
        <f t="shared" si="65"/>
        <v>2.3703526637834059E-3</v>
      </c>
      <c r="P77" s="165">
        <v>617847404.64999998</v>
      </c>
      <c r="Q77" s="165">
        <v>171.25441499999999</v>
      </c>
      <c r="R77" s="116">
        <f t="shared" si="66"/>
        <v>6.2273488096178725E-3</v>
      </c>
      <c r="S77" s="116">
        <f t="shared" si="67"/>
        <v>-3.4244363222963531E-3</v>
      </c>
      <c r="T77" s="165">
        <v>618669464.27999997</v>
      </c>
      <c r="U77" s="165">
        <v>172.138429</v>
      </c>
      <c r="V77" s="116">
        <f t="shared" si="68"/>
        <v>1.3305221059651095E-3</v>
      </c>
      <c r="W77" s="116">
        <f t="shared" si="69"/>
        <v>5.1619924660044978E-3</v>
      </c>
      <c r="X77" s="165">
        <v>625813807.42999995</v>
      </c>
      <c r="Y77" s="165">
        <v>172.45211599999999</v>
      </c>
      <c r="Z77" s="116">
        <f t="shared" si="70"/>
        <v>1.1547916233936769E-2</v>
      </c>
      <c r="AA77" s="116">
        <f t="shared" si="71"/>
        <v>1.822295008861661E-3</v>
      </c>
      <c r="AB77" s="165">
        <v>623279447.85000002</v>
      </c>
      <c r="AC77" s="165">
        <v>170.83476899999999</v>
      </c>
      <c r="AD77" s="116">
        <f t="shared" si="72"/>
        <v>-4.0497022435597241E-3</v>
      </c>
      <c r="AE77" s="116">
        <f t="shared" si="73"/>
        <v>-9.3785280083196858E-3</v>
      </c>
      <c r="AF77" s="165">
        <v>645229733.26999998</v>
      </c>
      <c r="AG77" s="165">
        <v>171.17983599999999</v>
      </c>
      <c r="AH77" s="116">
        <f t="shared" si="74"/>
        <v>3.5217406086013869E-2</v>
      </c>
      <c r="AI77" s="116">
        <f t="shared" si="75"/>
        <v>2.0198874153071278E-3</v>
      </c>
      <c r="AJ77" s="117">
        <f t="shared" si="76"/>
        <v>6.8572833827923868E-3</v>
      </c>
      <c r="AK77" s="117">
        <f t="shared" si="77"/>
        <v>4.5716772554092548E-4</v>
      </c>
      <c r="AL77" s="118">
        <f t="shared" si="78"/>
        <v>5.532859467034016E-2</v>
      </c>
      <c r="AM77" s="118">
        <f t="shared" si="79"/>
        <v>1.7515219038844044E-3</v>
      </c>
      <c r="AN77" s="119">
        <f t="shared" si="80"/>
        <v>1.2500322718327295E-2</v>
      </c>
      <c r="AO77" s="203">
        <f t="shared" si="81"/>
        <v>4.6540277191698693E-3</v>
      </c>
      <c r="AP77" s="123"/>
      <c r="AQ77" s="121"/>
      <c r="AR77" s="121"/>
      <c r="AS77" s="122"/>
      <c r="AT77" s="122"/>
    </row>
    <row r="78" spans="1:46" s="279" customFormat="1">
      <c r="A78" s="198" t="s">
        <v>141</v>
      </c>
      <c r="B78" s="165">
        <v>3427909272.8600001</v>
      </c>
      <c r="C78" s="165">
        <v>1.6747000000000001</v>
      </c>
      <c r="D78" s="165">
        <v>3346119945.5300002</v>
      </c>
      <c r="E78" s="165">
        <v>1.6541999999999999</v>
      </c>
      <c r="F78" s="116">
        <f>((D78-B78)/B78)</f>
        <v>-2.3859828490081596E-2</v>
      </c>
      <c r="G78" s="116">
        <f>((E78-C78)/C78)</f>
        <v>-1.2240998387771054E-2</v>
      </c>
      <c r="H78" s="165">
        <v>2479650985.1599998</v>
      </c>
      <c r="I78" s="165">
        <v>1.5840000000000001</v>
      </c>
      <c r="J78" s="116">
        <f t="shared" si="62"/>
        <v>-0.25894737023025582</v>
      </c>
      <c r="K78" s="116">
        <f t="shared" si="63"/>
        <v>-4.243743199129478E-2</v>
      </c>
      <c r="L78" s="165">
        <v>2382176748.6900001</v>
      </c>
      <c r="M78" s="165">
        <v>1.6012</v>
      </c>
      <c r="N78" s="116">
        <f t="shared" si="64"/>
        <v>-3.9309659727661331E-2</v>
      </c>
      <c r="O78" s="116">
        <f t="shared" si="65"/>
        <v>1.0858585858585783E-2</v>
      </c>
      <c r="P78" s="165">
        <v>2362695443.9899998</v>
      </c>
      <c r="Q78" s="165">
        <v>1.5862000000000001</v>
      </c>
      <c r="R78" s="116">
        <f t="shared" si="66"/>
        <v>-8.1779425941897015E-3</v>
      </c>
      <c r="S78" s="116">
        <f t="shared" si="67"/>
        <v>-9.3679740194853259E-3</v>
      </c>
      <c r="T78" s="165">
        <v>2417844818.6399999</v>
      </c>
      <c r="U78" s="165">
        <v>1.6133999999999999</v>
      </c>
      <c r="V78" s="116">
        <f t="shared" si="68"/>
        <v>2.3341719640711137E-2</v>
      </c>
      <c r="W78" s="116">
        <f t="shared" si="69"/>
        <v>1.7147900643046204E-2</v>
      </c>
      <c r="X78" s="165">
        <v>2311398956.0999999</v>
      </c>
      <c r="Y78" s="165">
        <v>1.5677000000000001</v>
      </c>
      <c r="Z78" s="116">
        <f t="shared" si="70"/>
        <v>-4.4025101081497077E-2</v>
      </c>
      <c r="AA78" s="116">
        <f t="shared" si="71"/>
        <v>-2.8325275815048873E-2</v>
      </c>
      <c r="AB78" s="165">
        <v>2219654301.5500002</v>
      </c>
      <c r="AC78" s="165">
        <v>1.5606</v>
      </c>
      <c r="AD78" s="116">
        <f t="shared" si="72"/>
        <v>-3.9692262691335439E-2</v>
      </c>
      <c r="AE78" s="116">
        <f t="shared" si="73"/>
        <v>-4.5289277285195549E-3</v>
      </c>
      <c r="AF78" s="165">
        <v>2024983601.5899999</v>
      </c>
      <c r="AG78" s="165">
        <v>1.5118</v>
      </c>
      <c r="AH78" s="116">
        <f t="shared" si="74"/>
        <v>-8.770316162479011E-2</v>
      </c>
      <c r="AI78" s="116">
        <f t="shared" si="75"/>
        <v>-3.1270024349609099E-2</v>
      </c>
      <c r="AJ78" s="117">
        <f t="shared" si="76"/>
        <v>-5.9796700849887488E-2</v>
      </c>
      <c r="AK78" s="117">
        <f t="shared" si="77"/>
        <v>-1.2520518223762087E-2</v>
      </c>
      <c r="AL78" s="118">
        <f t="shared" si="78"/>
        <v>-0.39482635573326474</v>
      </c>
      <c r="AM78" s="118">
        <f t="shared" si="79"/>
        <v>-8.6083907629065329E-2</v>
      </c>
      <c r="AN78" s="119">
        <f t="shared" si="80"/>
        <v>8.6503808566060769E-2</v>
      </c>
      <c r="AO78" s="203">
        <f t="shared" si="81"/>
        <v>2.0691736937891839E-2</v>
      </c>
      <c r="AP78" s="123"/>
      <c r="AQ78" s="121"/>
      <c r="AR78" s="121"/>
      <c r="AS78" s="122"/>
      <c r="AT78" s="122"/>
    </row>
    <row r="79" spans="1:46" s="279" customFormat="1">
      <c r="A79" s="198" t="s">
        <v>160</v>
      </c>
      <c r="B79" s="165">
        <v>1863715014.51</v>
      </c>
      <c r="C79" s="165">
        <v>506.68</v>
      </c>
      <c r="D79" s="165">
        <v>1811937037.25</v>
      </c>
      <c r="E79" s="165">
        <v>492.9</v>
      </c>
      <c r="F79" s="116">
        <f>((D79-B79)/B79)</f>
        <v>-2.7782132384447863E-2</v>
      </c>
      <c r="G79" s="116">
        <f>((E79-C79)/C79)</f>
        <v>-2.7196652719665329E-2</v>
      </c>
      <c r="H79" s="165">
        <v>1851931885.1960001</v>
      </c>
      <c r="I79" s="165">
        <v>502.9</v>
      </c>
      <c r="J79" s="116">
        <f t="shared" si="62"/>
        <v>2.2072978874972827E-2</v>
      </c>
      <c r="K79" s="116">
        <f t="shared" si="63"/>
        <v>2.028809089064719E-2</v>
      </c>
      <c r="L79" s="165">
        <v>1847786314.3499999</v>
      </c>
      <c r="M79" s="165">
        <v>507.18</v>
      </c>
      <c r="N79" s="116">
        <f t="shared" si="64"/>
        <v>-2.2385115128364702E-3</v>
      </c>
      <c r="O79" s="116">
        <f t="shared" si="65"/>
        <v>8.5106382978723995E-3</v>
      </c>
      <c r="P79" s="165">
        <v>1870231275.52</v>
      </c>
      <c r="Q79" s="177">
        <v>508.25</v>
      </c>
      <c r="R79" s="116">
        <f t="shared" si="66"/>
        <v>1.2146946319328916E-2</v>
      </c>
      <c r="S79" s="116">
        <f t="shared" si="67"/>
        <v>2.1097046413501973E-3</v>
      </c>
      <c r="T79" s="165">
        <v>1869382531.3900001</v>
      </c>
      <c r="U79" s="165">
        <v>510.39</v>
      </c>
      <c r="V79" s="116">
        <f t="shared" si="68"/>
        <v>-4.5381773960757383E-4</v>
      </c>
      <c r="W79" s="116">
        <f t="shared" si="69"/>
        <v>4.2105263157894467E-3</v>
      </c>
      <c r="X79" s="165">
        <v>2054418128.1600001</v>
      </c>
      <c r="Y79" s="165">
        <v>559.87</v>
      </c>
      <c r="Z79" s="116">
        <f t="shared" si="70"/>
        <v>9.8982200626650085E-2</v>
      </c>
      <c r="AA79" s="116">
        <f t="shared" si="71"/>
        <v>9.6945473069613472E-2</v>
      </c>
      <c r="AB79" s="165">
        <v>1769727427.2</v>
      </c>
      <c r="AC79" s="165">
        <v>518</v>
      </c>
      <c r="AD79" s="116">
        <f t="shared" si="72"/>
        <v>-0.13857485828115124</v>
      </c>
      <c r="AE79" s="116">
        <f t="shared" si="73"/>
        <v>-7.4785217997035039E-2</v>
      </c>
      <c r="AF79" s="165">
        <v>1885525330.9860001</v>
      </c>
      <c r="AG79" s="165">
        <v>510.84</v>
      </c>
      <c r="AH79" s="116">
        <f t="shared" si="74"/>
        <v>6.5432620869311689E-2</v>
      </c>
      <c r="AI79" s="116">
        <f t="shared" si="75"/>
        <v>-1.3822393822393871E-2</v>
      </c>
      <c r="AJ79" s="117">
        <f t="shared" si="76"/>
        <v>3.6981783465275461E-3</v>
      </c>
      <c r="AK79" s="117">
        <f t="shared" si="77"/>
        <v>2.0325210845223091E-3</v>
      </c>
      <c r="AL79" s="118">
        <f t="shared" si="78"/>
        <v>4.0613052342969906E-2</v>
      </c>
      <c r="AM79" s="118">
        <f t="shared" si="79"/>
        <v>3.6396835057821056E-2</v>
      </c>
      <c r="AN79" s="119">
        <f t="shared" si="80"/>
        <v>7.028951511240733E-2</v>
      </c>
      <c r="AO79" s="203">
        <f t="shared" si="81"/>
        <v>4.8395894034474342E-2</v>
      </c>
      <c r="AP79" s="123"/>
      <c r="AQ79" s="121"/>
      <c r="AR79" s="121"/>
      <c r="AS79" s="122"/>
      <c r="AT79" s="122"/>
    </row>
    <row r="80" spans="1:46" s="279" customFormat="1">
      <c r="A80" s="198" t="s">
        <v>168</v>
      </c>
      <c r="B80" s="165">
        <v>11220009107.99</v>
      </c>
      <c r="C80" s="177">
        <v>110.84</v>
      </c>
      <c r="D80" s="165">
        <v>11333740586.73</v>
      </c>
      <c r="E80" s="177">
        <v>110.99</v>
      </c>
      <c r="F80" s="116">
        <f>((D80-B80)/B80)</f>
        <v>1.0136487202939011E-2</v>
      </c>
      <c r="G80" s="116">
        <f>((E80-C80)/C80)</f>
        <v>1.3533020570190497E-3</v>
      </c>
      <c r="H80" s="165">
        <v>11594125667.23</v>
      </c>
      <c r="I80" s="177">
        <v>111.08</v>
      </c>
      <c r="J80" s="116">
        <f t="shared" si="62"/>
        <v>2.2974328599409566E-2</v>
      </c>
      <c r="K80" s="116">
        <f t="shared" si="63"/>
        <v>8.1088386341114887E-4</v>
      </c>
      <c r="L80" s="165">
        <v>12049422074.110001</v>
      </c>
      <c r="M80" s="177">
        <v>111.18</v>
      </c>
      <c r="N80" s="116">
        <f t="shared" si="64"/>
        <v>3.9269576675959719E-2</v>
      </c>
      <c r="O80" s="116">
        <f t="shared" si="65"/>
        <v>9.0025207057983911E-4</v>
      </c>
      <c r="P80" s="165">
        <v>12572729193.709999</v>
      </c>
      <c r="Q80" s="177">
        <v>111.25</v>
      </c>
      <c r="R80" s="116">
        <f t="shared" si="66"/>
        <v>4.3430059664388607E-2</v>
      </c>
      <c r="S80" s="116">
        <f t="shared" si="67"/>
        <v>6.2960964202188503E-4</v>
      </c>
      <c r="T80" s="165">
        <v>12661245025.75</v>
      </c>
      <c r="U80" s="177">
        <v>111.32</v>
      </c>
      <c r="V80" s="116">
        <f t="shared" si="68"/>
        <v>7.0403037141915405E-3</v>
      </c>
      <c r="W80" s="116">
        <f t="shared" si="69"/>
        <v>6.2921348314600605E-4</v>
      </c>
      <c r="X80" s="165">
        <v>12604717540.15</v>
      </c>
      <c r="Y80" s="177">
        <v>111.39</v>
      </c>
      <c r="Z80" s="116">
        <f t="shared" si="70"/>
        <v>-4.4646071918706849E-3</v>
      </c>
      <c r="AA80" s="116">
        <f t="shared" si="71"/>
        <v>6.2881782249377821E-4</v>
      </c>
      <c r="AB80" s="165">
        <v>12057590068.120001</v>
      </c>
      <c r="AC80" s="177">
        <v>111.47</v>
      </c>
      <c r="AD80" s="116">
        <f t="shared" si="72"/>
        <v>-4.3406563478096613E-2</v>
      </c>
      <c r="AE80" s="116">
        <f t="shared" si="73"/>
        <v>7.1819732471495009E-4</v>
      </c>
      <c r="AF80" s="165">
        <v>11933368103.290001</v>
      </c>
      <c r="AG80" s="177">
        <v>111.55</v>
      </c>
      <c r="AH80" s="116">
        <f t="shared" si="74"/>
        <v>-1.0302387469486132E-2</v>
      </c>
      <c r="AI80" s="116">
        <f t="shared" si="75"/>
        <v>7.1768188750334888E-4</v>
      </c>
      <c r="AJ80" s="117">
        <f t="shared" si="76"/>
        <v>8.0846497146793775E-3</v>
      </c>
      <c r="AK80" s="117">
        <f t="shared" si="77"/>
        <v>7.9849476886125067E-4</v>
      </c>
      <c r="AL80" s="118">
        <f t="shared" si="78"/>
        <v>5.2906409139280061E-2</v>
      </c>
      <c r="AM80" s="118">
        <f t="shared" si="79"/>
        <v>5.0454995945580887E-3</v>
      </c>
      <c r="AN80" s="119">
        <f t="shared" si="80"/>
        <v>2.8273442683937076E-2</v>
      </c>
      <c r="AO80" s="203">
        <f t="shared" si="81"/>
        <v>2.4415047243427703E-4</v>
      </c>
      <c r="AP80" s="123"/>
      <c r="AQ80" s="121"/>
      <c r="AR80" s="121"/>
      <c r="AS80" s="122"/>
      <c r="AT80" s="122"/>
    </row>
    <row r="81" spans="1:46" s="279" customFormat="1">
      <c r="A81" s="198" t="s">
        <v>177</v>
      </c>
      <c r="B81" s="165">
        <v>494916588.80000001</v>
      </c>
      <c r="C81" s="177">
        <v>1.39</v>
      </c>
      <c r="D81" s="165">
        <v>484695941.98000002</v>
      </c>
      <c r="E81" s="177">
        <v>1.36</v>
      </c>
      <c r="F81" s="116">
        <f>((D81-B81)/B81)</f>
        <v>-2.0651251243732797E-2</v>
      </c>
      <c r="G81" s="116">
        <f>((E81-C81)/C81)</f>
        <v>-2.1582733812949503E-2</v>
      </c>
      <c r="H81" s="165">
        <v>472753637.22000003</v>
      </c>
      <c r="I81" s="177">
        <v>1.33</v>
      </c>
      <c r="J81" s="116">
        <f t="shared" si="62"/>
        <v>-2.4638755404502159E-2</v>
      </c>
      <c r="K81" s="116">
        <f t="shared" si="63"/>
        <v>-2.2058823529411783E-2</v>
      </c>
      <c r="L81" s="165">
        <v>476003374.97000003</v>
      </c>
      <c r="M81" s="177">
        <v>1.34</v>
      </c>
      <c r="N81" s="116">
        <f t="shared" si="64"/>
        <v>6.8740618667894162E-3</v>
      </c>
      <c r="O81" s="116">
        <f t="shared" si="65"/>
        <v>7.5187969924812095E-3</v>
      </c>
      <c r="P81" s="165">
        <v>460572479.01999998</v>
      </c>
      <c r="Q81" s="177">
        <v>1.29</v>
      </c>
      <c r="R81" s="116">
        <f t="shared" si="66"/>
        <v>-3.2417618784683147E-2</v>
      </c>
      <c r="S81" s="116">
        <f t="shared" si="67"/>
        <v>-3.7313432835820927E-2</v>
      </c>
      <c r="T81" s="165">
        <v>459466298.47000003</v>
      </c>
      <c r="U81" s="177">
        <v>1.24</v>
      </c>
      <c r="V81" s="116">
        <f t="shared" si="68"/>
        <v>-2.4017512994994159E-3</v>
      </c>
      <c r="W81" s="116">
        <f t="shared" si="69"/>
        <v>-3.8759689922480654E-2</v>
      </c>
      <c r="X81" s="165">
        <v>435584104.39999998</v>
      </c>
      <c r="Y81" s="177">
        <v>1.21</v>
      </c>
      <c r="Z81" s="116">
        <f t="shared" si="70"/>
        <v>-5.1978119286499515E-2</v>
      </c>
      <c r="AA81" s="116">
        <f t="shared" si="71"/>
        <v>-2.4193548387096794E-2</v>
      </c>
      <c r="AB81" s="165">
        <v>423873116.92000002</v>
      </c>
      <c r="AC81" s="177">
        <v>1.2</v>
      </c>
      <c r="AD81" s="116">
        <f t="shared" si="72"/>
        <v>-2.6885709009357415E-2</v>
      </c>
      <c r="AE81" s="116">
        <f t="shared" si="73"/>
        <v>-8.2644628099173625E-3</v>
      </c>
      <c r="AF81" s="165">
        <v>403713166.52999997</v>
      </c>
      <c r="AG81" s="177">
        <v>1.1881999999999999</v>
      </c>
      <c r="AH81" s="116">
        <f t="shared" si="74"/>
        <v>-4.7561285642479065E-2</v>
      </c>
      <c r="AI81" s="116">
        <f t="shared" si="75"/>
        <v>-9.8333333333333606E-3</v>
      </c>
      <c r="AJ81" s="117">
        <f t="shared" si="76"/>
        <v>-2.4957553600495515E-2</v>
      </c>
      <c r="AK81" s="117">
        <f t="shared" si="77"/>
        <v>-1.9310903454816144E-2</v>
      </c>
      <c r="AL81" s="118">
        <f t="shared" si="78"/>
        <v>-0.16707954087501239</v>
      </c>
      <c r="AM81" s="118">
        <f t="shared" si="79"/>
        <v>-0.12632352941176483</v>
      </c>
      <c r="AN81" s="119">
        <f t="shared" si="80"/>
        <v>2.0146151213522659E-2</v>
      </c>
      <c r="AO81" s="203">
        <f t="shared" si="81"/>
        <v>1.5448438992091369E-2</v>
      </c>
      <c r="AP81" s="123"/>
      <c r="AQ81" s="121"/>
      <c r="AR81" s="121"/>
      <c r="AS81" s="122"/>
      <c r="AT81" s="122"/>
    </row>
    <row r="82" spans="1:46" s="279" customFormat="1">
      <c r="A82" s="198" t="s">
        <v>181</v>
      </c>
      <c r="B82" s="165">
        <v>1478136883.5799999</v>
      </c>
      <c r="C82" s="176">
        <v>41236.47</v>
      </c>
      <c r="D82" s="165">
        <v>1484724263.55</v>
      </c>
      <c r="E82" s="176">
        <v>41270.629999999997</v>
      </c>
      <c r="F82" s="116">
        <f>((D82-B82)/B82)</f>
        <v>4.4565425862627865E-3</v>
      </c>
      <c r="G82" s="116">
        <f>((E82-C82)/C82)</f>
        <v>8.2839292500052058E-4</v>
      </c>
      <c r="H82" s="165">
        <v>1512519279.98</v>
      </c>
      <c r="I82" s="176">
        <v>41350.32</v>
      </c>
      <c r="J82" s="116">
        <f t="shared" si="62"/>
        <v>1.8720658853881546E-2</v>
      </c>
      <c r="K82" s="116">
        <f t="shared" si="63"/>
        <v>1.9309130972801319E-3</v>
      </c>
      <c r="L82" s="165">
        <v>1519257177.24</v>
      </c>
      <c r="M82" s="176">
        <v>41323.760000000002</v>
      </c>
      <c r="N82" s="116">
        <f t="shared" si="64"/>
        <v>4.4547513206503291E-3</v>
      </c>
      <c r="O82" s="116">
        <f t="shared" si="65"/>
        <v>-6.4231667372822445E-4</v>
      </c>
      <c r="P82" s="165">
        <v>1578548207.9400001</v>
      </c>
      <c r="Q82" s="176">
        <v>41361.71</v>
      </c>
      <c r="R82" s="116">
        <f t="shared" si="66"/>
        <v>3.9026329174704125E-2</v>
      </c>
      <c r="S82" s="116">
        <f t="shared" si="67"/>
        <v>9.1835786482152371E-4</v>
      </c>
      <c r="T82" s="165">
        <v>1794232247.45</v>
      </c>
      <c r="U82" s="176">
        <v>41395.86</v>
      </c>
      <c r="V82" s="116">
        <f t="shared" si="68"/>
        <v>0.13663443309816106</v>
      </c>
      <c r="W82" s="116">
        <f t="shared" si="69"/>
        <v>8.2564284697130398E-4</v>
      </c>
      <c r="X82" s="165">
        <v>1858195955.3900001</v>
      </c>
      <c r="Y82" s="176">
        <v>41164.370000000003</v>
      </c>
      <c r="Z82" s="116">
        <f t="shared" si="70"/>
        <v>3.564962564400824E-2</v>
      </c>
      <c r="AA82" s="116">
        <f t="shared" si="71"/>
        <v>-5.5921051042301809E-3</v>
      </c>
      <c r="AB82" s="165">
        <v>1878128691.95</v>
      </c>
      <c r="AC82" s="176">
        <v>41278.22</v>
      </c>
      <c r="AD82" s="116">
        <f t="shared" si="72"/>
        <v>1.072692925747782E-2</v>
      </c>
      <c r="AE82" s="116">
        <f t="shared" si="73"/>
        <v>2.7657413437882942E-3</v>
      </c>
      <c r="AF82" s="165">
        <v>1843396719.1199999</v>
      </c>
      <c r="AG82" s="176">
        <v>41331.35</v>
      </c>
      <c r="AH82" s="116">
        <f t="shared" si="74"/>
        <v>-1.8492860994492918E-2</v>
      </c>
      <c r="AI82" s="116">
        <f t="shared" si="75"/>
        <v>1.2871194542787305E-3</v>
      </c>
      <c r="AJ82" s="117">
        <f t="shared" si="76"/>
        <v>2.8897051117581625E-2</v>
      </c>
      <c r="AK82" s="117">
        <f t="shared" si="77"/>
        <v>2.9021821927276246E-4</v>
      </c>
      <c r="AL82" s="118">
        <f t="shared" si="78"/>
        <v>0.2415751290494898</v>
      </c>
      <c r="AM82" s="118">
        <f t="shared" si="79"/>
        <v>1.47126418957019E-3</v>
      </c>
      <c r="AN82" s="119">
        <f t="shared" si="80"/>
        <v>4.7252851081421729E-2</v>
      </c>
      <c r="AO82" s="203">
        <f t="shared" si="81"/>
        <v>2.5706065561074895E-3</v>
      </c>
      <c r="AP82" s="123"/>
      <c r="AQ82" s="121"/>
      <c r="AR82" s="121"/>
      <c r="AS82" s="122"/>
      <c r="AT82" s="122"/>
    </row>
    <row r="83" spans="1:46" s="279" customFormat="1">
      <c r="A83" s="198" t="s">
        <v>187</v>
      </c>
      <c r="B83" s="165">
        <v>2429340079.98</v>
      </c>
      <c r="C83" s="176">
        <v>1.1132</v>
      </c>
      <c r="D83" s="165">
        <v>2423960792.4499998</v>
      </c>
      <c r="E83" s="176">
        <v>1.1113999999999999</v>
      </c>
      <c r="F83" s="116">
        <f>((D83-B83)/B83)</f>
        <v>-2.2142999139274466E-3</v>
      </c>
      <c r="G83" s="116">
        <f>((E83-C83)/C83)</f>
        <v>-1.6169601149838518E-3</v>
      </c>
      <c r="H83" s="165">
        <v>2456090950.7600002</v>
      </c>
      <c r="I83" s="176">
        <v>1.1023000000000001</v>
      </c>
      <c r="J83" s="116">
        <f t="shared" si="62"/>
        <v>1.3255230204249759E-2</v>
      </c>
      <c r="K83" s="116">
        <f t="shared" si="63"/>
        <v>-8.1878711534999881E-3</v>
      </c>
      <c r="L83" s="165">
        <v>2529520252.6399999</v>
      </c>
      <c r="M83" s="176">
        <v>1.1175999999999999</v>
      </c>
      <c r="N83" s="116">
        <f t="shared" si="64"/>
        <v>2.9896817077265828E-2</v>
      </c>
      <c r="O83" s="116">
        <f t="shared" si="65"/>
        <v>1.3880068946747591E-2</v>
      </c>
      <c r="P83" s="165">
        <v>2540902097.0100002</v>
      </c>
      <c r="Q83" s="176">
        <v>1.1113</v>
      </c>
      <c r="R83" s="116">
        <f t="shared" si="66"/>
        <v>4.4996059462743595E-3</v>
      </c>
      <c r="S83" s="116">
        <f t="shared" si="67"/>
        <v>-5.6370794559770692E-3</v>
      </c>
      <c r="T83" s="165">
        <v>2552014442.5500002</v>
      </c>
      <c r="U83" s="176">
        <v>1.1097999999999999</v>
      </c>
      <c r="V83" s="116">
        <f t="shared" si="68"/>
        <v>4.3733859533889108E-3</v>
      </c>
      <c r="W83" s="116">
        <f t="shared" si="69"/>
        <v>-1.3497705390084198E-3</v>
      </c>
      <c r="X83" s="165">
        <v>2626751430.52</v>
      </c>
      <c r="Y83" s="176">
        <v>1.0969</v>
      </c>
      <c r="Z83" s="116">
        <f t="shared" si="70"/>
        <v>2.9285487857710471E-2</v>
      </c>
      <c r="AA83" s="116">
        <f t="shared" si="71"/>
        <v>-1.1623715984862058E-2</v>
      </c>
      <c r="AB83" s="165">
        <v>2626751430.52</v>
      </c>
      <c r="AC83" s="176">
        <v>1.0969</v>
      </c>
      <c r="AD83" s="116">
        <f t="shared" si="72"/>
        <v>0</v>
      </c>
      <c r="AE83" s="116">
        <f t="shared" si="73"/>
        <v>0</v>
      </c>
      <c r="AF83" s="165">
        <v>2558405278</v>
      </c>
      <c r="AG83" s="176">
        <v>1.0589</v>
      </c>
      <c r="AH83" s="116">
        <f t="shared" si="74"/>
        <v>-2.6019269172519288E-2</v>
      </c>
      <c r="AI83" s="116">
        <f t="shared" si="75"/>
        <v>-3.4643085057890446E-2</v>
      </c>
      <c r="AJ83" s="117">
        <f t="shared" si="76"/>
        <v>6.6346197440553239E-3</v>
      </c>
      <c r="AK83" s="117">
        <f t="shared" si="77"/>
        <v>-6.1473016699342808E-3</v>
      </c>
      <c r="AL83" s="118">
        <f t="shared" si="78"/>
        <v>5.5464793807209832E-2</v>
      </c>
      <c r="AM83" s="118">
        <f t="shared" si="79"/>
        <v>-4.7237718193269745E-2</v>
      </c>
      <c r="AN83" s="119">
        <f t="shared" si="80"/>
        <v>1.8111928254793321E-2</v>
      </c>
      <c r="AO83" s="203">
        <f t="shared" si="81"/>
        <v>1.3778089367660949E-2</v>
      </c>
      <c r="AP83" s="123"/>
      <c r="AQ83" s="121"/>
      <c r="AR83" s="121"/>
      <c r="AS83" s="122"/>
      <c r="AT83" s="122"/>
    </row>
    <row r="84" spans="1:46" s="378" customFormat="1">
      <c r="A84" s="198" t="s">
        <v>191</v>
      </c>
      <c r="B84" s="165">
        <v>526591854</v>
      </c>
      <c r="C84" s="176">
        <v>47206.8</v>
      </c>
      <c r="D84" s="165">
        <v>525692962.5</v>
      </c>
      <c r="E84" s="176">
        <v>47253.3</v>
      </c>
      <c r="F84" s="116">
        <f>((D84-B84)/B84)</f>
        <v>-1.7069984907134548E-3</v>
      </c>
      <c r="G84" s="116">
        <f>((E84-C84)/C84)</f>
        <v>9.8502758077226153E-4</v>
      </c>
      <c r="H84" s="165">
        <v>526158543.75</v>
      </c>
      <c r="I84" s="176">
        <v>47295.15</v>
      </c>
      <c r="J84" s="116">
        <f t="shared" si="62"/>
        <v>8.8565243062389289E-4</v>
      </c>
      <c r="K84" s="116">
        <f t="shared" si="63"/>
        <v>8.856524306238621E-4</v>
      </c>
      <c r="L84" s="165">
        <v>526781587.94999999</v>
      </c>
      <c r="M84" s="176">
        <v>47350.95</v>
      </c>
      <c r="N84" s="116">
        <f t="shared" si="64"/>
        <v>1.1841377611384422E-3</v>
      </c>
      <c r="O84" s="116">
        <f t="shared" si="65"/>
        <v>1.1798249926260015E-3</v>
      </c>
      <c r="P84" s="165">
        <v>528306490.35000002</v>
      </c>
      <c r="Q84" s="176">
        <v>47402.1</v>
      </c>
      <c r="R84" s="116">
        <f t="shared" si="66"/>
        <v>2.8947526543861919E-3</v>
      </c>
      <c r="S84" s="116">
        <f t="shared" si="67"/>
        <v>1.08023175881374E-3</v>
      </c>
      <c r="T84" s="165">
        <v>528837162.30000001</v>
      </c>
      <c r="U84" s="176">
        <v>47448.6</v>
      </c>
      <c r="V84" s="116">
        <f t="shared" si="68"/>
        <v>1.0044774381787757E-3</v>
      </c>
      <c r="W84" s="116">
        <f t="shared" si="69"/>
        <v>9.8096919756719648E-4</v>
      </c>
      <c r="X84" s="165">
        <v>529402095.44999999</v>
      </c>
      <c r="Y84" s="176">
        <v>47499.75</v>
      </c>
      <c r="Z84" s="116">
        <f t="shared" si="70"/>
        <v>1.0682553917788016E-3</v>
      </c>
      <c r="AA84" s="116">
        <f t="shared" si="71"/>
        <v>1.0780086240690233E-3</v>
      </c>
      <c r="AB84" s="165">
        <v>529966884.44999999</v>
      </c>
      <c r="AC84" s="176">
        <v>47550.9</v>
      </c>
      <c r="AD84" s="116">
        <f t="shared" si="72"/>
        <v>1.0668431516500149E-3</v>
      </c>
      <c r="AE84" s="116">
        <f t="shared" si="73"/>
        <v>1.0768477728830459E-3</v>
      </c>
      <c r="AF84" s="165">
        <v>531535459.64999998</v>
      </c>
      <c r="AG84" s="176">
        <v>47695.05</v>
      </c>
      <c r="AH84" s="116">
        <f t="shared" si="74"/>
        <v>2.9597607813323214E-3</v>
      </c>
      <c r="AI84" s="116">
        <f t="shared" si="75"/>
        <v>3.0314883629963146E-3</v>
      </c>
      <c r="AJ84" s="117">
        <f t="shared" si="76"/>
        <v>1.1696101397968733E-3</v>
      </c>
      <c r="AK84" s="117">
        <f t="shared" si="77"/>
        <v>1.2872563400439306E-3</v>
      </c>
      <c r="AL84" s="118">
        <f t="shared" si="78"/>
        <v>1.1113896450534995E-2</v>
      </c>
      <c r="AM84" s="118">
        <f t="shared" si="79"/>
        <v>9.3485534343633134E-3</v>
      </c>
      <c r="AN84" s="119">
        <f t="shared" si="80"/>
        <v>1.4434373116420365E-3</v>
      </c>
      <c r="AO84" s="203">
        <f t="shared" si="81"/>
        <v>7.102557014352028E-4</v>
      </c>
      <c r="AP84" s="123"/>
      <c r="AQ84" s="121"/>
      <c r="AR84" s="121"/>
      <c r="AS84" s="122"/>
      <c r="AT84" s="122"/>
    </row>
    <row r="85" spans="1:46" s="378" customFormat="1">
      <c r="A85" s="198" t="s">
        <v>197</v>
      </c>
      <c r="B85" s="165">
        <f>2109135.84*391.74</f>
        <v>826232873.96159995</v>
      </c>
      <c r="C85" s="176">
        <f>1.035*391.74</f>
        <v>405.45089999999999</v>
      </c>
      <c r="D85" s="165">
        <f>2102061.96*392.65</f>
        <v>825374628.59399998</v>
      </c>
      <c r="E85" s="176">
        <f>1.036*392.65</f>
        <v>406.78539999999998</v>
      </c>
      <c r="F85" s="116">
        <f>((D85-B85)/B85)</f>
        <v>-1.0387451221649793E-3</v>
      </c>
      <c r="G85" s="116">
        <f>((E85-C85)/C85)</f>
        <v>3.2913973060609593E-3</v>
      </c>
      <c r="H85" s="165">
        <f>2113919.52*400.33</f>
        <v>846265401.44159997</v>
      </c>
      <c r="I85" s="176">
        <f>1.0369*400.33</f>
        <v>415.10217699999998</v>
      </c>
      <c r="J85" s="116">
        <f t="shared" si="62"/>
        <v>2.5310655457373054E-2</v>
      </c>
      <c r="K85" s="116">
        <f t="shared" si="63"/>
        <v>2.0445121678408326E-2</v>
      </c>
      <c r="L85" s="165">
        <v>836644459.58200002</v>
      </c>
      <c r="M85" s="176">
        <v>393.71780000000001</v>
      </c>
      <c r="N85" s="116">
        <f t="shared" si="64"/>
        <v>-1.1368705187770672E-2</v>
      </c>
      <c r="O85" s="116">
        <f t="shared" si="65"/>
        <v>-5.1515935557235042E-2</v>
      </c>
      <c r="P85" s="165">
        <v>882499152.89279997</v>
      </c>
      <c r="Q85" s="176">
        <v>408.74922399999997</v>
      </c>
      <c r="R85" s="116">
        <f t="shared" si="66"/>
        <v>5.4807861076029404E-2</v>
      </c>
      <c r="S85" s="116">
        <f t="shared" si="67"/>
        <v>3.8178167205038631E-2</v>
      </c>
      <c r="T85" s="165">
        <f>393.79*2243225.34</f>
        <v>883359706.63859999</v>
      </c>
      <c r="U85" s="176">
        <f>1.039*393.79</f>
        <v>409.14780999999999</v>
      </c>
      <c r="V85" s="116">
        <f t="shared" si="68"/>
        <v>9.7513265931095184E-4</v>
      </c>
      <c r="W85" s="116">
        <f t="shared" si="69"/>
        <v>9.7513579622116422E-4</v>
      </c>
      <c r="X85" s="165">
        <f>2546928.44*393.45</f>
        <v>1002088994.7179999</v>
      </c>
      <c r="Y85" s="176">
        <f t="shared" ref="Y85" si="82">1.13787110165498*393.45</f>
        <v>447.69538494615188</v>
      </c>
      <c r="Z85" s="116">
        <f t="shared" si="70"/>
        <v>0.13440650188946693</v>
      </c>
      <c r="AA85" s="116">
        <f t="shared" si="71"/>
        <v>9.4214301052110927E-2</v>
      </c>
      <c r="AB85" s="165">
        <f>2633423.23*395.93</f>
        <v>1042651259.4539</v>
      </c>
      <c r="AC85" s="176">
        <f>1.0495*395.93</f>
        <v>415.52853500000003</v>
      </c>
      <c r="AD85" s="116">
        <f t="shared" si="72"/>
        <v>4.0477707019739059E-2</v>
      </c>
      <c r="AE85" s="116">
        <f t="shared" si="73"/>
        <v>-7.184985824685422E-2</v>
      </c>
      <c r="AF85" s="165">
        <f>2375475.24*410.5</f>
        <v>975132586.0200001</v>
      </c>
      <c r="AG85" s="176">
        <f>1.0495*410.5</f>
        <v>430.81975000000006</v>
      </c>
      <c r="AH85" s="116">
        <f t="shared" si="74"/>
        <v>-6.4756717859108068E-2</v>
      </c>
      <c r="AI85" s="116">
        <f t="shared" si="75"/>
        <v>3.6799434243426916E-2</v>
      </c>
      <c r="AJ85" s="117">
        <f t="shared" si="76"/>
        <v>2.2351711241609458E-2</v>
      </c>
      <c r="AK85" s="117">
        <f t="shared" si="77"/>
        <v>8.8172204346472077E-3</v>
      </c>
      <c r="AL85" s="118">
        <f t="shared" si="78"/>
        <v>0.18144240474305365</v>
      </c>
      <c r="AM85" s="118">
        <f t="shared" si="79"/>
        <v>5.9083610178733245E-2</v>
      </c>
      <c r="AN85" s="119">
        <f t="shared" si="80"/>
        <v>5.8157423440160137E-2</v>
      </c>
      <c r="AO85" s="203">
        <f t="shared" si="81"/>
        <v>5.2525149429157508E-2</v>
      </c>
      <c r="AP85" s="123"/>
      <c r="AQ85" s="121"/>
      <c r="AR85" s="121"/>
      <c r="AS85" s="122"/>
      <c r="AT85" s="122"/>
    </row>
    <row r="86" spans="1:46">
      <c r="A86" s="198" t="s">
        <v>209</v>
      </c>
      <c r="B86" s="165">
        <v>94532115.230000004</v>
      </c>
      <c r="C86" s="176">
        <v>384.26</v>
      </c>
      <c r="D86" s="165">
        <v>100012588.27</v>
      </c>
      <c r="E86" s="176">
        <v>382.48</v>
      </c>
      <c r="F86" s="116">
        <f>((D86-B86)/B86)</f>
        <v>5.7974721359675553E-2</v>
      </c>
      <c r="G86" s="116">
        <f>((E86-C86)/C86)</f>
        <v>-4.6322802269296122E-3</v>
      </c>
      <c r="H86" s="165">
        <v>104886395.95</v>
      </c>
      <c r="I86" s="176">
        <v>401.13</v>
      </c>
      <c r="J86" s="116">
        <f t="shared" si="62"/>
        <v>4.873194229152817E-2</v>
      </c>
      <c r="K86" s="116">
        <f t="shared" si="63"/>
        <v>4.8760719514745809E-2</v>
      </c>
      <c r="L86" s="165">
        <v>104899463.2</v>
      </c>
      <c r="M86" s="176">
        <v>401.16</v>
      </c>
      <c r="N86" s="116">
        <f t="shared" si="64"/>
        <v>1.2458479368696431E-4</v>
      </c>
      <c r="O86" s="116">
        <f t="shared" si="65"/>
        <v>7.4788721860817096E-5</v>
      </c>
      <c r="P86" s="165">
        <v>103422474.77</v>
      </c>
      <c r="Q86" s="176">
        <v>395.53</v>
      </c>
      <c r="R86" s="116">
        <f t="shared" si="66"/>
        <v>-1.4080038018726555E-2</v>
      </c>
      <c r="S86" s="116">
        <f t="shared" si="67"/>
        <v>-1.4034300528467573E-2</v>
      </c>
      <c r="T86" s="165">
        <v>123438011.95999999</v>
      </c>
      <c r="U86" s="176">
        <v>393.79</v>
      </c>
      <c r="V86" s="116">
        <f t="shared" si="68"/>
        <v>0.19353179504273429</v>
      </c>
      <c r="W86" s="116">
        <f t="shared" si="69"/>
        <v>-4.3991606199275711E-3</v>
      </c>
      <c r="X86" s="165">
        <v>122948922.95</v>
      </c>
      <c r="Y86" s="176">
        <v>393.57</v>
      </c>
      <c r="Z86" s="116">
        <f t="shared" si="70"/>
        <v>-3.9622236475947087E-3</v>
      </c>
      <c r="AA86" s="116">
        <f t="shared" si="71"/>
        <v>-5.5867340460658541E-4</v>
      </c>
      <c r="AB86" s="165">
        <v>125881556.59999999</v>
      </c>
      <c r="AC86" s="176">
        <v>402.94</v>
      </c>
      <c r="AD86" s="116">
        <f t="shared" si="72"/>
        <v>2.3852454984031164E-2</v>
      </c>
      <c r="AE86" s="116">
        <f t="shared" si="73"/>
        <v>2.3807708920903538E-2</v>
      </c>
      <c r="AF86" s="165">
        <v>129729284.65000001</v>
      </c>
      <c r="AG86" s="176">
        <v>415.26</v>
      </c>
      <c r="AH86" s="116">
        <f t="shared" si="74"/>
        <v>3.0566257313027315E-2</v>
      </c>
      <c r="AI86" s="116">
        <f t="shared" si="75"/>
        <v>3.057527175261824E-2</v>
      </c>
      <c r="AJ86" s="117">
        <f t="shared" si="76"/>
        <v>4.2092436764795273E-2</v>
      </c>
      <c r="AK86" s="117">
        <f t="shared" si="77"/>
        <v>9.9492592662746328E-3</v>
      </c>
      <c r="AL86" s="118">
        <f t="shared" si="78"/>
        <v>0.29712956032869614</v>
      </c>
      <c r="AM86" s="118">
        <f t="shared" si="79"/>
        <v>8.5703827651118933E-2</v>
      </c>
      <c r="AN86" s="119">
        <f t="shared" si="80"/>
        <v>6.6260781601851726E-2</v>
      </c>
      <c r="AO86" s="203">
        <f t="shared" si="81"/>
        <v>2.1795969056339053E-2</v>
      </c>
      <c r="AP86" s="123"/>
      <c r="AQ86" s="133">
        <f>SUM(AQ61:AQ71)</f>
        <v>20567788651.219021</v>
      </c>
      <c r="AR86" s="99"/>
      <c r="AS86" s="122" t="e">
        <f>(#REF!/AQ86)-1</f>
        <v>#REF!</v>
      </c>
      <c r="AT86" s="122" t="e">
        <f>(#REF!/AR86)-1</f>
        <v>#REF!</v>
      </c>
    </row>
    <row r="87" spans="1:46">
      <c r="A87" s="200" t="s">
        <v>56</v>
      </c>
      <c r="B87" s="170">
        <f>SUM(B61:B86)</f>
        <v>417446339056.69153</v>
      </c>
      <c r="C87" s="172"/>
      <c r="D87" s="170">
        <f>SUM(D61:D86)</f>
        <v>422660885839.034</v>
      </c>
      <c r="E87" s="172"/>
      <c r="F87" s="116">
        <f>((D87-B87)/B87)</f>
        <v>1.249153794024363E-2</v>
      </c>
      <c r="G87" s="116"/>
      <c r="H87" s="170">
        <f>SUM(H61:H86)</f>
        <v>434650230110.76752</v>
      </c>
      <c r="I87" s="172"/>
      <c r="J87" s="116">
        <f>((H87-D87)/D87)</f>
        <v>2.8366344446406941E-2</v>
      </c>
      <c r="K87" s="116"/>
      <c r="L87" s="170">
        <f>SUM(L61:L86)</f>
        <v>439122942767.8219</v>
      </c>
      <c r="M87" s="172"/>
      <c r="N87" s="116">
        <f>((L87-H87)/H87)</f>
        <v>1.0290372228526242E-2</v>
      </c>
      <c r="O87" s="116"/>
      <c r="P87" s="170">
        <f>SUM(P61:P86)</f>
        <v>446769776840.92291</v>
      </c>
      <c r="Q87" s="172"/>
      <c r="R87" s="116">
        <f>((P87-L87)/L87)</f>
        <v>1.74138796413198E-2</v>
      </c>
      <c r="S87" s="116"/>
      <c r="T87" s="170">
        <f>SUM(T61:T86)</f>
        <v>457132505206.80859</v>
      </c>
      <c r="U87" s="172"/>
      <c r="V87" s="116">
        <f>((T87-P87)/P87)</f>
        <v>2.3194783763485056E-2</v>
      </c>
      <c r="W87" s="116"/>
      <c r="X87" s="170">
        <f>SUM(X61:X86)</f>
        <v>462211719292.89813</v>
      </c>
      <c r="Y87" s="172"/>
      <c r="Z87" s="116">
        <f>((X87-T87)/T87)</f>
        <v>1.1111032421095677E-2</v>
      </c>
      <c r="AA87" s="116"/>
      <c r="AB87" s="170">
        <f>SUM(AB61:AB86)</f>
        <v>472489656332.72375</v>
      </c>
      <c r="AC87" s="172"/>
      <c r="AD87" s="116">
        <f>((AB87-X87)/X87)</f>
        <v>2.2236426751682199E-2</v>
      </c>
      <c r="AE87" s="116"/>
      <c r="AF87" s="170">
        <f>SUM(AF61:AF86)</f>
        <v>486718344326.01611</v>
      </c>
      <c r="AG87" s="172"/>
      <c r="AH87" s="116">
        <f>((AF87-AB87)/AB87)</f>
        <v>3.0114284625254568E-2</v>
      </c>
      <c r="AI87" s="116"/>
      <c r="AJ87" s="117">
        <f t="shared" si="76"/>
        <v>1.9402332727251764E-2</v>
      </c>
      <c r="AK87" s="117"/>
      <c r="AL87" s="118">
        <f t="shared" si="78"/>
        <v>0.15155757401071113</v>
      </c>
      <c r="AM87" s="118"/>
      <c r="AN87" s="119">
        <f t="shared" si="80"/>
        <v>7.7551891247833573E-3</v>
      </c>
      <c r="AO87" s="203"/>
      <c r="AP87" s="123"/>
      <c r="AQ87" s="133"/>
      <c r="AR87" s="99"/>
      <c r="AS87" s="122" t="e">
        <f>(#REF!/AQ87)-1</f>
        <v>#REF!</v>
      </c>
      <c r="AT87" s="122" t="e">
        <f>(#REF!/AR87)-1</f>
        <v>#REF!</v>
      </c>
    </row>
    <row r="88" spans="1:46">
      <c r="A88" s="201" t="s">
        <v>58</v>
      </c>
      <c r="B88" s="170"/>
      <c r="C88" s="172"/>
      <c r="D88" s="170"/>
      <c r="E88" s="172"/>
      <c r="F88" s="116"/>
      <c r="G88" s="116"/>
      <c r="H88" s="170"/>
      <c r="I88" s="172"/>
      <c r="J88" s="116"/>
      <c r="K88" s="116"/>
      <c r="L88" s="170"/>
      <c r="M88" s="172"/>
      <c r="N88" s="116"/>
      <c r="O88" s="116"/>
      <c r="P88" s="170"/>
      <c r="Q88" s="172"/>
      <c r="R88" s="116"/>
      <c r="S88" s="116"/>
      <c r="T88" s="170"/>
      <c r="U88" s="172"/>
      <c r="V88" s="116"/>
      <c r="W88" s="116"/>
      <c r="X88" s="170"/>
      <c r="Y88" s="172"/>
      <c r="Z88" s="116"/>
      <c r="AA88" s="116"/>
      <c r="AB88" s="170"/>
      <c r="AC88" s="172"/>
      <c r="AD88" s="116"/>
      <c r="AE88" s="116"/>
      <c r="AF88" s="170"/>
      <c r="AG88" s="172"/>
      <c r="AH88" s="116"/>
      <c r="AI88" s="116"/>
      <c r="AJ88" s="117"/>
      <c r="AK88" s="117"/>
      <c r="AL88" s="118"/>
      <c r="AM88" s="118"/>
      <c r="AN88" s="119"/>
      <c r="AO88" s="203"/>
      <c r="AP88" s="123"/>
      <c r="AQ88" s="139">
        <v>2412598749</v>
      </c>
      <c r="AR88" s="140">
        <v>100</v>
      </c>
      <c r="AS88" s="122" t="e">
        <f>(#REF!/AQ88)-1</f>
        <v>#REF!</v>
      </c>
      <c r="AT88" s="122" t="e">
        <f>(#REF!/AR88)-1</f>
        <v>#REF!</v>
      </c>
    </row>
    <row r="89" spans="1:46">
      <c r="A89" s="198" t="s">
        <v>30</v>
      </c>
      <c r="B89" s="165">
        <v>2279529228.6900001</v>
      </c>
      <c r="C89" s="177">
        <v>69.3</v>
      </c>
      <c r="D89" s="165">
        <v>2282903551.4200001</v>
      </c>
      <c r="E89" s="177">
        <v>69.3</v>
      </c>
      <c r="F89" s="116">
        <f>((D89-B89)/B89)</f>
        <v>1.4802717541547712E-3</v>
      </c>
      <c r="G89" s="116">
        <f>((E89-C89)/C89)</f>
        <v>0</v>
      </c>
      <c r="H89" s="165">
        <v>2288302323.5500002</v>
      </c>
      <c r="I89" s="177">
        <v>69.3</v>
      </c>
      <c r="J89" s="116">
        <f t="shared" ref="J89:J92" si="83">((H89-D89)/D89)</f>
        <v>2.3648708797364645E-3</v>
      </c>
      <c r="K89" s="116">
        <f t="shared" ref="K89:K92" si="84">((I89-E89)/E89)</f>
        <v>0</v>
      </c>
      <c r="L89" s="165">
        <v>2290918585.3200002</v>
      </c>
      <c r="M89" s="177">
        <v>69.3</v>
      </c>
      <c r="N89" s="116">
        <f t="shared" ref="N89:N92" si="85">((L89-H89)/H89)</f>
        <v>1.1433199814005323E-3</v>
      </c>
      <c r="O89" s="116">
        <f t="shared" ref="O89:O92" si="86">((M89-I89)/I89)</f>
        <v>0</v>
      </c>
      <c r="P89" s="165">
        <v>2255358653.9499998</v>
      </c>
      <c r="Q89" s="177">
        <v>69.3</v>
      </c>
      <c r="R89" s="116">
        <f t="shared" ref="R89:R92" si="87">((P89-L89)/L89)</f>
        <v>-1.5522127934997427E-2</v>
      </c>
      <c r="S89" s="116">
        <f t="shared" ref="S89:S92" si="88">((Q89-M89)/M89)</f>
        <v>0</v>
      </c>
      <c r="T89" s="165">
        <v>2257369440.8899999</v>
      </c>
      <c r="U89" s="177">
        <v>69.3</v>
      </c>
      <c r="V89" s="116">
        <f t="shared" ref="V89:V92" si="89">((T89-P89)/P89)</f>
        <v>8.9155972442715335E-4</v>
      </c>
      <c r="W89" s="116">
        <f t="shared" ref="W89:W92" si="90">((U89-Q89)/Q89)</f>
        <v>0</v>
      </c>
      <c r="X89" s="165">
        <v>2264474448.3499999</v>
      </c>
      <c r="Y89" s="177">
        <v>69.3</v>
      </c>
      <c r="Z89" s="116">
        <f t="shared" ref="Z89:Z92" si="91">((X89-T89)/T89)</f>
        <v>3.1474721555541161E-3</v>
      </c>
      <c r="AA89" s="116">
        <f t="shared" ref="AA89:AA92" si="92">((Y89-U89)/U89)</f>
        <v>0</v>
      </c>
      <c r="AB89" s="165">
        <v>2263838570.8899999</v>
      </c>
      <c r="AC89" s="177">
        <v>69.3</v>
      </c>
      <c r="AD89" s="116">
        <f t="shared" ref="AD89:AD92" si="93">((AB89-X89)/X89)</f>
        <v>-2.8080575625985435E-4</v>
      </c>
      <c r="AE89" s="116">
        <f t="shared" ref="AE89:AE92" si="94">((AC89-Y89)/Y89)</f>
        <v>0</v>
      </c>
      <c r="AF89" s="165">
        <v>2266341755.2199998</v>
      </c>
      <c r="AG89" s="177">
        <v>69.3</v>
      </c>
      <c r="AH89" s="116">
        <f t="shared" ref="AH89:AH92" si="95">((AF89-AB89)/AB89)</f>
        <v>1.1057256299930557E-3</v>
      </c>
      <c r="AI89" s="116">
        <f t="shared" ref="AI89:AI92" si="96">((AG89-AC89)/AC89)</f>
        <v>0</v>
      </c>
      <c r="AJ89" s="117">
        <f t="shared" si="76"/>
        <v>-7.0871419574889847E-4</v>
      </c>
      <c r="AK89" s="117">
        <f t="shared" si="77"/>
        <v>0</v>
      </c>
      <c r="AL89" s="118">
        <f t="shared" si="78"/>
        <v>-7.2547069234259161E-3</v>
      </c>
      <c r="AM89" s="118">
        <f t="shared" si="79"/>
        <v>0</v>
      </c>
      <c r="AN89" s="119">
        <f t="shared" si="80"/>
        <v>6.0711517996176502E-3</v>
      </c>
      <c r="AO89" s="203">
        <f t="shared" si="81"/>
        <v>0</v>
      </c>
      <c r="AP89" s="123"/>
      <c r="AQ89" s="139">
        <v>12153673145</v>
      </c>
      <c r="AR89" s="141">
        <v>45.22</v>
      </c>
      <c r="AS89" s="122" t="e">
        <f>(#REF!/AQ89)-1</f>
        <v>#REF!</v>
      </c>
      <c r="AT89" s="122" t="e">
        <f>(#REF!/AR89)-1</f>
        <v>#REF!</v>
      </c>
    </row>
    <row r="90" spans="1:46">
      <c r="A90" s="198" t="s">
        <v>194</v>
      </c>
      <c r="B90" s="165">
        <v>9824208807.8600006</v>
      </c>
      <c r="C90" s="177">
        <v>40.65</v>
      </c>
      <c r="D90" s="165">
        <v>9833907856.3500004</v>
      </c>
      <c r="E90" s="177">
        <v>40.65</v>
      </c>
      <c r="F90" s="116">
        <f>((D90-B90)/B90)</f>
        <v>9.872600104183359E-4</v>
      </c>
      <c r="G90" s="116">
        <f>((E90-C90)/C90)</f>
        <v>0</v>
      </c>
      <c r="H90" s="165">
        <v>9857267027.5400009</v>
      </c>
      <c r="I90" s="177">
        <v>40.65</v>
      </c>
      <c r="J90" s="116">
        <f t="shared" si="83"/>
        <v>2.375370151034813E-3</v>
      </c>
      <c r="K90" s="116">
        <f t="shared" si="84"/>
        <v>0</v>
      </c>
      <c r="L90" s="165">
        <v>9868422712.6800003</v>
      </c>
      <c r="M90" s="177">
        <v>40.65</v>
      </c>
      <c r="N90" s="116">
        <f t="shared" si="85"/>
        <v>1.1317219173257423E-3</v>
      </c>
      <c r="O90" s="116">
        <f t="shared" si="86"/>
        <v>0</v>
      </c>
      <c r="P90" s="165">
        <v>9869964728.7900009</v>
      </c>
      <c r="Q90" s="177">
        <v>40.65</v>
      </c>
      <c r="R90" s="116">
        <f t="shared" si="87"/>
        <v>1.5625760619468235E-4</v>
      </c>
      <c r="S90" s="116">
        <f t="shared" si="88"/>
        <v>0</v>
      </c>
      <c r="T90" s="165">
        <v>9876570471</v>
      </c>
      <c r="U90" s="177">
        <v>40.65</v>
      </c>
      <c r="V90" s="116">
        <f t="shared" si="89"/>
        <v>6.6927718502687189E-4</v>
      </c>
      <c r="W90" s="116">
        <f t="shared" si="90"/>
        <v>0</v>
      </c>
      <c r="X90" s="165">
        <v>9881268722</v>
      </c>
      <c r="Y90" s="177">
        <v>40.65</v>
      </c>
      <c r="Z90" s="116">
        <f t="shared" si="91"/>
        <v>4.7569660073759423E-4</v>
      </c>
      <c r="AA90" s="116">
        <f t="shared" si="92"/>
        <v>0</v>
      </c>
      <c r="AB90" s="165">
        <v>9877813505.1100006</v>
      </c>
      <c r="AC90" s="177">
        <v>40.65</v>
      </c>
      <c r="AD90" s="116">
        <f t="shared" si="93"/>
        <v>-3.4967340603809052E-4</v>
      </c>
      <c r="AE90" s="116">
        <f t="shared" si="94"/>
        <v>0</v>
      </c>
      <c r="AF90" s="165">
        <v>9901882853.7199993</v>
      </c>
      <c r="AG90" s="177">
        <v>40.65</v>
      </c>
      <c r="AH90" s="116">
        <f t="shared" si="95"/>
        <v>2.4367081437149146E-3</v>
      </c>
      <c r="AI90" s="116">
        <f t="shared" si="96"/>
        <v>0</v>
      </c>
      <c r="AJ90" s="117">
        <f t="shared" si="76"/>
        <v>9.8532727605185806E-4</v>
      </c>
      <c r="AK90" s="117">
        <f t="shared" si="77"/>
        <v>0</v>
      </c>
      <c r="AL90" s="118">
        <f t="shared" si="78"/>
        <v>6.9123077379767981E-3</v>
      </c>
      <c r="AM90" s="118">
        <f t="shared" si="79"/>
        <v>0</v>
      </c>
      <c r="AN90" s="119">
        <f t="shared" si="80"/>
        <v>9.9206531810309582E-4</v>
      </c>
      <c r="AO90" s="203">
        <f t="shared" si="81"/>
        <v>0</v>
      </c>
      <c r="AP90" s="123"/>
      <c r="AQ90" s="142">
        <v>31507613595.857655</v>
      </c>
      <c r="AR90" s="142">
        <v>11.808257597614354</v>
      </c>
      <c r="AS90" s="122" t="e">
        <f>(#REF!/AQ90)-1</f>
        <v>#REF!</v>
      </c>
      <c r="AT90" s="122" t="e">
        <f>(#REF!/AR90)-1</f>
        <v>#REF!</v>
      </c>
    </row>
    <row r="91" spans="1:46" s="378" customFormat="1">
      <c r="A91" s="198" t="s">
        <v>32</v>
      </c>
      <c r="B91" s="165">
        <v>30161390541.598915</v>
      </c>
      <c r="C91" s="177">
        <v>11.3</v>
      </c>
      <c r="D91" s="165">
        <v>30161390541.598915</v>
      </c>
      <c r="E91" s="177">
        <v>11.3</v>
      </c>
      <c r="F91" s="116">
        <f>((D91-B91)/B91)</f>
        <v>0</v>
      </c>
      <c r="G91" s="116">
        <f>((E91-C91)/C91)</f>
        <v>0</v>
      </c>
      <c r="H91" s="165">
        <v>30161390541.598915</v>
      </c>
      <c r="I91" s="177">
        <v>11.3</v>
      </c>
      <c r="J91" s="116">
        <f t="shared" ref="J91" si="97">((H91-D91)/D91)</f>
        <v>0</v>
      </c>
      <c r="K91" s="116">
        <f t="shared" ref="K91" si="98">((I91-E91)/E91)</f>
        <v>0</v>
      </c>
      <c r="L91" s="165">
        <v>30161390541.598915</v>
      </c>
      <c r="M91" s="177">
        <v>11.3</v>
      </c>
      <c r="N91" s="116">
        <f t="shared" ref="N91" si="99">((L91-H91)/H91)</f>
        <v>0</v>
      </c>
      <c r="O91" s="116">
        <f t="shared" ref="O91" si="100">((M91-I91)/I91)</f>
        <v>0</v>
      </c>
      <c r="P91" s="165">
        <v>30350365696.451077</v>
      </c>
      <c r="Q91" s="177">
        <v>11.37</v>
      </c>
      <c r="R91" s="116">
        <f t="shared" ref="R91" si="101">((P91-L91)/L91)</f>
        <v>6.2654655988597357E-3</v>
      </c>
      <c r="S91" s="116">
        <f t="shared" ref="S91" si="102">((Q91-M91)/M91)</f>
        <v>6.1946902654865929E-3</v>
      </c>
      <c r="T91" s="165">
        <v>30350365696.451077</v>
      </c>
      <c r="U91" s="177">
        <v>11.37</v>
      </c>
      <c r="V91" s="116">
        <f t="shared" si="89"/>
        <v>0</v>
      </c>
      <c r="W91" s="116">
        <f t="shared" si="90"/>
        <v>0</v>
      </c>
      <c r="X91" s="165">
        <v>30350365696.451077</v>
      </c>
      <c r="Y91" s="177">
        <v>11.37</v>
      </c>
      <c r="Z91" s="116">
        <f t="shared" si="91"/>
        <v>0</v>
      </c>
      <c r="AA91" s="116">
        <f t="shared" si="92"/>
        <v>0</v>
      </c>
      <c r="AB91" s="165">
        <v>30350365696.451077</v>
      </c>
      <c r="AC91" s="177">
        <v>11.37</v>
      </c>
      <c r="AD91" s="116">
        <f t="shared" si="93"/>
        <v>0</v>
      </c>
      <c r="AE91" s="116">
        <f t="shared" si="94"/>
        <v>0</v>
      </c>
      <c r="AF91" s="165">
        <v>30350365696.451077</v>
      </c>
      <c r="AG91" s="177">
        <v>11.37</v>
      </c>
      <c r="AH91" s="116">
        <f t="shared" si="95"/>
        <v>0</v>
      </c>
      <c r="AI91" s="116">
        <f t="shared" si="96"/>
        <v>0</v>
      </c>
      <c r="AJ91" s="117">
        <f t="shared" si="76"/>
        <v>7.8318319985746696E-4</v>
      </c>
      <c r="AK91" s="117">
        <f t="shared" si="77"/>
        <v>7.7433628318582411E-4</v>
      </c>
      <c r="AL91" s="118">
        <f t="shared" si="78"/>
        <v>6.2654655988597357E-3</v>
      </c>
      <c r="AM91" s="118">
        <f t="shared" si="79"/>
        <v>6.1946902654865929E-3</v>
      </c>
      <c r="AN91" s="119">
        <f t="shared" si="80"/>
        <v>2.2151766061223759E-3</v>
      </c>
      <c r="AO91" s="203">
        <f t="shared" si="81"/>
        <v>2.1901537470379322E-3</v>
      </c>
      <c r="AP91" s="123"/>
      <c r="AQ91" s="142"/>
      <c r="AR91" s="142"/>
      <c r="AS91" s="122"/>
      <c r="AT91" s="122"/>
    </row>
    <row r="92" spans="1:46">
      <c r="A92" s="198" t="s">
        <v>218</v>
      </c>
      <c r="B92" s="165">
        <v>0</v>
      </c>
      <c r="C92" s="177">
        <v>0</v>
      </c>
      <c r="D92" s="165">
        <v>0</v>
      </c>
      <c r="E92" s="177">
        <v>0</v>
      </c>
      <c r="F92" s="116" t="e">
        <f>((D92-B92)/B92)</f>
        <v>#DIV/0!</v>
      </c>
      <c r="G92" s="116" t="e">
        <f>((E92-C92)/C92)</f>
        <v>#DIV/0!</v>
      </c>
      <c r="H92" s="165">
        <v>0</v>
      </c>
      <c r="I92" s="177">
        <v>0</v>
      </c>
      <c r="J92" s="116" t="e">
        <f t="shared" si="83"/>
        <v>#DIV/0!</v>
      </c>
      <c r="K92" s="116" t="e">
        <f t="shared" si="84"/>
        <v>#DIV/0!</v>
      </c>
      <c r="L92" s="165">
        <v>0</v>
      </c>
      <c r="M92" s="177">
        <v>0</v>
      </c>
      <c r="N92" s="116" t="e">
        <f t="shared" si="85"/>
        <v>#DIV/0!</v>
      </c>
      <c r="O92" s="116" t="e">
        <f t="shared" si="86"/>
        <v>#DIV/0!</v>
      </c>
      <c r="P92" s="165">
        <v>0</v>
      </c>
      <c r="Q92" s="177">
        <v>0</v>
      </c>
      <c r="R92" s="116" t="e">
        <f t="shared" si="87"/>
        <v>#DIV/0!</v>
      </c>
      <c r="S92" s="116" t="e">
        <f t="shared" si="88"/>
        <v>#DIV/0!</v>
      </c>
      <c r="T92" s="165">
        <v>7400000</v>
      </c>
      <c r="U92" s="177">
        <v>100</v>
      </c>
      <c r="V92" s="116" t="e">
        <f t="shared" si="89"/>
        <v>#DIV/0!</v>
      </c>
      <c r="W92" s="116" t="e">
        <f t="shared" si="90"/>
        <v>#DIV/0!</v>
      </c>
      <c r="X92" s="165">
        <v>7400000</v>
      </c>
      <c r="Y92" s="177">
        <v>100</v>
      </c>
      <c r="Z92" s="116">
        <f t="shared" si="91"/>
        <v>0</v>
      </c>
      <c r="AA92" s="116">
        <f t="shared" si="92"/>
        <v>0</v>
      </c>
      <c r="AB92" s="165">
        <v>7400000</v>
      </c>
      <c r="AC92" s="177">
        <v>100</v>
      </c>
      <c r="AD92" s="116">
        <f t="shared" si="93"/>
        <v>0</v>
      </c>
      <c r="AE92" s="116">
        <f t="shared" si="94"/>
        <v>0</v>
      </c>
      <c r="AF92" s="165">
        <v>7400000000</v>
      </c>
      <c r="AG92" s="177">
        <v>100</v>
      </c>
      <c r="AH92" s="116">
        <f t="shared" si="95"/>
        <v>999</v>
      </c>
      <c r="AI92" s="116">
        <f t="shared" si="96"/>
        <v>0</v>
      </c>
      <c r="AJ92" s="117" t="e">
        <f t="shared" si="76"/>
        <v>#DIV/0!</v>
      </c>
      <c r="AK92" s="117" t="e">
        <f t="shared" si="77"/>
        <v>#DIV/0!</v>
      </c>
      <c r="AL92" s="118" t="e">
        <f t="shared" si="78"/>
        <v>#DIV/0!</v>
      </c>
      <c r="AM92" s="118" t="e">
        <f t="shared" si="79"/>
        <v>#DIV/0!</v>
      </c>
      <c r="AN92" s="119" t="e">
        <f t="shared" si="80"/>
        <v>#DIV/0!</v>
      </c>
      <c r="AO92" s="203" t="e">
        <f t="shared" si="81"/>
        <v>#DIV/0!</v>
      </c>
      <c r="AP92" s="123"/>
      <c r="AQ92" s="133">
        <f>SUM(AQ88:AQ90)</f>
        <v>46073885489.857651</v>
      </c>
      <c r="AR92" s="99"/>
      <c r="AS92" s="122" t="e">
        <f>(#REF!/AQ92)-1</f>
        <v>#REF!</v>
      </c>
      <c r="AT92" s="122" t="e">
        <f>(#REF!/AR92)-1</f>
        <v>#REF!</v>
      </c>
    </row>
    <row r="93" spans="1:46">
      <c r="A93" s="200" t="s">
        <v>56</v>
      </c>
      <c r="B93" s="170">
        <f>SUM(B89:B92)</f>
        <v>42265128578.148918</v>
      </c>
      <c r="C93" s="172"/>
      <c r="D93" s="170">
        <f>SUM(D89:D92)</f>
        <v>42278201949.368912</v>
      </c>
      <c r="E93" s="172"/>
      <c r="F93" s="116">
        <f>((D93-B93)/B93)</f>
        <v>3.0931814618334147E-4</v>
      </c>
      <c r="G93" s="116"/>
      <c r="H93" s="170">
        <f>SUM(H89:H92)</f>
        <v>42306959892.688919</v>
      </c>
      <c r="I93" s="172"/>
      <c r="J93" s="116">
        <f>((H93-D93)/D93)</f>
        <v>6.8020734075793863E-4</v>
      </c>
      <c r="K93" s="116"/>
      <c r="L93" s="170">
        <f>SUM(L89:L92)</f>
        <v>42320731839.598915</v>
      </c>
      <c r="M93" s="172"/>
      <c r="N93" s="116">
        <f>((L93-H93)/H93)</f>
        <v>3.2552438050213029E-4</v>
      </c>
      <c r="O93" s="116"/>
      <c r="P93" s="170">
        <f>SUM(P89:P92)</f>
        <v>42475689079.191078</v>
      </c>
      <c r="Q93" s="172"/>
      <c r="R93" s="116">
        <f>((P93-L93)/L93)</f>
        <v>3.6614971635998924E-3</v>
      </c>
      <c r="S93" s="116"/>
      <c r="T93" s="170">
        <f>SUM(T89:T92)</f>
        <v>42491705608.34108</v>
      </c>
      <c r="U93" s="172"/>
      <c r="V93" s="116">
        <f>((T93-P93)/P93)</f>
        <v>3.7707520459857717E-4</v>
      </c>
      <c r="W93" s="116"/>
      <c r="X93" s="170">
        <f>SUM(X89:X92)</f>
        <v>42503508866.801079</v>
      </c>
      <c r="Y93" s="172"/>
      <c r="Z93" s="116">
        <f>((X93-T93)/T93)</f>
        <v>2.7777794021245682E-4</v>
      </c>
      <c r="AA93" s="116"/>
      <c r="AB93" s="170">
        <f>SUM(AB89:AB92)</f>
        <v>42499417772.45108</v>
      </c>
      <c r="AC93" s="172"/>
      <c r="AD93" s="116">
        <f>((AB93-X93)/X93)</f>
        <v>-9.6253096722420791E-5</v>
      </c>
      <c r="AE93" s="116"/>
      <c r="AF93" s="170">
        <f>SUM(AF89:AF92)</f>
        <v>49918590305.391075</v>
      </c>
      <c r="AG93" s="172"/>
      <c r="AH93" s="116">
        <f>((AF93-AB93)/AB93)</f>
        <v>0.17457115701357306</v>
      </c>
      <c r="AI93" s="116"/>
      <c r="AJ93" s="117">
        <f t="shared" si="76"/>
        <v>2.2513288011588122E-2</v>
      </c>
      <c r="AK93" s="117"/>
      <c r="AL93" s="118">
        <f t="shared" si="78"/>
        <v>0.18071696533291695</v>
      </c>
      <c r="AM93" s="118"/>
      <c r="AN93" s="119">
        <f t="shared" si="80"/>
        <v>6.1452191943484225E-2</v>
      </c>
      <c r="AO93" s="203"/>
      <c r="AP93" s="123"/>
      <c r="AQ93" s="133"/>
      <c r="AR93" s="99"/>
      <c r="AS93" s="122" t="e">
        <f>(#REF!/AQ93)-1</f>
        <v>#REF!</v>
      </c>
      <c r="AT93" s="122" t="e">
        <f>(#REF!/AR93)-1</f>
        <v>#REF!</v>
      </c>
    </row>
    <row r="94" spans="1:46">
      <c r="A94" s="201" t="s">
        <v>82</v>
      </c>
      <c r="B94" s="170"/>
      <c r="C94" s="172"/>
      <c r="D94" s="170"/>
      <c r="E94" s="172"/>
      <c r="F94" s="116"/>
      <c r="G94" s="116"/>
      <c r="H94" s="170"/>
      <c r="I94" s="172"/>
      <c r="J94" s="116"/>
      <c r="K94" s="116"/>
      <c r="L94" s="170"/>
      <c r="M94" s="172"/>
      <c r="N94" s="116"/>
      <c r="O94" s="116"/>
      <c r="P94" s="170"/>
      <c r="Q94" s="172"/>
      <c r="R94" s="116"/>
      <c r="S94" s="116"/>
      <c r="T94" s="170"/>
      <c r="U94" s="172"/>
      <c r="V94" s="116"/>
      <c r="W94" s="116"/>
      <c r="X94" s="170"/>
      <c r="Y94" s="172"/>
      <c r="Z94" s="116"/>
      <c r="AA94" s="116"/>
      <c r="AB94" s="170"/>
      <c r="AC94" s="172"/>
      <c r="AD94" s="116"/>
      <c r="AE94" s="116"/>
      <c r="AF94" s="170"/>
      <c r="AG94" s="172"/>
      <c r="AH94" s="116"/>
      <c r="AI94" s="116"/>
      <c r="AJ94" s="117"/>
      <c r="AK94" s="117"/>
      <c r="AL94" s="118"/>
      <c r="AM94" s="118"/>
      <c r="AN94" s="119"/>
      <c r="AO94" s="203"/>
      <c r="AP94" s="123"/>
      <c r="AQ94" s="121">
        <v>885354617.76999998</v>
      </c>
      <c r="AR94" s="121">
        <v>1763.14</v>
      </c>
      <c r="AS94" s="122" t="e">
        <f>(#REF!/AQ94)-1</f>
        <v>#REF!</v>
      </c>
      <c r="AT94" s="122" t="e">
        <f>(#REF!/AR94)-1</f>
        <v>#REF!</v>
      </c>
    </row>
    <row r="95" spans="1:46">
      <c r="A95" s="198" t="s">
        <v>35</v>
      </c>
      <c r="B95" s="165">
        <v>1632715189.1900001</v>
      </c>
      <c r="C95" s="165">
        <v>3223.01</v>
      </c>
      <c r="D95" s="165">
        <v>1659493376.1700001</v>
      </c>
      <c r="E95" s="165">
        <v>3233.68</v>
      </c>
      <c r="F95" s="116">
        <f>((D95-B95)/B95)</f>
        <v>1.6401015411196634E-2</v>
      </c>
      <c r="G95" s="116">
        <f>((E95-C95)/C95)</f>
        <v>3.3105699330748641E-3</v>
      </c>
      <c r="H95" s="165">
        <v>1666505230.26</v>
      </c>
      <c r="I95" s="165">
        <v>3228.8</v>
      </c>
      <c r="J95" s="116">
        <f t="shared" ref="J95:J114" si="103">((H95-D95)/D95)</f>
        <v>4.2252980281143422E-3</v>
      </c>
      <c r="K95" s="116">
        <f t="shared" ref="K95:K114" si="104">((I95-E95)/E95)</f>
        <v>-1.5091165483287323E-3</v>
      </c>
      <c r="L95" s="165">
        <v>1687424822.6800001</v>
      </c>
      <c r="M95" s="165">
        <v>3259.17</v>
      </c>
      <c r="N95" s="116">
        <f t="shared" ref="N95:N114" si="105">((L95-H95)/H95)</f>
        <v>1.2552971355953263E-2</v>
      </c>
      <c r="O95" s="116">
        <f t="shared" ref="O95:O114" si="106">((M95-I95)/I95)</f>
        <v>9.405971258671918E-3</v>
      </c>
      <c r="P95" s="165">
        <v>1838782855.3099999</v>
      </c>
      <c r="Q95" s="165">
        <v>3311.78</v>
      </c>
      <c r="R95" s="116">
        <f t="shared" ref="R95:R114" si="107">((P95-L95)/L95)</f>
        <v>8.9697644953219413E-2</v>
      </c>
      <c r="S95" s="116">
        <f t="shared" ref="S95:S114" si="108">((Q95-M95)/M95)</f>
        <v>1.6142146620151794E-2</v>
      </c>
      <c r="T95" s="165">
        <v>1845723491.72</v>
      </c>
      <c r="U95" s="165">
        <v>3292.16</v>
      </c>
      <c r="V95" s="116">
        <f t="shared" ref="V95:V114" si="109">((T95-P95)/P95)</f>
        <v>3.7745818599281889E-3</v>
      </c>
      <c r="W95" s="116">
        <f t="shared" ref="W95:W114" si="110">((U95-Q95)/Q95)</f>
        <v>-5.9243065662575242E-3</v>
      </c>
      <c r="X95" s="165">
        <v>1886929993.48</v>
      </c>
      <c r="Y95" s="165">
        <v>3315.18</v>
      </c>
      <c r="Z95" s="116">
        <f t="shared" ref="Z95:Z114" si="111">((X95-T95)/T95)</f>
        <v>2.2325392695522511E-2</v>
      </c>
      <c r="AA95" s="116">
        <f t="shared" ref="AA95:AA114" si="112">((Y95-U95)/U95)</f>
        <v>6.9923697511664025E-3</v>
      </c>
      <c r="AB95" s="165">
        <v>1905218638.78</v>
      </c>
      <c r="AC95" s="165">
        <v>3291.73</v>
      </c>
      <c r="AD95" s="116">
        <f t="shared" ref="AD95:AD114" si="113">((AB95-X95)/X95)</f>
        <v>9.6922754756104297E-3</v>
      </c>
      <c r="AE95" s="116">
        <f t="shared" ref="AE95:AE114" si="114">((AC95-Y95)/Y95)</f>
        <v>-7.0735224030067205E-3</v>
      </c>
      <c r="AF95" s="165">
        <v>1884251298.8900001</v>
      </c>
      <c r="AG95" s="165">
        <v>3173.37</v>
      </c>
      <c r="AH95" s="116">
        <f t="shared" ref="AH95:AH114" si="115">((AF95-AB95)/AB95)</f>
        <v>-1.1005214552921984E-2</v>
      </c>
      <c r="AI95" s="116">
        <f t="shared" ref="AI95:AI114" si="116">((AG95-AC95)/AC95)</f>
        <v>-3.5956776527844063E-2</v>
      </c>
      <c r="AJ95" s="117">
        <f t="shared" si="76"/>
        <v>1.8457995653327851E-2</v>
      </c>
      <c r="AK95" s="117">
        <f t="shared" si="77"/>
        <v>-1.8265830602965079E-3</v>
      </c>
      <c r="AL95" s="118">
        <f t="shared" si="78"/>
        <v>0.13543767389944411</v>
      </c>
      <c r="AM95" s="118">
        <f t="shared" si="79"/>
        <v>-1.8650577670022993E-2</v>
      </c>
      <c r="AN95" s="119">
        <f t="shared" si="80"/>
        <v>3.0454265007743949E-2</v>
      </c>
      <c r="AO95" s="203">
        <f t="shared" si="81"/>
        <v>1.586776784167716E-2</v>
      </c>
      <c r="AP95" s="123"/>
      <c r="AQ95" s="126">
        <v>113791197</v>
      </c>
      <c r="AR95" s="125">
        <v>81.52</v>
      </c>
      <c r="AS95" s="122" t="e">
        <f>(#REF!/AQ95)-1</f>
        <v>#REF!</v>
      </c>
      <c r="AT95" s="122" t="e">
        <f>(#REF!/AR95)-1</f>
        <v>#REF!</v>
      </c>
    </row>
    <row r="96" spans="1:46">
      <c r="A96" s="198" t="s">
        <v>33</v>
      </c>
      <c r="B96" s="165">
        <v>179277680</v>
      </c>
      <c r="C96" s="165">
        <v>133.26</v>
      </c>
      <c r="D96" s="165">
        <v>180382710</v>
      </c>
      <c r="E96" s="165">
        <v>134.13999999999999</v>
      </c>
      <c r="F96" s="116">
        <f>((D96-B96)/B96)</f>
        <v>6.1637901606044878E-3</v>
      </c>
      <c r="G96" s="116">
        <f>((E96-C96)/C96)</f>
        <v>6.6036319975986456E-3</v>
      </c>
      <c r="H96" s="165">
        <v>180831828</v>
      </c>
      <c r="I96" s="165">
        <v>134.47</v>
      </c>
      <c r="J96" s="116">
        <f t="shared" si="103"/>
        <v>2.4898062569300573E-3</v>
      </c>
      <c r="K96" s="116">
        <f t="shared" si="104"/>
        <v>2.4601162964068327E-3</v>
      </c>
      <c r="L96" s="165">
        <v>182216848</v>
      </c>
      <c r="M96" s="165">
        <v>134.47</v>
      </c>
      <c r="N96" s="116">
        <f t="shared" si="105"/>
        <v>7.6591605322930212E-3</v>
      </c>
      <c r="O96" s="116">
        <f t="shared" si="106"/>
        <v>0</v>
      </c>
      <c r="P96" s="165">
        <v>185187100</v>
      </c>
      <c r="Q96" s="165">
        <v>137.83000000000001</v>
      </c>
      <c r="R96" s="116">
        <f t="shared" si="107"/>
        <v>1.6300644164363991E-2</v>
      </c>
      <c r="S96" s="116">
        <f t="shared" si="108"/>
        <v>2.4986985944820506E-2</v>
      </c>
      <c r="T96" s="165">
        <v>185912038</v>
      </c>
      <c r="U96" s="165">
        <v>138.38</v>
      </c>
      <c r="V96" s="116">
        <f t="shared" si="109"/>
        <v>3.9146247227803662E-3</v>
      </c>
      <c r="W96" s="116">
        <f t="shared" si="110"/>
        <v>3.9904229848362685E-3</v>
      </c>
      <c r="X96" s="165">
        <v>189131092</v>
      </c>
      <c r="Y96" s="165">
        <v>140.81</v>
      </c>
      <c r="Z96" s="116">
        <f t="shared" si="111"/>
        <v>1.7314930408110527E-2</v>
      </c>
      <c r="AA96" s="116">
        <f t="shared" si="112"/>
        <v>1.7560341089752903E-2</v>
      </c>
      <c r="AB96" s="165">
        <v>186548809</v>
      </c>
      <c r="AC96" s="165">
        <v>138.88</v>
      </c>
      <c r="AD96" s="116">
        <f t="shared" si="113"/>
        <v>-1.3653402900037187E-2</v>
      </c>
      <c r="AE96" s="116">
        <f t="shared" si="114"/>
        <v>-1.3706412896811354E-2</v>
      </c>
      <c r="AF96" s="165">
        <v>180958712</v>
      </c>
      <c r="AG96" s="165">
        <v>134.69999999999999</v>
      </c>
      <c r="AH96" s="116">
        <f t="shared" si="115"/>
        <v>-2.9965868074772861E-2</v>
      </c>
      <c r="AI96" s="116">
        <f t="shared" si="116"/>
        <v>-3.0097926267281156E-2</v>
      </c>
      <c r="AJ96" s="117">
        <f t="shared" si="76"/>
        <v>1.2779606587840506E-3</v>
      </c>
      <c r="AK96" s="117">
        <f t="shared" si="77"/>
        <v>1.4746448936653303E-3</v>
      </c>
      <c r="AL96" s="118">
        <f t="shared" si="78"/>
        <v>3.1932217893832506E-3</v>
      </c>
      <c r="AM96" s="118">
        <f t="shared" si="79"/>
        <v>4.1747428060235747E-3</v>
      </c>
      <c r="AN96" s="119">
        <f t="shared" si="80"/>
        <v>1.5833957537041407E-2</v>
      </c>
      <c r="AO96" s="203">
        <f t="shared" si="81"/>
        <v>1.7215661261661266E-2</v>
      </c>
      <c r="AP96" s="123"/>
      <c r="AQ96" s="121">
        <v>1066913090.3099999</v>
      </c>
      <c r="AR96" s="125">
        <v>1.1691</v>
      </c>
      <c r="AS96" s="122" t="e">
        <f>(#REF!/AQ96)-1</f>
        <v>#REF!</v>
      </c>
      <c r="AT96" s="122" t="e">
        <f>(#REF!/AR96)-1</f>
        <v>#REF!</v>
      </c>
    </row>
    <row r="97" spans="1:46">
      <c r="A97" s="198" t="s">
        <v>99</v>
      </c>
      <c r="B97" s="165">
        <v>1065440594.66</v>
      </c>
      <c r="C97" s="165">
        <v>1.3927</v>
      </c>
      <c r="D97" s="165">
        <v>1060502286.33</v>
      </c>
      <c r="E97" s="165">
        <v>1.3858999999999999</v>
      </c>
      <c r="F97" s="116">
        <f>((D97-B97)/B97)</f>
        <v>-4.6349917158692655E-3</v>
      </c>
      <c r="G97" s="116">
        <f>((E97-C97)/C97)</f>
        <v>-4.882602139728685E-3</v>
      </c>
      <c r="H97" s="165">
        <v>1063084975.89</v>
      </c>
      <c r="I97" s="165">
        <v>1.3895999999999999</v>
      </c>
      <c r="J97" s="116">
        <f t="shared" si="103"/>
        <v>2.4353455841549018E-3</v>
      </c>
      <c r="K97" s="116">
        <f t="shared" si="104"/>
        <v>2.6697452918681267E-3</v>
      </c>
      <c r="L97" s="165">
        <v>1079646007.1800001</v>
      </c>
      <c r="M97" s="165">
        <v>1.4117</v>
      </c>
      <c r="N97" s="116">
        <f t="shared" si="105"/>
        <v>1.5578276116766127E-2</v>
      </c>
      <c r="O97" s="116">
        <f t="shared" si="106"/>
        <v>1.5903857225100754E-2</v>
      </c>
      <c r="P97" s="165">
        <v>1102831929.3499999</v>
      </c>
      <c r="Q97" s="165">
        <v>1.4427000000000001</v>
      </c>
      <c r="R97" s="116">
        <f t="shared" si="107"/>
        <v>2.1475485497844525E-2</v>
      </c>
      <c r="S97" s="116">
        <f t="shared" si="108"/>
        <v>2.1959339803074407E-2</v>
      </c>
      <c r="T97" s="165">
        <v>983412010.29999995</v>
      </c>
      <c r="U97" s="165">
        <v>1.4457</v>
      </c>
      <c r="V97" s="116">
        <f t="shared" si="109"/>
        <v>-0.10828478562493658</v>
      </c>
      <c r="W97" s="116">
        <f t="shared" si="110"/>
        <v>2.079434393844799E-3</v>
      </c>
      <c r="X97" s="165">
        <v>1007011687.61</v>
      </c>
      <c r="Y97" s="165">
        <v>1.4809000000000001</v>
      </c>
      <c r="Z97" s="116">
        <f t="shared" si="111"/>
        <v>2.3997751769170215E-2</v>
      </c>
      <c r="AA97" s="116">
        <f t="shared" si="112"/>
        <v>2.4348066680500879E-2</v>
      </c>
      <c r="AB97" s="165">
        <v>988632899.74000001</v>
      </c>
      <c r="AC97" s="165">
        <v>1.4537</v>
      </c>
      <c r="AD97" s="116">
        <f t="shared" si="113"/>
        <v>-1.8250818829739168E-2</v>
      </c>
      <c r="AE97" s="116">
        <f t="shared" si="114"/>
        <v>-1.8367209129583437E-2</v>
      </c>
      <c r="AF97" s="165">
        <v>953342672.35000002</v>
      </c>
      <c r="AG97" s="165">
        <v>1.4024000000000001</v>
      </c>
      <c r="AH97" s="116">
        <f t="shared" si="115"/>
        <v>-3.5695987256018837E-2</v>
      </c>
      <c r="AI97" s="116">
        <f t="shared" si="116"/>
        <v>-3.5289261883469702E-2</v>
      </c>
      <c r="AJ97" s="117">
        <f t="shared" si="76"/>
        <v>-1.2922465557328511E-2</v>
      </c>
      <c r="AK97" s="117">
        <f t="shared" si="77"/>
        <v>1.0526712802008927E-3</v>
      </c>
      <c r="AL97" s="118">
        <f t="shared" si="78"/>
        <v>-0.10104609425297817</v>
      </c>
      <c r="AM97" s="118">
        <f t="shared" si="79"/>
        <v>1.1905620896168687E-2</v>
      </c>
      <c r="AN97" s="119">
        <f t="shared" si="80"/>
        <v>4.3595797755824145E-2</v>
      </c>
      <c r="AO97" s="203">
        <f t="shared" si="81"/>
        <v>2.0483744294212274E-2</v>
      </c>
      <c r="AP97" s="123"/>
      <c r="AQ97" s="121">
        <v>4173976375.3699999</v>
      </c>
      <c r="AR97" s="125">
        <v>299.53579999999999</v>
      </c>
      <c r="AS97" s="122" t="e">
        <f>(#REF!/AQ97)-1</f>
        <v>#REF!</v>
      </c>
      <c r="AT97" s="122" t="e">
        <f>(#REF!/AR97)-1</f>
        <v>#REF!</v>
      </c>
    </row>
    <row r="98" spans="1:46">
      <c r="A98" s="198" t="s">
        <v>10</v>
      </c>
      <c r="B98" s="165">
        <v>4090702242.3600001</v>
      </c>
      <c r="C98" s="165">
        <v>412.0111</v>
      </c>
      <c r="D98" s="165">
        <v>4127057240.9699998</v>
      </c>
      <c r="E98" s="165">
        <v>417.79149999999998</v>
      </c>
      <c r="F98" s="116">
        <f>((D98-B98)/B98)</f>
        <v>8.8872268026591438E-3</v>
      </c>
      <c r="G98" s="116">
        <f>((E98-C98)/C98)</f>
        <v>1.4029719102228036E-2</v>
      </c>
      <c r="H98" s="165">
        <v>4132984640.0500002</v>
      </c>
      <c r="I98" s="165">
        <v>418.16750000000002</v>
      </c>
      <c r="J98" s="116">
        <f t="shared" si="103"/>
        <v>1.4362289481129802E-3</v>
      </c>
      <c r="K98" s="116">
        <f t="shared" si="104"/>
        <v>8.9997043980079348E-4</v>
      </c>
      <c r="L98" s="165">
        <v>4162410579.7199998</v>
      </c>
      <c r="M98" s="165">
        <v>419.22250000000003</v>
      </c>
      <c r="N98" s="116">
        <f t="shared" si="105"/>
        <v>7.119779586125829E-3</v>
      </c>
      <c r="O98" s="116">
        <f t="shared" si="106"/>
        <v>2.5229124692856494E-3</v>
      </c>
      <c r="P98" s="165">
        <v>4093253815.2800002</v>
      </c>
      <c r="Q98" s="165">
        <v>412.40859999999998</v>
      </c>
      <c r="R98" s="116">
        <f t="shared" si="107"/>
        <v>-1.6614594623832538E-2</v>
      </c>
      <c r="S98" s="116">
        <f t="shared" si="108"/>
        <v>-1.6253660049257962E-2</v>
      </c>
      <c r="T98" s="165">
        <v>4091340116.8800001</v>
      </c>
      <c r="U98" s="165">
        <v>413.541</v>
      </c>
      <c r="V98" s="116">
        <f t="shared" si="109"/>
        <v>-4.6752497801536605E-4</v>
      </c>
      <c r="W98" s="116">
        <f t="shared" si="110"/>
        <v>2.7458205284759296E-3</v>
      </c>
      <c r="X98" s="165">
        <v>4121902446.3000002</v>
      </c>
      <c r="Y98" s="165">
        <v>416.46249999999998</v>
      </c>
      <c r="Z98" s="116">
        <f t="shared" si="111"/>
        <v>7.4700045820943603E-3</v>
      </c>
      <c r="AA98" s="116">
        <f t="shared" si="112"/>
        <v>7.0645957716404919E-3</v>
      </c>
      <c r="AB98" s="165">
        <v>4121902446.3000002</v>
      </c>
      <c r="AC98" s="165">
        <v>416.46249999999998</v>
      </c>
      <c r="AD98" s="116">
        <f t="shared" si="113"/>
        <v>0</v>
      </c>
      <c r="AE98" s="116">
        <f t="shared" si="114"/>
        <v>0</v>
      </c>
      <c r="AF98" s="165">
        <v>4016522929.6300001</v>
      </c>
      <c r="AG98" s="165">
        <v>393.92140000000001</v>
      </c>
      <c r="AH98" s="116">
        <f t="shared" si="115"/>
        <v>-2.5565747380701196E-2</v>
      </c>
      <c r="AI98" s="116">
        <f t="shared" si="116"/>
        <v>-5.4125161329051173E-2</v>
      </c>
      <c r="AJ98" s="117">
        <f t="shared" si="76"/>
        <v>-2.2168283829445985E-3</v>
      </c>
      <c r="AK98" s="117">
        <f t="shared" si="77"/>
        <v>-5.3894753833597792E-3</v>
      </c>
      <c r="AL98" s="118">
        <f t="shared" si="78"/>
        <v>-2.6782839414657676E-2</v>
      </c>
      <c r="AM98" s="118">
        <f t="shared" si="79"/>
        <v>-5.7134001050763314E-2</v>
      </c>
      <c r="AN98" s="119">
        <f t="shared" si="80"/>
        <v>1.2410214296886823E-2</v>
      </c>
      <c r="AO98" s="203">
        <f t="shared" si="81"/>
        <v>2.145693058407545E-2</v>
      </c>
      <c r="AP98" s="123"/>
      <c r="AQ98" s="121">
        <v>2336951594.8200002</v>
      </c>
      <c r="AR98" s="125">
        <v>9.7842000000000002</v>
      </c>
      <c r="AS98" s="122" t="e">
        <f>(#REF!/AQ98)-1</f>
        <v>#REF!</v>
      </c>
      <c r="AT98" s="122" t="e">
        <f>(#REF!/AR98)-1</f>
        <v>#REF!</v>
      </c>
    </row>
    <row r="99" spans="1:46">
      <c r="A99" s="198" t="s">
        <v>19</v>
      </c>
      <c r="B99" s="165">
        <v>2518022495.4099998</v>
      </c>
      <c r="C99" s="165">
        <v>12.309699999999999</v>
      </c>
      <c r="D99" s="165">
        <v>2550353360.54</v>
      </c>
      <c r="E99" s="165">
        <v>12.4247</v>
      </c>
      <c r="F99" s="116">
        <f>((D99-B99)/B99)</f>
        <v>1.2839784072197418E-2</v>
      </c>
      <c r="G99" s="116">
        <f>((E99-C99)/C99)</f>
        <v>9.3422260493757139E-3</v>
      </c>
      <c r="H99" s="165">
        <v>2556228065.29</v>
      </c>
      <c r="I99" s="165">
        <v>12.050700000000001</v>
      </c>
      <c r="J99" s="116">
        <f t="shared" si="103"/>
        <v>2.303486583818376E-3</v>
      </c>
      <c r="K99" s="116">
        <f t="shared" si="104"/>
        <v>-3.0101330414416348E-2</v>
      </c>
      <c r="L99" s="165">
        <v>2482099447.79</v>
      </c>
      <c r="M99" s="165">
        <v>12.4694</v>
      </c>
      <c r="N99" s="116">
        <f t="shared" si="105"/>
        <v>-2.8999219008101387E-2</v>
      </c>
      <c r="O99" s="116">
        <f t="shared" si="106"/>
        <v>3.4744869592637721E-2</v>
      </c>
      <c r="P99" s="165">
        <v>2521672678.2600002</v>
      </c>
      <c r="Q99" s="165">
        <v>12.6713</v>
      </c>
      <c r="R99" s="116">
        <f t="shared" si="107"/>
        <v>1.5943450817506644E-2</v>
      </c>
      <c r="S99" s="116">
        <f t="shared" si="108"/>
        <v>1.6191637127688598E-2</v>
      </c>
      <c r="T99" s="165">
        <v>2514340256.2800002</v>
      </c>
      <c r="U99" s="165">
        <v>12.635</v>
      </c>
      <c r="V99" s="116">
        <f t="shared" si="109"/>
        <v>-2.9077612027979473E-3</v>
      </c>
      <c r="W99" s="116">
        <f t="shared" si="110"/>
        <v>-2.8647415813689726E-3</v>
      </c>
      <c r="X99" s="165">
        <v>2549984507.27</v>
      </c>
      <c r="Y99" s="165">
        <v>12.8231</v>
      </c>
      <c r="Z99" s="116">
        <f t="shared" si="111"/>
        <v>1.4176383208665606E-2</v>
      </c>
      <c r="AA99" s="116">
        <f t="shared" si="112"/>
        <v>1.4887218045112812E-2</v>
      </c>
      <c r="AB99" s="165">
        <v>2522226534.0900002</v>
      </c>
      <c r="AC99" s="165">
        <v>12.6823</v>
      </c>
      <c r="AD99" s="116">
        <f t="shared" si="113"/>
        <v>-1.0885545814440014E-2</v>
      </c>
      <c r="AE99" s="116">
        <f t="shared" si="114"/>
        <v>-1.0980184198828714E-2</v>
      </c>
      <c r="AF99" s="165">
        <v>2469110820.6700001</v>
      </c>
      <c r="AG99" s="165">
        <v>12.414099999999999</v>
      </c>
      <c r="AH99" s="116">
        <f t="shared" si="115"/>
        <v>-2.1059057424896933E-2</v>
      </c>
      <c r="AI99" s="116">
        <f t="shared" si="116"/>
        <v>-2.1147583640191467E-2</v>
      </c>
      <c r="AJ99" s="117">
        <f t="shared" si="76"/>
        <v>-2.3235598460060293E-3</v>
      </c>
      <c r="AK99" s="117">
        <f t="shared" si="77"/>
        <v>1.2590138725011675E-3</v>
      </c>
      <c r="AL99" s="118">
        <f t="shared" si="78"/>
        <v>-3.185540526540917E-2</v>
      </c>
      <c r="AM99" s="118">
        <f t="shared" si="79"/>
        <v>-8.5313931121074678E-4</v>
      </c>
      <c r="AN99" s="119">
        <f t="shared" si="80"/>
        <v>1.6875709140839967E-2</v>
      </c>
      <c r="AO99" s="203">
        <f t="shared" si="81"/>
        <v>2.1539605292246126E-2</v>
      </c>
      <c r="AP99" s="123"/>
      <c r="AQ99" s="143">
        <v>0</v>
      </c>
      <c r="AR99" s="144">
        <v>0</v>
      </c>
      <c r="AS99" s="122" t="e">
        <f>(#REF!/AQ99)-1</f>
        <v>#REF!</v>
      </c>
      <c r="AT99" s="122" t="e">
        <f>(#REF!/AR99)-1</f>
        <v>#REF!</v>
      </c>
    </row>
    <row r="100" spans="1:46">
      <c r="A100" s="199" t="s">
        <v>163</v>
      </c>
      <c r="B100" s="165">
        <v>3988391807.4499998</v>
      </c>
      <c r="C100" s="165">
        <v>186.05</v>
      </c>
      <c r="D100" s="165">
        <v>4021649894.1300001</v>
      </c>
      <c r="E100" s="165">
        <v>186.87</v>
      </c>
      <c r="F100" s="116">
        <f>((D100-B100)/B100)</f>
        <v>8.3387210398629431E-3</v>
      </c>
      <c r="G100" s="116">
        <f>((E100-C100)/C100)</f>
        <v>4.407417360924446E-3</v>
      </c>
      <c r="H100" s="165">
        <v>4070677479.1100001</v>
      </c>
      <c r="I100" s="165">
        <v>189.12</v>
      </c>
      <c r="J100" s="116">
        <f t="shared" si="103"/>
        <v>1.2190913249699006E-2</v>
      </c>
      <c r="K100" s="116">
        <f t="shared" si="104"/>
        <v>1.2040455931931289E-2</v>
      </c>
      <c r="L100" s="165">
        <v>4189135030.2800002</v>
      </c>
      <c r="M100" s="165">
        <v>189.34</v>
      </c>
      <c r="N100" s="116">
        <f t="shared" si="105"/>
        <v>2.9100205500903319E-2</v>
      </c>
      <c r="O100" s="116">
        <f t="shared" si="106"/>
        <v>1.1632825719120074E-3</v>
      </c>
      <c r="P100" s="165">
        <v>4242553750.4099998</v>
      </c>
      <c r="Q100" s="165">
        <v>191.08</v>
      </c>
      <c r="R100" s="116">
        <f t="shared" si="107"/>
        <v>1.2751730308017585E-2</v>
      </c>
      <c r="S100" s="116">
        <f t="shared" si="108"/>
        <v>9.1898172599556831E-3</v>
      </c>
      <c r="T100" s="165">
        <v>4254280580.1900001</v>
      </c>
      <c r="U100" s="165">
        <v>190.79</v>
      </c>
      <c r="V100" s="116">
        <f t="shared" si="109"/>
        <v>2.7640969260240792E-3</v>
      </c>
      <c r="W100" s="116">
        <f t="shared" si="110"/>
        <v>-1.5176889261043565E-3</v>
      </c>
      <c r="X100" s="165">
        <v>4320296193.5699997</v>
      </c>
      <c r="Y100" s="165">
        <v>192.43</v>
      </c>
      <c r="Z100" s="116">
        <f t="shared" si="111"/>
        <v>1.5517456391428541E-2</v>
      </c>
      <c r="AA100" s="116">
        <f t="shared" si="112"/>
        <v>8.5958383563080609E-3</v>
      </c>
      <c r="AB100" s="165">
        <v>4327766908.1599998</v>
      </c>
      <c r="AC100" s="165">
        <v>190.5</v>
      </c>
      <c r="AD100" s="116">
        <f t="shared" si="113"/>
        <v>1.7292135203875595E-3</v>
      </c>
      <c r="AE100" s="116">
        <f t="shared" si="114"/>
        <v>-1.0029621160941676E-2</v>
      </c>
      <c r="AF100" s="165">
        <v>4241178781.3400002</v>
      </c>
      <c r="AG100" s="165">
        <v>186.5</v>
      </c>
      <c r="AH100" s="116">
        <f t="shared" si="115"/>
        <v>-2.0007576345375228E-2</v>
      </c>
      <c r="AI100" s="116">
        <f t="shared" si="116"/>
        <v>-2.0997375328083989E-2</v>
      </c>
      <c r="AJ100" s="117">
        <f t="shared" si="76"/>
        <v>7.798095073868477E-3</v>
      </c>
      <c r="AK100" s="117">
        <f t="shared" si="77"/>
        <v>3.565157582376831E-4</v>
      </c>
      <c r="AL100" s="118">
        <f t="shared" si="78"/>
        <v>5.4586772341974468E-2</v>
      </c>
      <c r="AM100" s="118">
        <f t="shared" si="79"/>
        <v>-1.9799860865842805E-3</v>
      </c>
      <c r="AN100" s="119">
        <f t="shared" si="80"/>
        <v>1.4105844287934979E-2</v>
      </c>
      <c r="AO100" s="203">
        <f t="shared" si="81"/>
        <v>1.1128226239056075E-2</v>
      </c>
      <c r="AP100" s="123"/>
      <c r="AQ100" s="145">
        <v>4131236617.7600002</v>
      </c>
      <c r="AR100" s="141">
        <v>103.24</v>
      </c>
      <c r="AS100" s="122" t="e">
        <f>(#REF!/AQ100)-1</f>
        <v>#REF!</v>
      </c>
      <c r="AT100" s="122" t="e">
        <f>(#REF!/AR100)-1</f>
        <v>#REF!</v>
      </c>
    </row>
    <row r="101" spans="1:46">
      <c r="A101" s="198" t="s">
        <v>161</v>
      </c>
      <c r="B101" s="165">
        <v>5458637650.8900003</v>
      </c>
      <c r="C101" s="165">
        <v>115.05</v>
      </c>
      <c r="D101" s="165">
        <v>5136768225.9899998</v>
      </c>
      <c r="E101" s="165">
        <v>115.05</v>
      </c>
      <c r="F101" s="116">
        <f>((D101-B101)/B101)</f>
        <v>-5.8965156781843095E-2</v>
      </c>
      <c r="G101" s="116">
        <f>((E101-C101)/C101)</f>
        <v>0</v>
      </c>
      <c r="H101" s="165">
        <v>5180914594.8999996</v>
      </c>
      <c r="I101" s="165">
        <v>115.05</v>
      </c>
      <c r="J101" s="116">
        <f t="shared" si="103"/>
        <v>8.5941913218191973E-3</v>
      </c>
      <c r="K101" s="116">
        <f t="shared" si="104"/>
        <v>0</v>
      </c>
      <c r="L101" s="165">
        <v>5270197093.4200001</v>
      </c>
      <c r="M101" s="165">
        <v>115.05</v>
      </c>
      <c r="N101" s="116">
        <f t="shared" si="105"/>
        <v>1.7232960876809002E-2</v>
      </c>
      <c r="O101" s="116">
        <f t="shared" si="106"/>
        <v>0</v>
      </c>
      <c r="P101" s="165">
        <v>5333741422.3999996</v>
      </c>
      <c r="Q101" s="165">
        <v>115.05</v>
      </c>
      <c r="R101" s="116">
        <f t="shared" si="107"/>
        <v>1.2057296502124474E-2</v>
      </c>
      <c r="S101" s="116">
        <f t="shared" si="108"/>
        <v>0</v>
      </c>
      <c r="T101" s="165">
        <v>5299916137.5699997</v>
      </c>
      <c r="U101" s="165">
        <v>115.05</v>
      </c>
      <c r="V101" s="116">
        <f t="shared" si="109"/>
        <v>-6.3417556554100276E-3</v>
      </c>
      <c r="W101" s="116">
        <f t="shared" si="110"/>
        <v>0</v>
      </c>
      <c r="X101" s="165">
        <v>5309506272.79</v>
      </c>
      <c r="Y101" s="165">
        <v>115.05</v>
      </c>
      <c r="Z101" s="116">
        <f t="shared" si="111"/>
        <v>1.8094881071830174E-3</v>
      </c>
      <c r="AA101" s="116">
        <f t="shared" si="112"/>
        <v>0</v>
      </c>
      <c r="AB101" s="165">
        <v>5257604699.8400002</v>
      </c>
      <c r="AC101" s="165">
        <v>115.05</v>
      </c>
      <c r="AD101" s="116">
        <f t="shared" si="113"/>
        <v>-9.7752164294415567E-3</v>
      </c>
      <c r="AE101" s="116">
        <f t="shared" si="114"/>
        <v>0</v>
      </c>
      <c r="AF101" s="165">
        <v>5170224113.9399996</v>
      </c>
      <c r="AG101" s="165">
        <v>115.05</v>
      </c>
      <c r="AH101" s="116">
        <f t="shared" si="115"/>
        <v>-1.6619847038454556E-2</v>
      </c>
      <c r="AI101" s="116">
        <f t="shared" si="116"/>
        <v>0</v>
      </c>
      <c r="AJ101" s="117">
        <f t="shared" si="76"/>
        <v>-6.5010048871516918E-3</v>
      </c>
      <c r="AK101" s="117">
        <f t="shared" si="77"/>
        <v>0</v>
      </c>
      <c r="AL101" s="118">
        <f t="shared" si="78"/>
        <v>6.5130226784861252E-3</v>
      </c>
      <c r="AM101" s="118">
        <f t="shared" si="79"/>
        <v>0</v>
      </c>
      <c r="AN101" s="119">
        <f t="shared" si="80"/>
        <v>2.4113614843634328E-2</v>
      </c>
      <c r="AO101" s="203">
        <f t="shared" si="81"/>
        <v>0</v>
      </c>
      <c r="AP101" s="123"/>
      <c r="AQ101" s="138">
        <v>2931134847.0043802</v>
      </c>
      <c r="AR101" s="142">
        <v>2254.1853324818899</v>
      </c>
      <c r="AS101" s="122" t="e">
        <f>(#REF!/AQ101)-1</f>
        <v>#REF!</v>
      </c>
      <c r="AT101" s="122" t="e">
        <f>(#REF!/AR101)-1</f>
        <v>#REF!</v>
      </c>
    </row>
    <row r="102" spans="1:46">
      <c r="A102" s="198" t="s">
        <v>12</v>
      </c>
      <c r="B102" s="165">
        <v>2163455728.9000001</v>
      </c>
      <c r="C102" s="165">
        <v>3802.29</v>
      </c>
      <c r="D102" s="165">
        <v>2183853933.1100001</v>
      </c>
      <c r="E102" s="165">
        <v>3838.14</v>
      </c>
      <c r="F102" s="116">
        <f>((D102-B102)/B102)</f>
        <v>9.4285285977963682E-3</v>
      </c>
      <c r="G102" s="116">
        <f>((E102-C102)/C102)</f>
        <v>9.4285285972400597E-3</v>
      </c>
      <c r="H102" s="165">
        <v>2182223332.8499999</v>
      </c>
      <c r="I102" s="165">
        <v>3834.57</v>
      </c>
      <c r="J102" s="116">
        <f t="shared" si="103"/>
        <v>-7.4666177773076176E-4</v>
      </c>
      <c r="K102" s="116">
        <f t="shared" si="104"/>
        <v>-9.3013803561092323E-4</v>
      </c>
      <c r="L102" s="165">
        <v>2184552927.4099998</v>
      </c>
      <c r="M102" s="165">
        <v>3838.87</v>
      </c>
      <c r="N102" s="116">
        <f t="shared" si="105"/>
        <v>1.0675326053623828E-3</v>
      </c>
      <c r="O102" s="116">
        <f t="shared" si="106"/>
        <v>1.121377364345866E-3</v>
      </c>
      <c r="P102" s="165">
        <v>2222734163.6199999</v>
      </c>
      <c r="Q102" s="165">
        <v>3916.91</v>
      </c>
      <c r="R102" s="116">
        <f t="shared" si="107"/>
        <v>1.7477826117615565E-2</v>
      </c>
      <c r="S102" s="116">
        <f t="shared" si="108"/>
        <v>2.0328898868677493E-2</v>
      </c>
      <c r="T102" s="165">
        <v>2233310090.0599999</v>
      </c>
      <c r="U102" s="165">
        <v>3928.87</v>
      </c>
      <c r="V102" s="116">
        <f t="shared" si="109"/>
        <v>4.7580707639710909E-3</v>
      </c>
      <c r="W102" s="116">
        <f t="shared" si="110"/>
        <v>3.0534273189835961E-3</v>
      </c>
      <c r="X102" s="165">
        <v>2288708616</v>
      </c>
      <c r="Y102" s="165">
        <v>4021.33</v>
      </c>
      <c r="Z102" s="116">
        <f t="shared" si="111"/>
        <v>2.480556828474801E-2</v>
      </c>
      <c r="AA102" s="116">
        <f t="shared" si="112"/>
        <v>2.3533484182474869E-2</v>
      </c>
      <c r="AB102" s="165">
        <v>2293850614.77</v>
      </c>
      <c r="AC102" s="165">
        <v>3943.61</v>
      </c>
      <c r="AD102" s="116">
        <f t="shared" si="113"/>
        <v>2.2466812656067622E-3</v>
      </c>
      <c r="AE102" s="116">
        <f t="shared" si="114"/>
        <v>-1.9326939097263792E-2</v>
      </c>
      <c r="AF102" s="165">
        <v>2254798605.8600001</v>
      </c>
      <c r="AG102" s="165">
        <v>3876.26</v>
      </c>
      <c r="AH102" s="116">
        <f t="shared" si="115"/>
        <v>-1.7024652197726274E-2</v>
      </c>
      <c r="AI102" s="116">
        <f t="shared" si="116"/>
        <v>-1.7078260781365272E-2</v>
      </c>
      <c r="AJ102" s="117">
        <f t="shared" si="76"/>
        <v>5.2516117074553927E-3</v>
      </c>
      <c r="AK102" s="117">
        <f t="shared" si="77"/>
        <v>2.5162973021852363E-3</v>
      </c>
      <c r="AL102" s="118">
        <f t="shared" si="78"/>
        <v>3.2485997197151617E-2</v>
      </c>
      <c r="AM102" s="118">
        <f t="shared" si="79"/>
        <v>9.9318940945354647E-3</v>
      </c>
      <c r="AN102" s="119">
        <f t="shared" si="80"/>
        <v>1.2582726806850684E-2</v>
      </c>
      <c r="AO102" s="203">
        <f t="shared" si="81"/>
        <v>1.5501040380389882E-2</v>
      </c>
      <c r="AP102" s="123"/>
      <c r="AQ102" s="146">
        <v>1131224777.76</v>
      </c>
      <c r="AR102" s="147">
        <v>0.6573</v>
      </c>
      <c r="AS102" s="122" t="e">
        <f>(#REF!/AQ102)-1</f>
        <v>#REF!</v>
      </c>
      <c r="AT102" s="122" t="e">
        <f>(#REF!/AR102)-1</f>
        <v>#REF!</v>
      </c>
    </row>
    <row r="103" spans="1:46">
      <c r="A103" s="198" t="s">
        <v>204</v>
      </c>
      <c r="B103" s="165">
        <v>1851199354.99</v>
      </c>
      <c r="C103" s="165">
        <v>1.0833999999999999</v>
      </c>
      <c r="D103" s="165">
        <v>1822977668.6500001</v>
      </c>
      <c r="E103" s="165">
        <v>1.0669999999999999</v>
      </c>
      <c r="F103" s="116">
        <f>((D103-B103)/B103)</f>
        <v>-1.5245082202479681E-2</v>
      </c>
      <c r="G103" s="116">
        <f>((E103-C103)/C103)</f>
        <v>-1.5137529998153933E-2</v>
      </c>
      <c r="H103" s="165">
        <v>1813600121.25</v>
      </c>
      <c r="I103" s="165">
        <v>1.0693999999999999</v>
      </c>
      <c r="J103" s="116">
        <f t="shared" si="103"/>
        <v>-5.1440824324220091E-3</v>
      </c>
      <c r="K103" s="116">
        <f t="shared" si="104"/>
        <v>2.24929709465788E-3</v>
      </c>
      <c r="L103" s="165">
        <v>1819115953.3900001</v>
      </c>
      <c r="M103" s="165">
        <v>1.0729</v>
      </c>
      <c r="N103" s="116">
        <f t="shared" si="105"/>
        <v>3.0413717309405505E-3</v>
      </c>
      <c r="O103" s="116">
        <f t="shared" si="106"/>
        <v>3.2728632878250038E-3</v>
      </c>
      <c r="P103" s="165">
        <v>1865880497.9100001</v>
      </c>
      <c r="Q103" s="165">
        <v>1.0887</v>
      </c>
      <c r="R103" s="116">
        <f t="shared" si="107"/>
        <v>2.5707291738524013E-2</v>
      </c>
      <c r="S103" s="116">
        <f t="shared" si="108"/>
        <v>1.4726442352502598E-2</v>
      </c>
      <c r="T103" s="165">
        <v>1845211235.05</v>
      </c>
      <c r="U103" s="165">
        <v>1.0886</v>
      </c>
      <c r="V103" s="116">
        <f t="shared" si="109"/>
        <v>-1.1077484803100775E-2</v>
      </c>
      <c r="W103" s="116">
        <f t="shared" si="110"/>
        <v>-9.1852668320004577E-5</v>
      </c>
      <c r="X103" s="165">
        <v>1872327628.51</v>
      </c>
      <c r="Y103" s="165">
        <v>1.1023000000000001</v>
      </c>
      <c r="Z103" s="116">
        <f t="shared" si="111"/>
        <v>1.4695549726189078E-2</v>
      </c>
      <c r="AA103" s="116">
        <f t="shared" si="112"/>
        <v>1.258497152305718E-2</v>
      </c>
      <c r="AB103" s="165">
        <v>1838944174.0899999</v>
      </c>
      <c r="AC103" s="165">
        <v>1.0842000000000001</v>
      </c>
      <c r="AD103" s="116">
        <f t="shared" si="113"/>
        <v>-1.7829921383239244E-2</v>
      </c>
      <c r="AE103" s="116">
        <f t="shared" si="114"/>
        <v>-1.6420212283407426E-2</v>
      </c>
      <c r="AF103" s="165">
        <v>1805257404.47</v>
      </c>
      <c r="AG103" s="165">
        <v>1.0648</v>
      </c>
      <c r="AH103" s="116">
        <f t="shared" si="115"/>
        <v>-1.8318538482371145E-2</v>
      </c>
      <c r="AI103" s="116">
        <f t="shared" si="116"/>
        <v>-1.7893377605607899E-2</v>
      </c>
      <c r="AJ103" s="117">
        <f t="shared" si="76"/>
        <v>-3.021362013494901E-3</v>
      </c>
      <c r="AK103" s="117">
        <f t="shared" si="77"/>
        <v>-2.0886747871808253E-3</v>
      </c>
      <c r="AL103" s="118">
        <f t="shared" si="78"/>
        <v>-9.7205053494279769E-3</v>
      </c>
      <c r="AM103" s="118">
        <f t="shared" si="79"/>
        <v>-2.0618556701030737E-3</v>
      </c>
      <c r="AN103" s="119">
        <f t="shared" si="80"/>
        <v>1.6248536982997989E-2</v>
      </c>
      <c r="AO103" s="203">
        <f t="shared" si="81"/>
        <v>1.2956353488939342E-2</v>
      </c>
      <c r="AP103" s="123"/>
      <c r="AQ103" s="121">
        <v>318569106.36000001</v>
      </c>
      <c r="AR103" s="128">
        <v>123.8</v>
      </c>
      <c r="AS103" s="122" t="e">
        <f>(#REF!/AQ103)-1</f>
        <v>#REF!</v>
      </c>
      <c r="AT103" s="122" t="e">
        <f>(#REF!/AR103)-1</f>
        <v>#REF!</v>
      </c>
    </row>
    <row r="104" spans="1:46">
      <c r="A104" s="198" t="s">
        <v>41</v>
      </c>
      <c r="B104" s="165">
        <v>1048548558.86</v>
      </c>
      <c r="C104" s="166">
        <v>552.20000000000005</v>
      </c>
      <c r="D104" s="165">
        <v>1048513238.4400001</v>
      </c>
      <c r="E104" s="166">
        <v>552.20000000000005</v>
      </c>
      <c r="F104" s="116">
        <f>((D104-B104)/B104)</f>
        <v>-3.3685058933615868E-5</v>
      </c>
      <c r="G104" s="116">
        <f>((E104-C104)/C104)</f>
        <v>0</v>
      </c>
      <c r="H104" s="165">
        <v>1048764631.0700001</v>
      </c>
      <c r="I104" s="166">
        <v>552.20000000000005</v>
      </c>
      <c r="J104" s="116">
        <f t="shared" si="103"/>
        <v>2.3976104524347488E-4</v>
      </c>
      <c r="K104" s="116">
        <f t="shared" si="104"/>
        <v>0</v>
      </c>
      <c r="L104" s="165">
        <v>1083434077.9000001</v>
      </c>
      <c r="M104" s="166">
        <v>552.20000000000005</v>
      </c>
      <c r="N104" s="116">
        <f t="shared" si="105"/>
        <v>3.3057414221366911E-2</v>
      </c>
      <c r="O104" s="116">
        <f t="shared" si="106"/>
        <v>0</v>
      </c>
      <c r="P104" s="165">
        <v>1103542252.48</v>
      </c>
      <c r="Q104" s="166">
        <v>552.20000000000005</v>
      </c>
      <c r="R104" s="116">
        <f t="shared" si="107"/>
        <v>1.8559665964149125E-2</v>
      </c>
      <c r="S104" s="116">
        <f t="shared" si="108"/>
        <v>0</v>
      </c>
      <c r="T104" s="165">
        <v>1102441805.4300001</v>
      </c>
      <c r="U104" s="166">
        <v>552.20000000000005</v>
      </c>
      <c r="V104" s="116">
        <f t="shared" si="109"/>
        <v>-9.9719521162593291E-4</v>
      </c>
      <c r="W104" s="116">
        <f t="shared" si="110"/>
        <v>0</v>
      </c>
      <c r="X104" s="165">
        <v>1081046924.5599999</v>
      </c>
      <c r="Y104" s="166">
        <v>552.20000000000005</v>
      </c>
      <c r="Z104" s="116">
        <f t="shared" si="111"/>
        <v>-1.9406812010049995E-2</v>
      </c>
      <c r="AA104" s="116">
        <f t="shared" si="112"/>
        <v>0</v>
      </c>
      <c r="AB104" s="165">
        <v>1102300686.02</v>
      </c>
      <c r="AC104" s="166">
        <v>552.20000000000005</v>
      </c>
      <c r="AD104" s="116">
        <f t="shared" si="113"/>
        <v>1.96603505149886E-2</v>
      </c>
      <c r="AE104" s="116">
        <f t="shared" si="114"/>
        <v>0</v>
      </c>
      <c r="AF104" s="165">
        <v>1079898624.9200001</v>
      </c>
      <c r="AG104" s="166">
        <v>552.20000000000005</v>
      </c>
      <c r="AH104" s="116">
        <f t="shared" si="115"/>
        <v>-2.0323003862843868E-2</v>
      </c>
      <c r="AI104" s="116">
        <f t="shared" si="116"/>
        <v>0</v>
      </c>
      <c r="AJ104" s="117">
        <f t="shared" si="76"/>
        <v>3.8445619502868373E-3</v>
      </c>
      <c r="AK104" s="117">
        <f t="shared" si="77"/>
        <v>0</v>
      </c>
      <c r="AL104" s="118">
        <f t="shared" si="78"/>
        <v>2.9933228622554976E-2</v>
      </c>
      <c r="AM104" s="118">
        <f t="shared" si="79"/>
        <v>0</v>
      </c>
      <c r="AN104" s="119">
        <f t="shared" si="80"/>
        <v>1.888400616581579E-2</v>
      </c>
      <c r="AO104" s="203">
        <f t="shared" si="81"/>
        <v>0</v>
      </c>
      <c r="AP104" s="123"/>
      <c r="AQ104" s="121">
        <v>1812522091.8199999</v>
      </c>
      <c r="AR104" s="125">
        <v>1.6227</v>
      </c>
      <c r="AS104" s="122" t="e">
        <f>(#REF!/AQ104)-1</f>
        <v>#REF!</v>
      </c>
      <c r="AT104" s="122" t="e">
        <f>(#REF!/AR104)-1</f>
        <v>#REF!</v>
      </c>
    </row>
    <row r="105" spans="1:46">
      <c r="A105" s="198" t="s">
        <v>71</v>
      </c>
      <c r="B105" s="165">
        <v>2057056609.1900001</v>
      </c>
      <c r="C105" s="166">
        <v>2.89</v>
      </c>
      <c r="D105" s="165">
        <v>2098396076.3199999</v>
      </c>
      <c r="E105" s="166">
        <v>2.95</v>
      </c>
      <c r="F105" s="116">
        <f>((D105-B105)/B105)</f>
        <v>2.0096416863451302E-2</v>
      </c>
      <c r="G105" s="116">
        <f>((E105-C105)/C105)</f>
        <v>2.0761245674740501E-2</v>
      </c>
      <c r="H105" s="165">
        <v>2094459242.1800001</v>
      </c>
      <c r="I105" s="166">
        <v>2.95</v>
      </c>
      <c r="J105" s="116">
        <f t="shared" si="103"/>
        <v>-1.8761158507806463E-3</v>
      </c>
      <c r="K105" s="116">
        <f t="shared" si="104"/>
        <v>0</v>
      </c>
      <c r="L105" s="165">
        <v>2064246047.77</v>
      </c>
      <c r="M105" s="166">
        <v>2.9</v>
      </c>
      <c r="N105" s="116">
        <f t="shared" si="105"/>
        <v>-1.4425295943478442E-2</v>
      </c>
      <c r="O105" s="116">
        <f t="shared" si="106"/>
        <v>-1.6949152542372972E-2</v>
      </c>
      <c r="P105" s="165">
        <v>2098018329.26</v>
      </c>
      <c r="Q105" s="166">
        <v>2.95</v>
      </c>
      <c r="R105" s="116">
        <f t="shared" si="107"/>
        <v>1.6360589148994194E-2</v>
      </c>
      <c r="S105" s="116">
        <f t="shared" si="108"/>
        <v>1.7241379310344921E-2</v>
      </c>
      <c r="T105" s="165">
        <v>2084931607.3499999</v>
      </c>
      <c r="U105" s="166">
        <v>2.93</v>
      </c>
      <c r="V105" s="116">
        <f t="shared" si="109"/>
        <v>-6.2376585216087953E-3</v>
      </c>
      <c r="W105" s="116">
        <f t="shared" si="110"/>
        <v>-6.7796610169491584E-3</v>
      </c>
      <c r="X105" s="165">
        <v>2086799144.29</v>
      </c>
      <c r="Y105" s="166">
        <v>2.93</v>
      </c>
      <c r="Z105" s="116">
        <f t="shared" si="111"/>
        <v>8.9573055222360188E-4</v>
      </c>
      <c r="AA105" s="116">
        <f t="shared" si="112"/>
        <v>0</v>
      </c>
      <c r="AB105" s="165">
        <v>2008465191.3599999</v>
      </c>
      <c r="AC105" s="166">
        <v>2.82</v>
      </c>
      <c r="AD105" s="116">
        <f t="shared" si="113"/>
        <v>-3.7537849842588442E-2</v>
      </c>
      <c r="AE105" s="116">
        <f t="shared" si="114"/>
        <v>-3.7542662116041063E-2</v>
      </c>
      <c r="AF105" s="165">
        <v>1961828267.1900001</v>
      </c>
      <c r="AG105" s="166">
        <v>2.76</v>
      </c>
      <c r="AH105" s="116">
        <f t="shared" si="115"/>
        <v>-2.3220180449540374E-2</v>
      </c>
      <c r="AI105" s="116">
        <f t="shared" si="116"/>
        <v>-2.1276595744680871E-2</v>
      </c>
      <c r="AJ105" s="117">
        <f t="shared" si="76"/>
        <v>-5.74304550541595E-3</v>
      </c>
      <c r="AK105" s="117">
        <f t="shared" si="77"/>
        <v>-5.5681808043698301E-3</v>
      </c>
      <c r="AL105" s="118">
        <f t="shared" si="78"/>
        <v>-6.5081997946499034E-2</v>
      </c>
      <c r="AM105" s="118">
        <f t="shared" si="79"/>
        <v>-6.4406779661017072E-2</v>
      </c>
      <c r="AN105" s="119">
        <f t="shared" si="80"/>
        <v>1.9299374217628239E-2</v>
      </c>
      <c r="AO105" s="203">
        <f t="shared" si="81"/>
        <v>1.9550812783177749E-2</v>
      </c>
      <c r="AP105" s="123"/>
      <c r="AQ105" s="121">
        <v>146744114.84999999</v>
      </c>
      <c r="AR105" s="125">
        <v>1.0862860000000001</v>
      </c>
      <c r="AS105" s="122" t="e">
        <f>(#REF!/AQ105)-1</f>
        <v>#REF!</v>
      </c>
      <c r="AT105" s="122" t="e">
        <f>(#REF!/AR105)-1</f>
        <v>#REF!</v>
      </c>
    </row>
    <row r="106" spans="1:46">
      <c r="A106" s="199" t="s">
        <v>67</v>
      </c>
      <c r="B106" s="165">
        <v>157301910.58000001</v>
      </c>
      <c r="C106" s="166">
        <v>1.6423810000000001</v>
      </c>
      <c r="D106" s="165">
        <v>159178592.65000001</v>
      </c>
      <c r="E106" s="166">
        <v>1.6618599999999999</v>
      </c>
      <c r="F106" s="116">
        <f>((D106-B106)/B106)</f>
        <v>1.193044676368096E-2</v>
      </c>
      <c r="G106" s="116">
        <f>((E106-C106)/C106)</f>
        <v>1.186022000985143E-2</v>
      </c>
      <c r="H106" s="165">
        <v>159601112.02000001</v>
      </c>
      <c r="I106" s="166">
        <v>1.666598</v>
      </c>
      <c r="J106" s="116">
        <f t="shared" si="103"/>
        <v>2.6543730721946719E-3</v>
      </c>
      <c r="K106" s="116">
        <f t="shared" si="104"/>
        <v>2.8510223484530172E-3</v>
      </c>
      <c r="L106" s="165">
        <v>160736088.5</v>
      </c>
      <c r="M106" s="166">
        <v>1.676698</v>
      </c>
      <c r="N106" s="116">
        <f t="shared" si="105"/>
        <v>7.1113319051170683E-3</v>
      </c>
      <c r="O106" s="116">
        <f t="shared" si="106"/>
        <v>6.0602496822869086E-3</v>
      </c>
      <c r="P106" s="165">
        <v>161183830.25</v>
      </c>
      <c r="Q106" s="166">
        <v>1.6836949999999999</v>
      </c>
      <c r="R106" s="116">
        <f t="shared" si="107"/>
        <v>2.7855707711837221E-3</v>
      </c>
      <c r="S106" s="116">
        <f t="shared" si="108"/>
        <v>4.173083047752141E-3</v>
      </c>
      <c r="T106" s="165">
        <v>164361936.31</v>
      </c>
      <c r="U106" s="166">
        <v>1.680795</v>
      </c>
      <c r="V106" s="116">
        <f t="shared" si="109"/>
        <v>1.9717275951754487E-2</v>
      </c>
      <c r="W106" s="116">
        <f t="shared" si="110"/>
        <v>-1.7224022165534154E-3</v>
      </c>
      <c r="X106" s="165">
        <v>180305307.34</v>
      </c>
      <c r="Y106" s="166">
        <v>1.681454</v>
      </c>
      <c r="Z106" s="116">
        <f t="shared" si="111"/>
        <v>9.7001601392243911E-2</v>
      </c>
      <c r="AA106" s="116">
        <f t="shared" si="112"/>
        <v>3.9207636862316058E-4</v>
      </c>
      <c r="AB106" s="165">
        <v>166111639.18000001</v>
      </c>
      <c r="AC106" s="166">
        <v>1.6818029999999999</v>
      </c>
      <c r="AD106" s="116">
        <f t="shared" si="113"/>
        <v>-7.8720190600020057E-2</v>
      </c>
      <c r="AE106" s="116">
        <f t="shared" si="114"/>
        <v>2.0755845833423495E-4</v>
      </c>
      <c r="AF106" s="165">
        <v>162967328.91999999</v>
      </c>
      <c r="AG106" s="166">
        <v>1.6478569999999999</v>
      </c>
      <c r="AH106" s="116">
        <f t="shared" si="115"/>
        <v>-1.892889791180026E-2</v>
      </c>
      <c r="AI106" s="116">
        <f t="shared" si="116"/>
        <v>-2.0184290312242299E-2</v>
      </c>
      <c r="AJ106" s="117">
        <f t="shared" si="76"/>
        <v>5.4439389180443148E-3</v>
      </c>
      <c r="AK106" s="117">
        <f t="shared" si="77"/>
        <v>4.546896733131473E-4</v>
      </c>
      <c r="AL106" s="118">
        <f t="shared" si="78"/>
        <v>2.3801795247245395E-2</v>
      </c>
      <c r="AM106" s="118">
        <f t="shared" si="79"/>
        <v>-8.4261008749232716E-3</v>
      </c>
      <c r="AN106" s="119">
        <f t="shared" si="80"/>
        <v>4.8290598260800947E-2</v>
      </c>
      <c r="AO106" s="203">
        <f t="shared" si="81"/>
        <v>9.3491749296268148E-3</v>
      </c>
      <c r="AP106" s="123"/>
      <c r="AQ106" s="121"/>
      <c r="AR106" s="125"/>
      <c r="AS106" s="122"/>
      <c r="AT106" s="122"/>
    </row>
    <row r="107" spans="1:46">
      <c r="A107" s="198" t="s">
        <v>131</v>
      </c>
      <c r="B107" s="165">
        <v>537567568.39999998</v>
      </c>
      <c r="C107" s="166">
        <v>1.0799000000000001</v>
      </c>
      <c r="D107" s="165">
        <v>542584183.30999994</v>
      </c>
      <c r="E107" s="166">
        <v>1.0900000000000001</v>
      </c>
      <c r="F107" s="116">
        <f>((D107-B107)/B107)</f>
        <v>9.3320639206923676E-3</v>
      </c>
      <c r="G107" s="116">
        <f>((E107-C107)/C107)</f>
        <v>9.3527178442448355E-3</v>
      </c>
      <c r="H107" s="165">
        <v>543828642.44000006</v>
      </c>
      <c r="I107" s="166">
        <v>1.0925</v>
      </c>
      <c r="J107" s="116">
        <f t="shared" si="103"/>
        <v>2.2935779705342157E-3</v>
      </c>
      <c r="K107" s="116">
        <f t="shared" si="104"/>
        <v>2.2935779816513273E-3</v>
      </c>
      <c r="L107" s="165">
        <v>544177091</v>
      </c>
      <c r="M107" s="166">
        <v>1.0931999999999999</v>
      </c>
      <c r="N107" s="116">
        <f t="shared" si="105"/>
        <v>6.4073226896721729E-4</v>
      </c>
      <c r="O107" s="116">
        <f t="shared" si="106"/>
        <v>6.4073226544615364E-4</v>
      </c>
      <c r="P107" s="165">
        <v>551245618.88999999</v>
      </c>
      <c r="Q107" s="166">
        <v>1.1073999999999999</v>
      </c>
      <c r="R107" s="116">
        <f t="shared" si="107"/>
        <v>1.2989388945077781E-2</v>
      </c>
      <c r="S107" s="116">
        <f t="shared" si="108"/>
        <v>1.2989388949871927E-2</v>
      </c>
      <c r="T107" s="165">
        <v>551345175.62</v>
      </c>
      <c r="U107" s="166">
        <v>1.1075999999999999</v>
      </c>
      <c r="V107" s="116">
        <f t="shared" si="109"/>
        <v>1.8060321313843482E-4</v>
      </c>
      <c r="W107" s="116">
        <f t="shared" si="110"/>
        <v>1.8060321473720243E-4</v>
      </c>
      <c r="X107" s="165">
        <v>563142648.23000002</v>
      </c>
      <c r="Y107" s="166">
        <v>1.1313</v>
      </c>
      <c r="Z107" s="116">
        <f t="shared" si="111"/>
        <v>2.1397616469090334E-2</v>
      </c>
      <c r="AA107" s="116">
        <f t="shared" si="112"/>
        <v>2.1397616468039053E-2</v>
      </c>
      <c r="AB107" s="165">
        <v>553536434.42999995</v>
      </c>
      <c r="AC107" s="166">
        <v>1.1120000000000001</v>
      </c>
      <c r="AD107" s="116">
        <f t="shared" si="113"/>
        <v>-1.7058224643779207E-2</v>
      </c>
      <c r="AE107" s="116">
        <f t="shared" si="114"/>
        <v>-1.7060019446654178E-2</v>
      </c>
      <c r="AF107" s="165">
        <v>540184020.69000006</v>
      </c>
      <c r="AG107" s="166">
        <v>1.0851999999999999</v>
      </c>
      <c r="AH107" s="116">
        <f t="shared" si="115"/>
        <v>-2.4122014215287275E-2</v>
      </c>
      <c r="AI107" s="116">
        <f t="shared" si="116"/>
        <v>-2.410071942446057E-2</v>
      </c>
      <c r="AJ107" s="117">
        <f t="shared" si="76"/>
        <v>7.0671799105423384E-4</v>
      </c>
      <c r="AK107" s="117">
        <f t="shared" si="77"/>
        <v>7.1173723160946863E-4</v>
      </c>
      <c r="AL107" s="118">
        <f t="shared" si="78"/>
        <v>-4.4235764584176556E-3</v>
      </c>
      <c r="AM107" s="118">
        <f t="shared" si="79"/>
        <v>-4.4036697247707684E-3</v>
      </c>
      <c r="AN107" s="119">
        <f t="shared" si="80"/>
        <v>1.5062879080051701E-2</v>
      </c>
      <c r="AO107" s="203">
        <f t="shared" si="81"/>
        <v>1.5059859529772688E-2</v>
      </c>
      <c r="AP107" s="123"/>
      <c r="AQ107" s="121"/>
      <c r="AR107" s="125"/>
      <c r="AS107" s="122"/>
      <c r="AT107" s="122"/>
    </row>
    <row r="108" spans="1:46">
      <c r="A108" s="198" t="s">
        <v>140</v>
      </c>
      <c r="B108" s="165">
        <v>567821790.72000003</v>
      </c>
      <c r="C108" s="166">
        <v>1.1778</v>
      </c>
      <c r="D108" s="165">
        <v>563286467.76999998</v>
      </c>
      <c r="E108" s="166">
        <v>1.1682999999999999</v>
      </c>
      <c r="F108" s="116">
        <f>((D108-B108)/B108)</f>
        <v>-7.9872294866479895E-3</v>
      </c>
      <c r="G108" s="116">
        <f>((E108-C108)/C108)</f>
        <v>-8.065885549329313E-3</v>
      </c>
      <c r="H108" s="165">
        <v>634233470.38999999</v>
      </c>
      <c r="I108" s="166">
        <v>1.1682999999999999</v>
      </c>
      <c r="J108" s="116">
        <f t="shared" si="103"/>
        <v>0.12595190312466187</v>
      </c>
      <c r="K108" s="116">
        <f t="shared" si="104"/>
        <v>0</v>
      </c>
      <c r="L108" s="165">
        <v>639245214.89999998</v>
      </c>
      <c r="M108" s="166">
        <v>1.1682999999999999</v>
      </c>
      <c r="N108" s="116">
        <f t="shared" si="105"/>
        <v>7.9020498664603613E-3</v>
      </c>
      <c r="O108" s="116">
        <f t="shared" si="106"/>
        <v>0</v>
      </c>
      <c r="P108" s="165">
        <v>752164741.95000005</v>
      </c>
      <c r="Q108" s="166">
        <v>1.21</v>
      </c>
      <c r="R108" s="116">
        <f t="shared" si="107"/>
        <v>0.17664508770341689</v>
      </c>
      <c r="S108" s="116">
        <f t="shared" si="108"/>
        <v>3.5692887100915921E-2</v>
      </c>
      <c r="T108" s="165">
        <v>751084362.14999998</v>
      </c>
      <c r="U108" s="166">
        <v>1.2101</v>
      </c>
      <c r="V108" s="116">
        <f t="shared" si="109"/>
        <v>-1.4363605999387426E-3</v>
      </c>
      <c r="W108" s="116">
        <f t="shared" si="110"/>
        <v>8.2644628099164453E-5</v>
      </c>
      <c r="X108" s="165">
        <v>755409867.13999999</v>
      </c>
      <c r="Y108" s="166">
        <v>1.2172000000000001</v>
      </c>
      <c r="Z108" s="116">
        <f t="shared" si="111"/>
        <v>5.7590135116355381E-3</v>
      </c>
      <c r="AA108" s="116">
        <f t="shared" si="112"/>
        <v>5.8672836955624384E-3</v>
      </c>
      <c r="AB108" s="165">
        <v>738001239.70000005</v>
      </c>
      <c r="AC108" s="166">
        <v>1.2116</v>
      </c>
      <c r="AD108" s="116">
        <f t="shared" si="113"/>
        <v>-2.304527409194352E-2</v>
      </c>
      <c r="AE108" s="116">
        <f t="shared" si="114"/>
        <v>-4.6007229707525875E-3</v>
      </c>
      <c r="AF108" s="165">
        <v>718915892.95000005</v>
      </c>
      <c r="AG108" s="166">
        <v>1.1801999999999999</v>
      </c>
      <c r="AH108" s="116">
        <f t="shared" si="115"/>
        <v>-2.5860860013945584E-2</v>
      </c>
      <c r="AI108" s="116">
        <f t="shared" si="116"/>
        <v>-2.5916143941895092E-2</v>
      </c>
      <c r="AJ108" s="117">
        <f t="shared" si="76"/>
        <v>3.2241041251712357E-2</v>
      </c>
      <c r="AK108" s="117">
        <f t="shared" si="77"/>
        <v>3.825078703250666E-4</v>
      </c>
      <c r="AL108" s="118">
        <f t="shared" si="78"/>
        <v>0.27628823713114009</v>
      </c>
      <c r="AM108" s="118">
        <f t="shared" si="79"/>
        <v>1.0185739964050349E-2</v>
      </c>
      <c r="AN108" s="119">
        <f t="shared" si="80"/>
        <v>7.5699431321239546E-2</v>
      </c>
      <c r="AO108" s="203">
        <f t="shared" si="81"/>
        <v>1.7176043191010168E-2</v>
      </c>
      <c r="AP108" s="123"/>
      <c r="AQ108" s="121"/>
      <c r="AR108" s="125"/>
      <c r="AS108" s="122"/>
      <c r="AT108" s="122"/>
    </row>
    <row r="109" spans="1:46" s="263" customFormat="1">
      <c r="A109" s="198" t="s">
        <v>142</v>
      </c>
      <c r="B109" s="165">
        <v>255196942.84</v>
      </c>
      <c r="C109" s="166">
        <v>127.5</v>
      </c>
      <c r="D109" s="165">
        <v>256525700.94064382</v>
      </c>
      <c r="E109" s="166">
        <v>128.16</v>
      </c>
      <c r="F109" s="116">
        <f>((D109-B109)/B109)</f>
        <v>5.2067947439201918E-3</v>
      </c>
      <c r="G109" s="116">
        <f>((E109-C109)/C109)</f>
        <v>5.1764705882352676E-3</v>
      </c>
      <c r="H109" s="165">
        <v>256035768.63064384</v>
      </c>
      <c r="I109" s="166">
        <v>127.91913773759235</v>
      </c>
      <c r="J109" s="116">
        <f t="shared" si="103"/>
        <v>-1.9098761184686735E-3</v>
      </c>
      <c r="K109" s="116">
        <f t="shared" si="104"/>
        <v>-1.8793871910708939E-3</v>
      </c>
      <c r="L109" s="165">
        <v>256714277.95379451</v>
      </c>
      <c r="M109" s="166">
        <v>128.26</v>
      </c>
      <c r="N109" s="116">
        <f t="shared" si="105"/>
        <v>2.6500567744090452E-3</v>
      </c>
      <c r="O109" s="116">
        <f t="shared" si="106"/>
        <v>2.6646697940293329E-3</v>
      </c>
      <c r="P109" s="165">
        <v>261078705.19694519</v>
      </c>
      <c r="Q109" s="166">
        <v>130.43</v>
      </c>
      <c r="R109" s="116">
        <f t="shared" si="107"/>
        <v>1.7001108305850544E-2</v>
      </c>
      <c r="S109" s="116">
        <f t="shared" si="108"/>
        <v>1.6918758771246031E-2</v>
      </c>
      <c r="T109" s="165">
        <v>259251354.14009586</v>
      </c>
      <c r="U109" s="166">
        <v>129.52000000000001</v>
      </c>
      <c r="V109" s="116">
        <f t="shared" si="109"/>
        <v>-6.9992344089146036E-3</v>
      </c>
      <c r="W109" s="116">
        <f t="shared" si="110"/>
        <v>-6.9769224871578358E-3</v>
      </c>
      <c r="X109" s="165">
        <v>261777805.03324655</v>
      </c>
      <c r="Y109" s="166">
        <v>130.78</v>
      </c>
      <c r="Z109" s="116">
        <f t="shared" si="111"/>
        <v>9.745179158390925E-3</v>
      </c>
      <c r="AA109" s="116">
        <f t="shared" si="112"/>
        <v>9.7282273008028938E-3</v>
      </c>
      <c r="AB109" s="165">
        <v>258297486.28639725</v>
      </c>
      <c r="AC109" s="166">
        <v>129.04</v>
      </c>
      <c r="AD109" s="116">
        <f t="shared" si="113"/>
        <v>-1.3294934405945102E-2</v>
      </c>
      <c r="AE109" s="116">
        <f t="shared" si="114"/>
        <v>-1.3304786664627689E-2</v>
      </c>
      <c r="AF109" s="165">
        <v>257088938.58000001</v>
      </c>
      <c r="AG109" s="166">
        <v>128.44</v>
      </c>
      <c r="AH109" s="116">
        <f t="shared" si="115"/>
        <v>-4.6788984429264316E-3</v>
      </c>
      <c r="AI109" s="116">
        <f t="shared" si="116"/>
        <v>-4.6497210167389521E-3</v>
      </c>
      <c r="AJ109" s="117">
        <f t="shared" si="76"/>
        <v>9.650244507894871E-4</v>
      </c>
      <c r="AK109" s="117">
        <f t="shared" si="77"/>
        <v>9.5966363683976932E-4</v>
      </c>
      <c r="AL109" s="118">
        <f t="shared" si="78"/>
        <v>2.1956382432281926E-3</v>
      </c>
      <c r="AM109" s="118">
        <f t="shared" si="79"/>
        <v>2.1847690387016318E-3</v>
      </c>
      <c r="AN109" s="119">
        <f t="shared" si="80"/>
        <v>9.7245919190235321E-3</v>
      </c>
      <c r="AO109" s="203">
        <f t="shared" si="81"/>
        <v>9.6972623574264998E-3</v>
      </c>
      <c r="AP109" s="123"/>
      <c r="AQ109" s="121"/>
      <c r="AR109" s="125"/>
      <c r="AS109" s="122"/>
      <c r="AT109" s="122"/>
    </row>
    <row r="110" spans="1:46" s="279" customFormat="1">
      <c r="A110" s="198" t="s">
        <v>148</v>
      </c>
      <c r="B110" s="165">
        <v>172844819.91</v>
      </c>
      <c r="C110" s="166">
        <v>3.7425000000000002</v>
      </c>
      <c r="D110" s="165">
        <v>172802425.69</v>
      </c>
      <c r="E110" s="166">
        <v>3.7307999999999999</v>
      </c>
      <c r="F110" s="116">
        <f>((D110-B110)/B110)</f>
        <v>-2.4527330366089884E-4</v>
      </c>
      <c r="G110" s="116">
        <f>((E110-C110)/C110)</f>
        <v>-3.126252505010091E-3</v>
      </c>
      <c r="H110" s="165">
        <v>171604637.19999999</v>
      </c>
      <c r="I110" s="166">
        <v>3.7027000000000001</v>
      </c>
      <c r="J110" s="116">
        <f t="shared" si="103"/>
        <v>-6.9315490521457707E-3</v>
      </c>
      <c r="K110" s="116">
        <f t="shared" si="104"/>
        <v>-7.5318966441513327E-3</v>
      </c>
      <c r="L110" s="165">
        <v>171427724.97999999</v>
      </c>
      <c r="M110" s="166">
        <v>3.6989000000000001</v>
      </c>
      <c r="N110" s="116">
        <f t="shared" si="105"/>
        <v>-1.030929133889389E-3</v>
      </c>
      <c r="O110" s="116">
        <f t="shared" si="106"/>
        <v>-1.0262781213708984E-3</v>
      </c>
      <c r="P110" s="165">
        <v>172924135.27000001</v>
      </c>
      <c r="Q110" s="166">
        <v>3.7311999999999999</v>
      </c>
      <c r="R110" s="116">
        <f t="shared" si="107"/>
        <v>8.7291031259652055E-3</v>
      </c>
      <c r="S110" s="116">
        <f t="shared" si="108"/>
        <v>8.7323258265970347E-3</v>
      </c>
      <c r="T110" s="165">
        <v>170870229.66</v>
      </c>
      <c r="U110" s="166">
        <v>3.6884999999999999</v>
      </c>
      <c r="V110" s="116">
        <f t="shared" si="109"/>
        <v>-1.1877495335125374E-2</v>
      </c>
      <c r="W110" s="116">
        <f t="shared" si="110"/>
        <v>-1.1444039451114912E-2</v>
      </c>
      <c r="X110" s="165">
        <v>172174659.53</v>
      </c>
      <c r="Y110" s="166">
        <v>3.7166999999999999</v>
      </c>
      <c r="Z110" s="116">
        <f t="shared" si="111"/>
        <v>7.6340382557896587E-3</v>
      </c>
      <c r="AA110" s="116">
        <f t="shared" si="112"/>
        <v>7.6453843025620178E-3</v>
      </c>
      <c r="AB110" s="165">
        <v>172523304.52000001</v>
      </c>
      <c r="AC110" s="166">
        <v>3.722</v>
      </c>
      <c r="AD110" s="116">
        <f t="shared" si="113"/>
        <v>2.0249494957721176E-3</v>
      </c>
      <c r="AE110" s="116">
        <f t="shared" si="114"/>
        <v>1.425996179406485E-3</v>
      </c>
      <c r="AF110" s="165">
        <v>167000009.47999999</v>
      </c>
      <c r="AG110" s="166">
        <v>3.6029</v>
      </c>
      <c r="AH110" s="116">
        <f t="shared" si="115"/>
        <v>-3.2014776527537044E-2</v>
      </c>
      <c r="AI110" s="116">
        <f t="shared" si="116"/>
        <v>-3.1998925308973664E-2</v>
      </c>
      <c r="AJ110" s="117">
        <f t="shared" si="76"/>
        <v>-4.2139915593539367E-3</v>
      </c>
      <c r="AK110" s="117">
        <f t="shared" si="77"/>
        <v>-4.6654607152569203E-3</v>
      </c>
      <c r="AL110" s="118">
        <f t="shared" si="78"/>
        <v>-3.3578326153877548E-2</v>
      </c>
      <c r="AM110" s="118">
        <f t="shared" si="79"/>
        <v>-3.4282191487080491E-2</v>
      </c>
      <c r="AN110" s="119">
        <f t="shared" si="80"/>
        <v>1.3156772078697337E-2</v>
      </c>
      <c r="AO110" s="203">
        <f t="shared" si="81"/>
        <v>1.3011314414485388E-2</v>
      </c>
      <c r="AP110" s="123"/>
      <c r="AQ110" s="121"/>
      <c r="AR110" s="125"/>
      <c r="AS110" s="122"/>
      <c r="AT110" s="122"/>
    </row>
    <row r="111" spans="1:46" s="279" customFormat="1">
      <c r="A111" s="198" t="s">
        <v>200</v>
      </c>
      <c r="B111" s="165">
        <v>406679671.45999998</v>
      </c>
      <c r="C111" s="166">
        <v>129.07</v>
      </c>
      <c r="D111" s="165">
        <v>409695976.02999997</v>
      </c>
      <c r="E111" s="166">
        <v>130.01</v>
      </c>
      <c r="F111" s="116">
        <f>((D111-B111)/B111)</f>
        <v>7.4169052000344921E-3</v>
      </c>
      <c r="G111" s="116">
        <f>((E111-C111)/C111)</f>
        <v>7.2828697605950088E-3</v>
      </c>
      <c r="H111" s="165">
        <v>413759363.92000002</v>
      </c>
      <c r="I111" s="166">
        <v>131.27000000000001</v>
      </c>
      <c r="J111" s="116">
        <f t="shared" si="103"/>
        <v>9.9180566267082493E-3</v>
      </c>
      <c r="K111" s="116">
        <f t="shared" si="104"/>
        <v>9.6915621875241862E-3</v>
      </c>
      <c r="L111" s="165">
        <v>408227043</v>
      </c>
      <c r="M111" s="166">
        <v>131.28</v>
      </c>
      <c r="N111" s="116">
        <f t="shared" si="105"/>
        <v>-1.3370865779534806E-2</v>
      </c>
      <c r="O111" s="116">
        <f t="shared" si="106"/>
        <v>7.6178867981952495E-5</v>
      </c>
      <c r="P111" s="165">
        <v>417194037.92000002</v>
      </c>
      <c r="Q111" s="166">
        <v>134.27000000000001</v>
      </c>
      <c r="R111" s="116">
        <f t="shared" si="107"/>
        <v>2.1965705295031168E-2</v>
      </c>
      <c r="S111" s="116">
        <f t="shared" si="108"/>
        <v>2.277574649603907E-2</v>
      </c>
      <c r="T111" s="165">
        <v>415082132.88</v>
      </c>
      <c r="U111" s="166">
        <v>133.56</v>
      </c>
      <c r="V111" s="116">
        <f t="shared" si="109"/>
        <v>-5.0621649593300148E-3</v>
      </c>
      <c r="W111" s="116">
        <f t="shared" si="110"/>
        <v>-5.2878528338423172E-3</v>
      </c>
      <c r="X111" s="165">
        <v>424192975.17000002</v>
      </c>
      <c r="Y111" s="166">
        <v>136.21</v>
      </c>
      <c r="Z111" s="116">
        <f t="shared" si="111"/>
        <v>2.1949492807087315E-2</v>
      </c>
      <c r="AA111" s="116">
        <f t="shared" si="112"/>
        <v>1.9841269841269882E-2</v>
      </c>
      <c r="AB111" s="165">
        <v>426833938.51999998</v>
      </c>
      <c r="AC111" s="166">
        <v>134.1</v>
      </c>
      <c r="AD111" s="116">
        <f t="shared" si="113"/>
        <v>6.2258535727555816E-3</v>
      </c>
      <c r="AE111" s="116">
        <f t="shared" si="114"/>
        <v>-1.5490786285882192E-2</v>
      </c>
      <c r="AF111" s="165">
        <v>416601762.81999999</v>
      </c>
      <c r="AG111" s="166">
        <v>131.24</v>
      </c>
      <c r="AH111" s="116">
        <f t="shared" si="115"/>
        <v>-2.3972263628986343E-2</v>
      </c>
      <c r="AI111" s="116">
        <f t="shared" si="116"/>
        <v>-2.1327367636092359E-2</v>
      </c>
      <c r="AJ111" s="117">
        <f t="shared" si="76"/>
        <v>3.1338398917207053E-3</v>
      </c>
      <c r="AK111" s="117">
        <f t="shared" si="77"/>
        <v>2.1952025496991545E-3</v>
      </c>
      <c r="AL111" s="118">
        <f t="shared" si="78"/>
        <v>1.685588141948054E-2</v>
      </c>
      <c r="AM111" s="118">
        <f t="shared" si="79"/>
        <v>9.460810706868843E-3</v>
      </c>
      <c r="AN111" s="119">
        <f t="shared" si="80"/>
        <v>1.6287240386417857E-2</v>
      </c>
      <c r="AO111" s="203">
        <f t="shared" si="81"/>
        <v>1.578251353297119E-2</v>
      </c>
      <c r="AP111" s="123"/>
      <c r="AQ111" s="121"/>
      <c r="AR111" s="125"/>
      <c r="AS111" s="122"/>
      <c r="AT111" s="122"/>
    </row>
    <row r="112" spans="1:46" s="279" customFormat="1">
      <c r="A112" s="198" t="s">
        <v>166</v>
      </c>
      <c r="B112" s="165">
        <v>148673401.61000001</v>
      </c>
      <c r="C112" s="166">
        <v>142.084508</v>
      </c>
      <c r="D112" s="165">
        <v>148251197.38999999</v>
      </c>
      <c r="E112" s="166">
        <v>141.46241599999999</v>
      </c>
      <c r="F112" s="116">
        <f>((D112-B112)/B112)</f>
        <v>-2.8398100495982091E-3</v>
      </c>
      <c r="G112" s="116">
        <f>((E112-C112)/C112)</f>
        <v>-4.3783239197338055E-3</v>
      </c>
      <c r="H112" s="165">
        <v>151233942.38999999</v>
      </c>
      <c r="I112" s="166">
        <v>141.50116700000001</v>
      </c>
      <c r="J112" s="116">
        <f t="shared" si="103"/>
        <v>2.0119533956635655E-2</v>
      </c>
      <c r="K112" s="116">
        <f t="shared" si="104"/>
        <v>2.7393141652563803E-4</v>
      </c>
      <c r="L112" s="165">
        <v>116613332.98</v>
      </c>
      <c r="M112" s="166">
        <v>142.785214</v>
      </c>
      <c r="N112" s="116">
        <f t="shared" si="105"/>
        <v>-0.22892089475999267</v>
      </c>
      <c r="O112" s="116">
        <f t="shared" si="106"/>
        <v>9.0744622622086699E-3</v>
      </c>
      <c r="P112" s="165">
        <v>98890009.060000002</v>
      </c>
      <c r="Q112" s="166">
        <v>146.26488800000001</v>
      </c>
      <c r="R112" s="116">
        <f t="shared" si="107"/>
        <v>-0.15198368374429083</v>
      </c>
      <c r="S112" s="116">
        <f t="shared" si="108"/>
        <v>2.4369988337868215E-2</v>
      </c>
      <c r="T112" s="165">
        <v>100296148.06</v>
      </c>
      <c r="U112" s="166">
        <v>145.56823</v>
      </c>
      <c r="V112" s="116">
        <f t="shared" si="109"/>
        <v>1.4219222076790859E-2</v>
      </c>
      <c r="W112" s="116">
        <f t="shared" si="110"/>
        <v>-4.7629886401718878E-3</v>
      </c>
      <c r="X112" s="165">
        <v>102484506.11</v>
      </c>
      <c r="Y112" s="166">
        <v>148.48110299999999</v>
      </c>
      <c r="Z112" s="116">
        <f t="shared" si="111"/>
        <v>2.1818964061220567E-2</v>
      </c>
      <c r="AA112" s="116">
        <f t="shared" si="112"/>
        <v>2.0010362151136895E-2</v>
      </c>
      <c r="AB112" s="165">
        <v>89835520.5</v>
      </c>
      <c r="AC112" s="166">
        <v>145.46715</v>
      </c>
      <c r="AD112" s="116">
        <f t="shared" si="113"/>
        <v>-0.1234233943267817</v>
      </c>
      <c r="AE112" s="116">
        <f t="shared" si="114"/>
        <v>-2.0298562841360269E-2</v>
      </c>
      <c r="AF112" s="165">
        <v>86873891.930000007</v>
      </c>
      <c r="AG112" s="166">
        <v>140.73189400000001</v>
      </c>
      <c r="AH112" s="116">
        <f t="shared" si="115"/>
        <v>-3.2967233378471857E-2</v>
      </c>
      <c r="AI112" s="116">
        <f t="shared" si="116"/>
        <v>-3.2552064160190068E-2</v>
      </c>
      <c r="AJ112" s="117">
        <f t="shared" si="76"/>
        <v>-6.0497162020561018E-2</v>
      </c>
      <c r="AK112" s="117">
        <f t="shared" si="77"/>
        <v>-1.0328994242145765E-3</v>
      </c>
      <c r="AL112" s="118">
        <f t="shared" si="78"/>
        <v>-0.41400883460345039</v>
      </c>
      <c r="AM112" s="118">
        <f t="shared" si="79"/>
        <v>-5.1640712823678853E-3</v>
      </c>
      <c r="AN112" s="119">
        <f t="shared" si="80"/>
        <v>9.534587388073186E-2</v>
      </c>
      <c r="AO112" s="203">
        <f t="shared" si="81"/>
        <v>1.9204616612599965E-2</v>
      </c>
      <c r="AP112" s="123"/>
      <c r="AQ112" s="121"/>
      <c r="AR112" s="125"/>
      <c r="AS112" s="122"/>
      <c r="AT112" s="122"/>
    </row>
    <row r="113" spans="1:46" s="378" customFormat="1">
      <c r="A113" s="198" t="s">
        <v>186</v>
      </c>
      <c r="B113" s="165">
        <v>1281240155.71</v>
      </c>
      <c r="C113" s="166">
        <v>2.2519999999999998</v>
      </c>
      <c r="D113" s="165">
        <v>1298103443.27</v>
      </c>
      <c r="E113" s="166">
        <v>2.2829000000000002</v>
      </c>
      <c r="F113" s="116">
        <f>((D113-B113)/B113)</f>
        <v>1.3161691416590937E-2</v>
      </c>
      <c r="G113" s="116">
        <f>((E113-C113)/C113)</f>
        <v>1.3721136767318107E-2</v>
      </c>
      <c r="H113" s="165">
        <v>1296613250.6900001</v>
      </c>
      <c r="I113" s="166">
        <v>2.2812000000000001</v>
      </c>
      <c r="J113" s="116">
        <f t="shared" si="103"/>
        <v>-1.1479767561867332E-3</v>
      </c>
      <c r="K113" s="116">
        <f t="shared" si="104"/>
        <v>-7.4466687108503868E-4</v>
      </c>
      <c r="L113" s="165">
        <v>1282197339.1900001</v>
      </c>
      <c r="M113" s="166">
        <v>2.2557999999999998</v>
      </c>
      <c r="N113" s="116">
        <f t="shared" si="105"/>
        <v>-1.1118127546767312E-2</v>
      </c>
      <c r="O113" s="116">
        <f t="shared" si="106"/>
        <v>-1.1134490618972606E-2</v>
      </c>
      <c r="P113" s="165">
        <v>1318911089.51</v>
      </c>
      <c r="Q113" s="166">
        <v>2.3121999999999998</v>
      </c>
      <c r="R113" s="116">
        <f t="shared" si="107"/>
        <v>2.8633463194669424E-2</v>
      </c>
      <c r="S113" s="116">
        <f t="shared" si="108"/>
        <v>2.5002216508555726E-2</v>
      </c>
      <c r="T113" s="165">
        <v>1318816679.48</v>
      </c>
      <c r="U113" s="166">
        <v>2.3151000000000002</v>
      </c>
      <c r="V113" s="116">
        <f t="shared" si="109"/>
        <v>-7.1581800131081215E-5</v>
      </c>
      <c r="W113" s="116">
        <f t="shared" si="110"/>
        <v>1.2542167632559238E-3</v>
      </c>
      <c r="X113" s="165">
        <v>1334433354.1900001</v>
      </c>
      <c r="Y113" s="166">
        <v>2.3469000000000002</v>
      </c>
      <c r="Z113" s="116">
        <f t="shared" si="111"/>
        <v>1.1841429482191248E-2</v>
      </c>
      <c r="AA113" s="116">
        <f t="shared" si="112"/>
        <v>1.3735907736166925E-2</v>
      </c>
      <c r="AB113" s="416">
        <v>1313935406.2</v>
      </c>
      <c r="AC113" s="166">
        <v>2.3105000000000002</v>
      </c>
      <c r="AD113" s="116">
        <f t="shared" si="113"/>
        <v>-1.53607881020347E-2</v>
      </c>
      <c r="AE113" s="116">
        <f t="shared" si="114"/>
        <v>-1.5509821466615529E-2</v>
      </c>
      <c r="AF113" s="165">
        <v>1230412813.9100001</v>
      </c>
      <c r="AG113" s="166">
        <v>2.1638999999999999</v>
      </c>
      <c r="AH113" s="116">
        <f t="shared" si="115"/>
        <v>-6.3566741482028843E-2</v>
      </c>
      <c r="AI113" s="116">
        <f t="shared" si="116"/>
        <v>-6.3449469811729178E-2</v>
      </c>
      <c r="AJ113" s="117">
        <f t="shared" si="76"/>
        <v>-4.7035789492121324E-3</v>
      </c>
      <c r="AK113" s="117">
        <f t="shared" si="77"/>
        <v>-4.6406213741382093E-3</v>
      </c>
      <c r="AL113" s="118">
        <f t="shared" si="78"/>
        <v>-5.2145789852835737E-2</v>
      </c>
      <c r="AM113" s="118">
        <f t="shared" si="79"/>
        <v>-5.2126680975951731E-2</v>
      </c>
      <c r="AN113" s="119">
        <f t="shared" si="80"/>
        <v>2.7666265473336001E-2</v>
      </c>
      <c r="AO113" s="203">
        <f t="shared" si="81"/>
        <v>2.7313698559664951E-2</v>
      </c>
      <c r="AP113" s="123"/>
      <c r="AQ113" s="121"/>
      <c r="AR113" s="125"/>
      <c r="AS113" s="122"/>
      <c r="AT113" s="122"/>
    </row>
    <row r="114" spans="1:46">
      <c r="A114" s="198" t="s">
        <v>208</v>
      </c>
      <c r="B114" s="165">
        <v>13769524.91</v>
      </c>
      <c r="C114" s="397">
        <v>0.99709999999999999</v>
      </c>
      <c r="D114" s="165">
        <v>15760499.85</v>
      </c>
      <c r="E114" s="166">
        <v>0.98809999999999998</v>
      </c>
      <c r="F114" s="116">
        <f>((D114-B114)/B114)</f>
        <v>0.14459285654467793</v>
      </c>
      <c r="G114" s="116">
        <f>((E114-C114)/C114)</f>
        <v>-9.0261759101394126E-3</v>
      </c>
      <c r="H114" s="165">
        <v>15774582.99</v>
      </c>
      <c r="I114" s="166">
        <v>0.98899999999999999</v>
      </c>
      <c r="J114" s="116">
        <f t="shared" si="103"/>
        <v>8.9357191294923283E-4</v>
      </c>
      <c r="K114" s="116">
        <f t="shared" si="104"/>
        <v>9.1083898390852331E-4</v>
      </c>
      <c r="L114" s="165">
        <v>15783963.07</v>
      </c>
      <c r="M114" s="166">
        <v>0.98960000000000004</v>
      </c>
      <c r="N114" s="116">
        <f t="shared" si="105"/>
        <v>5.946325177626819E-4</v>
      </c>
      <c r="O114" s="116">
        <f t="shared" si="106"/>
        <v>6.0667340748235077E-4</v>
      </c>
      <c r="P114" s="165">
        <v>14955665.17</v>
      </c>
      <c r="Q114" s="166">
        <v>0.99370000000000003</v>
      </c>
      <c r="R114" s="116">
        <f t="shared" si="107"/>
        <v>-5.2477181828581174E-2</v>
      </c>
      <c r="S114" s="116">
        <f t="shared" si="108"/>
        <v>4.1430881164106629E-3</v>
      </c>
      <c r="T114" s="165">
        <v>14958742.34</v>
      </c>
      <c r="U114" s="166">
        <v>0.99390000000000001</v>
      </c>
      <c r="V114" s="116">
        <f t="shared" si="109"/>
        <v>2.057528010303754E-4</v>
      </c>
      <c r="W114" s="116">
        <f t="shared" si="110"/>
        <v>2.0126798832643451E-4</v>
      </c>
      <c r="X114" s="165">
        <v>14967565.630000001</v>
      </c>
      <c r="Y114" s="166">
        <v>0.99450000000000005</v>
      </c>
      <c r="Z114" s="116">
        <f t="shared" si="111"/>
        <v>5.8984169921874391E-4</v>
      </c>
      <c r="AA114" s="116">
        <f t="shared" si="112"/>
        <v>6.0368246302449431E-4</v>
      </c>
      <c r="AB114" s="165">
        <v>14959413.619999999</v>
      </c>
      <c r="AC114" s="166">
        <v>0.99399999999999999</v>
      </c>
      <c r="AD114" s="116">
        <f t="shared" si="113"/>
        <v>-5.4464501452809993E-4</v>
      </c>
      <c r="AE114" s="116">
        <f t="shared" si="114"/>
        <v>-5.0276520864761781E-4</v>
      </c>
      <c r="AF114" s="416">
        <v>14876910.1</v>
      </c>
      <c r="AG114" s="166">
        <v>0.98850000000000005</v>
      </c>
      <c r="AH114" s="116">
        <f t="shared" si="115"/>
        <v>-5.5151573514684036E-3</v>
      </c>
      <c r="AI114" s="116">
        <f t="shared" si="116"/>
        <v>-5.5331991951709757E-3</v>
      </c>
      <c r="AJ114" s="117">
        <f t="shared" si="76"/>
        <v>1.104245891013266E-2</v>
      </c>
      <c r="AK114" s="117">
        <f t="shared" si="77"/>
        <v>-1.0745736693506926E-3</v>
      </c>
      <c r="AL114" s="118">
        <f t="shared" si="78"/>
        <v>-5.6063561334318973E-2</v>
      </c>
      <c r="AM114" s="118">
        <f t="shared" si="79"/>
        <v>4.0481732618162834E-4</v>
      </c>
      <c r="AN114" s="119">
        <f t="shared" si="80"/>
        <v>5.6968308847999506E-2</v>
      </c>
      <c r="AO114" s="203">
        <f t="shared" si="81"/>
        <v>4.1725471823051592E-3</v>
      </c>
      <c r="AP114" s="123"/>
      <c r="AQ114" s="149">
        <f>SUM(AQ94:AQ105)</f>
        <v>19048418430.824383</v>
      </c>
      <c r="AR114" s="150"/>
      <c r="AS114" s="122" t="e">
        <f>(#REF!/AQ114)-1</f>
        <v>#REF!</v>
      </c>
      <c r="AT114" s="122" t="e">
        <f>(#REF!/AR114)-1</f>
        <v>#REF!</v>
      </c>
    </row>
    <row r="115" spans="1:46">
      <c r="A115" s="200" t="s">
        <v>56</v>
      </c>
      <c r="B115" s="180">
        <f>SUM(B95:B114)</f>
        <v>29594543698.040005</v>
      </c>
      <c r="C115" s="71"/>
      <c r="D115" s="180">
        <f>SUM(D95:D114)</f>
        <v>29456136497.55064</v>
      </c>
      <c r="E115" s="71"/>
      <c r="F115" s="116">
        <f>((D115-B115)/B115)</f>
        <v>-4.6767810276639298E-3</v>
      </c>
      <c r="G115" s="116"/>
      <c r="H115" s="180">
        <f>SUM(H95:H114)</f>
        <v>29632958911.520641</v>
      </c>
      <c r="I115" s="71"/>
      <c r="J115" s="116">
        <f>((H115-D115)/D115)</f>
        <v>6.002905845602138E-3</v>
      </c>
      <c r="K115" s="116"/>
      <c r="L115" s="180">
        <f>SUM(L95:L114)</f>
        <v>29799600911.113796</v>
      </c>
      <c r="M115" s="71"/>
      <c r="N115" s="116">
        <f>((L115-H115)/H115)</f>
        <v>5.6235356074539073E-3</v>
      </c>
      <c r="O115" s="116"/>
      <c r="P115" s="180">
        <f>SUM(P95:P114)</f>
        <v>30356746627.496941</v>
      </c>
      <c r="Q115" s="71"/>
      <c r="R115" s="116">
        <f>((P115-L115)/L115)</f>
        <v>1.8696415366266071E-2</v>
      </c>
      <c r="S115" s="116"/>
      <c r="T115" s="180">
        <f>SUM(T95:T114)</f>
        <v>30186886129.4701</v>
      </c>
      <c r="U115" s="71"/>
      <c r="V115" s="116">
        <f>((T115-P115)/P115)</f>
        <v>-5.5954776745733908E-3</v>
      </c>
      <c r="W115" s="116"/>
      <c r="X115" s="180">
        <f>SUM(X95:X114)</f>
        <v>30522533194.753242</v>
      </c>
      <c r="Y115" s="71"/>
      <c r="Z115" s="116">
        <f>((X115-T115)/T115)</f>
        <v>1.111896947050345E-2</v>
      </c>
      <c r="AA115" s="116"/>
      <c r="AB115" s="180">
        <f>SUM(AB95:AB114)</f>
        <v>30287495985.1064</v>
      </c>
      <c r="AC115" s="71"/>
      <c r="AD115" s="116">
        <f>((AB115-X115)/X115)</f>
        <v>-7.7004489813199822E-3</v>
      </c>
      <c r="AE115" s="116"/>
      <c r="AF115" s="180">
        <f>SUM(AF95:AF114)</f>
        <v>29612293800.639996</v>
      </c>
      <c r="AG115" s="71"/>
      <c r="AH115" s="116">
        <f>((AF115-AB115)/AB115)</f>
        <v>-2.229310025491802E-2</v>
      </c>
      <c r="AI115" s="116"/>
      <c r="AJ115" s="117">
        <f t="shared" si="76"/>
        <v>1.4700229391878018E-4</v>
      </c>
      <c r="AK115" s="117"/>
      <c r="AL115" s="118">
        <f t="shared" si="78"/>
        <v>5.3013504708039486E-3</v>
      </c>
      <c r="AM115" s="118"/>
      <c r="AN115" s="119">
        <f t="shared" si="80"/>
        <v>1.2818148229506306E-2</v>
      </c>
      <c r="AO115" s="203"/>
      <c r="AP115" s="123"/>
      <c r="AQ115" s="133"/>
      <c r="AR115" s="99"/>
      <c r="AS115" s="122" t="e">
        <f>(#REF!/AQ115)-1</f>
        <v>#REF!</v>
      </c>
      <c r="AT115" s="122" t="e">
        <f>(#REF!/AR115)-1</f>
        <v>#REF!</v>
      </c>
    </row>
    <row r="116" spans="1:46">
      <c r="A116" s="201" t="s">
        <v>90</v>
      </c>
      <c r="B116" s="170"/>
      <c r="C116" s="172"/>
      <c r="D116" s="170"/>
      <c r="E116" s="172"/>
      <c r="F116" s="116"/>
      <c r="G116" s="116"/>
      <c r="H116" s="170"/>
      <c r="I116" s="172"/>
      <c r="J116" s="116"/>
      <c r="K116" s="116"/>
      <c r="L116" s="170"/>
      <c r="M116" s="172"/>
      <c r="N116" s="116"/>
      <c r="O116" s="116"/>
      <c r="P116" s="170"/>
      <c r="Q116" s="172"/>
      <c r="R116" s="116"/>
      <c r="S116" s="116"/>
      <c r="T116" s="170"/>
      <c r="U116" s="172"/>
      <c r="V116" s="116"/>
      <c r="W116" s="116"/>
      <c r="X116" s="170"/>
      <c r="Y116" s="172"/>
      <c r="Z116" s="116"/>
      <c r="AA116" s="116"/>
      <c r="AB116" s="170"/>
      <c r="AC116" s="172"/>
      <c r="AD116" s="116"/>
      <c r="AE116" s="116"/>
      <c r="AF116" s="170"/>
      <c r="AG116" s="172"/>
      <c r="AH116" s="116"/>
      <c r="AI116" s="116"/>
      <c r="AJ116" s="117"/>
      <c r="AK116" s="117"/>
      <c r="AL116" s="118"/>
      <c r="AM116" s="118"/>
      <c r="AN116" s="119"/>
      <c r="AO116" s="203"/>
      <c r="AP116" s="123"/>
      <c r="AQ116" s="121">
        <v>640873657.65999997</v>
      </c>
      <c r="AR116" s="125">
        <v>11.5358</v>
      </c>
      <c r="AS116" s="122" t="e">
        <f>(#REF!/AQ116)-1</f>
        <v>#REF!</v>
      </c>
      <c r="AT116" s="122" t="e">
        <f>(#REF!/AR116)-1</f>
        <v>#REF!</v>
      </c>
    </row>
    <row r="117" spans="1:46">
      <c r="A117" s="199" t="s">
        <v>36</v>
      </c>
      <c r="B117" s="173">
        <v>611535678.27999997</v>
      </c>
      <c r="C117" s="372">
        <v>13.5945</v>
      </c>
      <c r="D117" s="173">
        <v>618388873.04999995</v>
      </c>
      <c r="E117" s="372">
        <v>13.7041</v>
      </c>
      <c r="F117" s="116">
        <f>((D117-B117)/B117)</f>
        <v>1.1206533017460597E-2</v>
      </c>
      <c r="G117" s="116">
        <f>((E117-C117)/C117)</f>
        <v>8.0620839310015339E-3</v>
      </c>
      <c r="H117" s="173">
        <v>617909760.00999999</v>
      </c>
      <c r="I117" s="372">
        <v>13.3873</v>
      </c>
      <c r="J117" s="116">
        <f t="shared" ref="J117:J123" si="117">((H117-D117)/D117)</f>
        <v>-7.747762951116733E-4</v>
      </c>
      <c r="K117" s="116">
        <f t="shared" ref="K117:K123" si="118">((I117-E117)/E117)</f>
        <v>-2.3117169314292849E-2</v>
      </c>
      <c r="L117" s="173">
        <v>607925914.69000006</v>
      </c>
      <c r="M117" s="372">
        <v>13.7676</v>
      </c>
      <c r="N117" s="116">
        <f t="shared" ref="N117:N123" si="119">((L117-H117)/H117)</f>
        <v>-1.6157448815565495E-2</v>
      </c>
      <c r="O117" s="116">
        <f t="shared" ref="O117:O123" si="120">((M117-I117)/I117)</f>
        <v>2.8407520560531255E-2</v>
      </c>
      <c r="P117" s="173">
        <v>920707721.29999995</v>
      </c>
      <c r="Q117" s="372">
        <v>14.006399999999999</v>
      </c>
      <c r="R117" s="116">
        <f t="shared" ref="R117:R123" si="121">((P117-L117)/L117)</f>
        <v>0.51450645391469596</v>
      </c>
      <c r="S117" s="116">
        <f t="shared" ref="S117:S123" si="122">((Q117-M117)/M117)</f>
        <v>1.7345071036346166E-2</v>
      </c>
      <c r="T117" s="173">
        <v>617978998.25999999</v>
      </c>
      <c r="U117" s="372">
        <v>13.996499999999999</v>
      </c>
      <c r="V117" s="116">
        <f t="shared" ref="V117:V123" si="123">((T117-P117)/P117)</f>
        <v>-0.32880002636728184</v>
      </c>
      <c r="W117" s="116">
        <f t="shared" ref="W117:W123" si="124">((U117-Q117)/Q117)</f>
        <v>-7.068197395476368E-4</v>
      </c>
      <c r="X117" s="173">
        <v>621794687.03999996</v>
      </c>
      <c r="Y117" s="372">
        <v>14.1035</v>
      </c>
      <c r="Z117" s="116">
        <f t="shared" ref="Z117:Z123" si="125">((X117-T117)/T117)</f>
        <v>6.1744635185718901E-3</v>
      </c>
      <c r="AA117" s="116">
        <f t="shared" ref="AA117:AA123" si="126">((Y117-U117)/U117)</f>
        <v>7.6447683349409566E-3</v>
      </c>
      <c r="AB117" s="173">
        <v>612994813.14999998</v>
      </c>
      <c r="AC117" s="372">
        <v>13.902799999999999</v>
      </c>
      <c r="AD117" s="116">
        <f t="shared" ref="AD117:AD123" si="127">((AB117-X117)/X117)</f>
        <v>-1.4152378708623303E-2</v>
      </c>
      <c r="AE117" s="116">
        <f t="shared" ref="AE117:AE123" si="128">((AC117-Y117)/Y117)</f>
        <v>-1.4230510157053299E-2</v>
      </c>
      <c r="AF117" s="173">
        <v>603425072.12</v>
      </c>
      <c r="AG117" s="372">
        <v>13.6944</v>
      </c>
      <c r="AH117" s="116">
        <f t="shared" ref="AH117:AH123" si="129">((AF117-AB117)/AB117)</f>
        <v>-1.5611455145638E-2</v>
      </c>
      <c r="AI117" s="116">
        <f t="shared" ref="AI117:AI123" si="130">((AG117-AC117)/AC117)</f>
        <v>-1.4989786230111867E-2</v>
      </c>
      <c r="AJ117" s="117">
        <f t="shared" si="76"/>
        <v>1.9548920639813516E-2</v>
      </c>
      <c r="AK117" s="117">
        <f t="shared" si="77"/>
        <v>1.0518948027267822E-3</v>
      </c>
      <c r="AL117" s="118">
        <f t="shared" si="78"/>
        <v>-2.4198043629400891E-2</v>
      </c>
      <c r="AM117" s="118">
        <f t="shared" si="79"/>
        <v>-7.0781736852478351E-4</v>
      </c>
      <c r="AN117" s="119">
        <f t="shared" si="80"/>
        <v>0.23010508383313291</v>
      </c>
      <c r="AO117" s="203">
        <f t="shared" si="81"/>
        <v>1.7665667891035935E-2</v>
      </c>
      <c r="AP117" s="123"/>
      <c r="AQ117" s="121">
        <v>2128320668.46</v>
      </c>
      <c r="AR117" s="128">
        <v>1.04</v>
      </c>
      <c r="AS117" s="122" t="e">
        <f>(#REF!/AQ117)-1</f>
        <v>#REF!</v>
      </c>
      <c r="AT117" s="122" t="e">
        <f>(#REF!/AR117)-1</f>
        <v>#REF!</v>
      </c>
    </row>
    <row r="118" spans="1:46">
      <c r="A118" s="199" t="s">
        <v>38</v>
      </c>
      <c r="B118" s="173">
        <v>2848891160.9400001</v>
      </c>
      <c r="C118" s="372">
        <v>1.43</v>
      </c>
      <c r="D118" s="173">
        <v>2840032602.6599998</v>
      </c>
      <c r="E118" s="372">
        <v>1.42</v>
      </c>
      <c r="F118" s="116">
        <f>((D118-B118)/B118)</f>
        <v>-3.1094758555385818E-3</v>
      </c>
      <c r="G118" s="116">
        <f>((E118-C118)/C118)</f>
        <v>-6.9930069930069999E-3</v>
      </c>
      <c r="H118" s="173">
        <v>2924144370.71</v>
      </c>
      <c r="I118" s="372">
        <v>1.46</v>
      </c>
      <c r="J118" s="116">
        <f t="shared" si="117"/>
        <v>2.9616479744359398E-2</v>
      </c>
      <c r="K118" s="116">
        <f t="shared" si="118"/>
        <v>2.8169014084507067E-2</v>
      </c>
      <c r="L118" s="173">
        <v>2950035421.3099999</v>
      </c>
      <c r="M118" s="372">
        <v>1.45</v>
      </c>
      <c r="N118" s="116">
        <f t="shared" si="119"/>
        <v>8.8542312956023436E-3</v>
      </c>
      <c r="O118" s="116">
        <f t="shared" si="120"/>
        <v>-6.8493150684931572E-3</v>
      </c>
      <c r="P118" s="173">
        <v>2990524432.8699999</v>
      </c>
      <c r="Q118" s="372">
        <v>1.47</v>
      </c>
      <c r="R118" s="116">
        <f t="shared" si="121"/>
        <v>1.3724923866175239E-2</v>
      </c>
      <c r="S118" s="116">
        <f t="shared" si="122"/>
        <v>1.3793103448275874E-2</v>
      </c>
      <c r="T118" s="173">
        <v>2941231491.2399998</v>
      </c>
      <c r="U118" s="372">
        <v>1.47</v>
      </c>
      <c r="V118" s="116">
        <f t="shared" si="123"/>
        <v>-1.6483042602228059E-2</v>
      </c>
      <c r="W118" s="116">
        <f t="shared" si="124"/>
        <v>0</v>
      </c>
      <c r="X118" s="173">
        <v>2980180011.5599999</v>
      </c>
      <c r="Y118" s="372">
        <v>1.49</v>
      </c>
      <c r="Z118" s="116">
        <f t="shared" si="125"/>
        <v>1.3242249185758509E-2</v>
      </c>
      <c r="AA118" s="116">
        <f t="shared" si="126"/>
        <v>1.360544217687076E-2</v>
      </c>
      <c r="AB118" s="173">
        <v>2955815334.6900001</v>
      </c>
      <c r="AC118" s="372">
        <v>1.48</v>
      </c>
      <c r="AD118" s="116">
        <f t="shared" si="127"/>
        <v>-8.175572205534656E-3</v>
      </c>
      <c r="AE118" s="116">
        <f t="shared" si="128"/>
        <v>-6.7114093959731603E-3</v>
      </c>
      <c r="AF118" s="173">
        <v>2934473062.6100001</v>
      </c>
      <c r="AG118" s="372">
        <v>1.47</v>
      </c>
      <c r="AH118" s="116">
        <f t="shared" si="129"/>
        <v>-7.2204348592156747E-3</v>
      </c>
      <c r="AI118" s="116">
        <f t="shared" si="130"/>
        <v>-6.7567567567567632E-3</v>
      </c>
      <c r="AJ118" s="117">
        <f t="shared" si="76"/>
        <v>3.8061698211723149E-3</v>
      </c>
      <c r="AK118" s="117">
        <f t="shared" si="77"/>
        <v>3.5321339369279526E-3</v>
      </c>
      <c r="AL118" s="118">
        <f t="shared" si="78"/>
        <v>3.3253301339409451E-2</v>
      </c>
      <c r="AM118" s="118">
        <f t="shared" si="79"/>
        <v>3.5211267605633839E-2</v>
      </c>
      <c r="AN118" s="119">
        <f t="shared" si="80"/>
        <v>1.5136062647203156E-2</v>
      </c>
      <c r="AO118" s="203">
        <f t="shared" si="81"/>
        <v>1.3392724008265794E-2</v>
      </c>
      <c r="AP118" s="123"/>
      <c r="AQ118" s="121">
        <v>1789192828.73</v>
      </c>
      <c r="AR118" s="125">
        <v>0.79</v>
      </c>
      <c r="AS118" s="122" t="e">
        <f>(#REF!/AQ118)-1</f>
        <v>#REF!</v>
      </c>
      <c r="AT118" s="122" t="e">
        <f>(#REF!/AR118)-1</f>
        <v>#REF!</v>
      </c>
    </row>
    <row r="119" spans="1:46">
      <c r="A119" s="199" t="s">
        <v>39</v>
      </c>
      <c r="B119" s="169">
        <v>1532166273.6600001</v>
      </c>
      <c r="C119" s="169">
        <v>1.1499999999999999</v>
      </c>
      <c r="D119" s="169">
        <v>1549427252.3099999</v>
      </c>
      <c r="E119" s="169">
        <v>1.1599999999999999</v>
      </c>
      <c r="F119" s="116">
        <f>((D119-B119)/B119)</f>
        <v>1.1265734631246822E-2</v>
      </c>
      <c r="G119" s="116">
        <f>((E119-C119)/C119)</f>
        <v>8.6956521739130523E-3</v>
      </c>
      <c r="H119" s="169">
        <v>1566587657.9000001</v>
      </c>
      <c r="I119" s="169">
        <v>1.18</v>
      </c>
      <c r="J119" s="116">
        <f t="shared" si="117"/>
        <v>1.107532190647619E-2</v>
      </c>
      <c r="K119" s="116">
        <f t="shared" si="118"/>
        <v>1.7241379310344845E-2</v>
      </c>
      <c r="L119" s="169">
        <v>1585772449.3699999</v>
      </c>
      <c r="M119" s="169">
        <v>1.19</v>
      </c>
      <c r="N119" s="116">
        <f t="shared" si="119"/>
        <v>1.2246229167742116E-2</v>
      </c>
      <c r="O119" s="116">
        <f t="shared" si="120"/>
        <v>8.4745762711864493E-3</v>
      </c>
      <c r="P119" s="169">
        <v>1623282357.6199999</v>
      </c>
      <c r="Q119" s="169">
        <v>1.22</v>
      </c>
      <c r="R119" s="116">
        <f t="shared" si="121"/>
        <v>2.3654029469929335E-2</v>
      </c>
      <c r="S119" s="116">
        <f t="shared" si="122"/>
        <v>2.521008403361347E-2</v>
      </c>
      <c r="T119" s="169">
        <v>1625797902.0799999</v>
      </c>
      <c r="U119" s="169">
        <v>1.22</v>
      </c>
      <c r="V119" s="116">
        <f t="shared" si="123"/>
        <v>1.5496653728734179E-3</v>
      </c>
      <c r="W119" s="116">
        <f t="shared" si="124"/>
        <v>0</v>
      </c>
      <c r="X119" s="169">
        <v>1646121074.8299999</v>
      </c>
      <c r="Y119" s="169">
        <v>1.24</v>
      </c>
      <c r="Z119" s="116">
        <f t="shared" si="125"/>
        <v>1.2500429926744959E-2</v>
      </c>
      <c r="AA119" s="116">
        <f t="shared" si="126"/>
        <v>1.6393442622950834E-2</v>
      </c>
      <c r="AB119" s="169">
        <v>1618524582.3900001</v>
      </c>
      <c r="AC119" s="169">
        <v>1.22</v>
      </c>
      <c r="AD119" s="116">
        <f t="shared" si="127"/>
        <v>-1.676455812513657E-2</v>
      </c>
      <c r="AE119" s="116">
        <f t="shared" si="128"/>
        <v>-1.612903225806453E-2</v>
      </c>
      <c r="AF119" s="169">
        <v>1553849313.5</v>
      </c>
      <c r="AG119" s="169">
        <v>1.18</v>
      </c>
      <c r="AH119" s="116">
        <f t="shared" si="129"/>
        <v>-3.9959398574284946E-2</v>
      </c>
      <c r="AI119" s="116">
        <f t="shared" si="130"/>
        <v>-3.2786885245901669E-2</v>
      </c>
      <c r="AJ119" s="117">
        <f t="shared" si="76"/>
        <v>1.9459317219489153E-3</v>
      </c>
      <c r="AK119" s="117">
        <f t="shared" si="77"/>
        <v>3.3874021135053061E-3</v>
      </c>
      <c r="AL119" s="118">
        <f t="shared" si="78"/>
        <v>2.8539972970059251E-3</v>
      </c>
      <c r="AM119" s="118">
        <f t="shared" si="79"/>
        <v>1.7241379310344845E-2</v>
      </c>
      <c r="AN119" s="119">
        <f t="shared" si="80"/>
        <v>2.0581669110594451E-2</v>
      </c>
      <c r="AO119" s="203">
        <f t="shared" si="81"/>
        <v>1.9244000361239955E-2</v>
      </c>
      <c r="AP119" s="123"/>
      <c r="AQ119" s="121">
        <v>204378030.47999999</v>
      </c>
      <c r="AR119" s="125">
        <v>22.9087</v>
      </c>
      <c r="AS119" s="122" t="e">
        <f>(#REF!/AQ119)-1</f>
        <v>#REF!</v>
      </c>
      <c r="AT119" s="122" t="e">
        <f>(#REF!/AR119)-1</f>
        <v>#REF!</v>
      </c>
    </row>
    <row r="120" spans="1:46">
      <c r="A120" s="199" t="s">
        <v>40</v>
      </c>
      <c r="B120" s="169">
        <v>357371625.29000002</v>
      </c>
      <c r="C120" s="169">
        <v>34.815899999999999</v>
      </c>
      <c r="D120" s="169">
        <v>361801319.07999998</v>
      </c>
      <c r="E120" s="169">
        <v>35.429400000000001</v>
      </c>
      <c r="F120" s="116">
        <f>((D120-B120)/B120)</f>
        <v>1.2395202854746381E-2</v>
      </c>
      <c r="G120" s="116">
        <f>((E120-C120)/C120)</f>
        <v>1.7621259252238258E-2</v>
      </c>
      <c r="H120" s="169">
        <v>358963764.81999999</v>
      </c>
      <c r="I120" s="169">
        <v>35.459200000000003</v>
      </c>
      <c r="J120" s="116">
        <f t="shared" si="117"/>
        <v>-7.8428521687411608E-3</v>
      </c>
      <c r="K120" s="116">
        <f t="shared" si="118"/>
        <v>8.4110936115208278E-4</v>
      </c>
      <c r="L120" s="169">
        <v>358820848.51999998</v>
      </c>
      <c r="M120" s="169">
        <v>35.110999999999997</v>
      </c>
      <c r="N120" s="116">
        <f t="shared" si="119"/>
        <v>-3.9813572846740216E-4</v>
      </c>
      <c r="O120" s="116">
        <f t="shared" si="120"/>
        <v>-9.8197364858768829E-3</v>
      </c>
      <c r="P120" s="169">
        <v>360257854.56</v>
      </c>
      <c r="Q120" s="169">
        <v>35.846299999999999</v>
      </c>
      <c r="R120" s="116">
        <f t="shared" si="121"/>
        <v>4.00480085236721E-3</v>
      </c>
      <c r="S120" s="116">
        <f t="shared" si="122"/>
        <v>2.094215488023703E-2</v>
      </c>
      <c r="T120" s="169">
        <v>371962691.99000001</v>
      </c>
      <c r="U120" s="169">
        <v>37.052799999999998</v>
      </c>
      <c r="V120" s="116">
        <f t="shared" si="123"/>
        <v>3.2490165812750091E-2</v>
      </c>
      <c r="W120" s="116">
        <f t="shared" si="124"/>
        <v>3.3657588091378983E-2</v>
      </c>
      <c r="X120" s="169">
        <v>368737684.66000003</v>
      </c>
      <c r="Y120" s="169">
        <v>36.901899999999998</v>
      </c>
      <c r="Z120" s="116">
        <f t="shared" si="125"/>
        <v>-8.6702440848198982E-3</v>
      </c>
      <c r="AA120" s="116">
        <f t="shared" si="126"/>
        <v>-4.072566715605839E-3</v>
      </c>
      <c r="AB120" s="169">
        <v>368737684.66000003</v>
      </c>
      <c r="AC120" s="169">
        <v>36.901899999999998</v>
      </c>
      <c r="AD120" s="116">
        <f t="shared" si="127"/>
        <v>0</v>
      </c>
      <c r="AE120" s="116">
        <f t="shared" si="128"/>
        <v>0</v>
      </c>
      <c r="AF120" s="169">
        <v>364136397.87</v>
      </c>
      <c r="AG120" s="169">
        <v>36.407400000000003</v>
      </c>
      <c r="AH120" s="116">
        <f t="shared" si="129"/>
        <v>-1.2478482621711705E-2</v>
      </c>
      <c r="AI120" s="116">
        <f t="shared" si="130"/>
        <v>-1.3400394017652074E-2</v>
      </c>
      <c r="AJ120" s="117">
        <f t="shared" si="76"/>
        <v>2.4375568645154393E-3</v>
      </c>
      <c r="AK120" s="117">
        <f t="shared" si="77"/>
        <v>5.7211767957339454E-3</v>
      </c>
      <c r="AL120" s="118">
        <f t="shared" si="78"/>
        <v>6.4540361432007349E-3</v>
      </c>
      <c r="AM120" s="118">
        <f t="shared" si="79"/>
        <v>2.760419312774141E-2</v>
      </c>
      <c r="AN120" s="119">
        <f t="shared" si="80"/>
        <v>1.4492911536852291E-2</v>
      </c>
      <c r="AO120" s="203">
        <f t="shared" si="81"/>
        <v>1.6532876348389132E-2</v>
      </c>
      <c r="AP120" s="123"/>
      <c r="AQ120" s="121">
        <v>160273731.87</v>
      </c>
      <c r="AR120" s="125">
        <v>133.94</v>
      </c>
      <c r="AS120" s="122" t="e">
        <f>(#REF!/AQ120)-1</f>
        <v>#REF!</v>
      </c>
      <c r="AT120" s="122" t="e">
        <f>(#REF!/AR120)-1</f>
        <v>#REF!</v>
      </c>
    </row>
    <row r="121" spans="1:46" s="279" customFormat="1">
      <c r="A121" s="198" t="s">
        <v>89</v>
      </c>
      <c r="B121" s="165">
        <v>223740839.47</v>
      </c>
      <c r="C121" s="177">
        <v>210.24</v>
      </c>
      <c r="D121" s="165">
        <v>224850736.72999999</v>
      </c>
      <c r="E121" s="177">
        <v>213.49</v>
      </c>
      <c r="F121" s="116">
        <f>((D121-B121)/B121)</f>
        <v>4.9606377746196379E-3</v>
      </c>
      <c r="G121" s="116">
        <f>((E121-C121)/C121)</f>
        <v>1.5458523592085235E-2</v>
      </c>
      <c r="H121" s="165">
        <v>231578959.25999999</v>
      </c>
      <c r="I121" s="177">
        <v>219.87</v>
      </c>
      <c r="J121" s="116">
        <f t="shared" si="117"/>
        <v>2.9923061973682694E-2</v>
      </c>
      <c r="K121" s="116">
        <f t="shared" si="118"/>
        <v>2.9884303714459669E-2</v>
      </c>
      <c r="L121" s="165">
        <v>234259014.71000001</v>
      </c>
      <c r="M121" s="177">
        <v>220</v>
      </c>
      <c r="N121" s="116">
        <f t="shared" si="119"/>
        <v>1.1572966121637359E-2</v>
      </c>
      <c r="O121" s="116">
        <f t="shared" si="120"/>
        <v>5.9125847091461069E-4</v>
      </c>
      <c r="P121" s="165">
        <v>245776990.36000001</v>
      </c>
      <c r="Q121" s="177">
        <v>225.42</v>
      </c>
      <c r="R121" s="116">
        <f t="shared" si="121"/>
        <v>4.9167694418328522E-2</v>
      </c>
      <c r="S121" s="116">
        <f t="shared" si="122"/>
        <v>2.4636363636363578E-2</v>
      </c>
      <c r="T121" s="165">
        <v>260516248.71000001</v>
      </c>
      <c r="U121" s="177">
        <v>224.36</v>
      </c>
      <c r="V121" s="116">
        <f t="shared" si="123"/>
        <v>5.997004979355787E-2</v>
      </c>
      <c r="W121" s="116">
        <f t="shared" si="124"/>
        <v>-4.70233342205649E-3</v>
      </c>
      <c r="X121" s="165">
        <v>263113992.13999999</v>
      </c>
      <c r="Y121" s="177">
        <v>225.92</v>
      </c>
      <c r="Z121" s="116">
        <f t="shared" si="125"/>
        <v>9.9715217106926737E-3</v>
      </c>
      <c r="AA121" s="116">
        <f t="shared" si="126"/>
        <v>6.9531110714921279E-3</v>
      </c>
      <c r="AB121" s="165">
        <v>263861568.02000001</v>
      </c>
      <c r="AC121" s="177">
        <v>223</v>
      </c>
      <c r="AD121" s="116">
        <f t="shared" si="127"/>
        <v>2.8412623514231365E-3</v>
      </c>
      <c r="AE121" s="116">
        <f t="shared" si="128"/>
        <v>-1.29249291784702E-2</v>
      </c>
      <c r="AF121" s="165">
        <v>255125276.09</v>
      </c>
      <c r="AG121" s="177">
        <v>218.9</v>
      </c>
      <c r="AH121" s="116">
        <f t="shared" si="129"/>
        <v>-3.3109376236776622E-2</v>
      </c>
      <c r="AI121" s="116">
        <f t="shared" si="130"/>
        <v>-1.8385650224215223E-2</v>
      </c>
      <c r="AJ121" s="117">
        <f t="shared" si="76"/>
        <v>1.6912227238395656E-2</v>
      </c>
      <c r="AK121" s="117">
        <f t="shared" si="77"/>
        <v>5.1888309575716645E-3</v>
      </c>
      <c r="AL121" s="118">
        <f t="shared" si="78"/>
        <v>0.13464282928436022</v>
      </c>
      <c r="AM121" s="118">
        <f t="shared" si="79"/>
        <v>2.5340765375427402E-2</v>
      </c>
      <c r="AN121" s="119">
        <f t="shared" si="80"/>
        <v>2.9236346085407729E-2</v>
      </c>
      <c r="AO121" s="203">
        <f t="shared" si="81"/>
        <v>1.7318402466402233E-2</v>
      </c>
      <c r="AP121" s="123"/>
      <c r="AQ121" s="121"/>
      <c r="AR121" s="125"/>
      <c r="AS121" s="122"/>
      <c r="AT121" s="122"/>
    </row>
    <row r="122" spans="1:46" s="378" customFormat="1">
      <c r="A122" s="198" t="s">
        <v>185</v>
      </c>
      <c r="B122" s="165">
        <v>4936616086.1300001</v>
      </c>
      <c r="C122" s="177">
        <v>111</v>
      </c>
      <c r="D122" s="165">
        <v>5989135497.1000004</v>
      </c>
      <c r="E122" s="177">
        <v>110.07</v>
      </c>
      <c r="F122" s="116">
        <f>((D122-B122)/B122)</f>
        <v>0.21320665666653249</v>
      </c>
      <c r="G122" s="116">
        <f>((E122-C122)/C122)</f>
        <v>-8.3783783783784403E-3</v>
      </c>
      <c r="H122" s="165">
        <v>6785734572.2600002</v>
      </c>
      <c r="I122" s="177">
        <v>111.57</v>
      </c>
      <c r="J122" s="116">
        <f t="shared" ref="J122" si="131">((H122-D122)/D122)</f>
        <v>0.13300735566021527</v>
      </c>
      <c r="K122" s="116">
        <f t="shared" ref="K122" si="132">((I122-E122)/E122)</f>
        <v>1.3627691469065142E-2</v>
      </c>
      <c r="L122" s="165">
        <v>7322739392.6400003</v>
      </c>
      <c r="M122" s="177">
        <v>111.68</v>
      </c>
      <c r="N122" s="116">
        <f t="shared" ref="N122" si="133">((L122-H122)/H122)</f>
        <v>7.9137315888432952E-2</v>
      </c>
      <c r="O122" s="116">
        <f t="shared" ref="O122" si="134">((M122-I122)/I122)</f>
        <v>9.8592811687741905E-4</v>
      </c>
      <c r="P122" s="165">
        <v>8398605415.1400003</v>
      </c>
      <c r="Q122" s="177">
        <v>111.58</v>
      </c>
      <c r="R122" s="116">
        <f t="shared" ref="R122" si="135">((P122-L122)/L122)</f>
        <v>0.1469212496598391</v>
      </c>
      <c r="S122" s="116">
        <f t="shared" ref="S122" si="136">((Q122-M122)/M122)</f>
        <v>-8.954154727794459E-4</v>
      </c>
      <c r="T122" s="165">
        <v>8755153472.1299992</v>
      </c>
      <c r="U122" s="177">
        <v>111.95</v>
      </c>
      <c r="V122" s="116">
        <f t="shared" si="123"/>
        <v>4.2453245433730781E-2</v>
      </c>
      <c r="W122" s="116">
        <f t="shared" si="124"/>
        <v>3.3160064527693544E-3</v>
      </c>
      <c r="X122" s="165">
        <v>8751127200.8700008</v>
      </c>
      <c r="Y122" s="177">
        <v>110.97</v>
      </c>
      <c r="Z122" s="116">
        <f t="shared" si="125"/>
        <v>-4.5987443541852495E-4</v>
      </c>
      <c r="AA122" s="116">
        <f t="shared" si="126"/>
        <v>-8.7539079946405002E-3</v>
      </c>
      <c r="AB122" s="165">
        <v>8893367914.3500004</v>
      </c>
      <c r="AC122" s="177">
        <v>110.78</v>
      </c>
      <c r="AD122" s="116">
        <f t="shared" si="127"/>
        <v>1.6253987653825734E-2</v>
      </c>
      <c r="AE122" s="116">
        <f t="shared" si="128"/>
        <v>-1.7121744615661687E-3</v>
      </c>
      <c r="AF122" s="165">
        <v>8707733268.9200001</v>
      </c>
      <c r="AG122" s="177">
        <v>109.86</v>
      </c>
      <c r="AH122" s="116">
        <f t="shared" si="129"/>
        <v>-2.0873379715964219E-2</v>
      </c>
      <c r="AI122" s="116">
        <f t="shared" si="130"/>
        <v>-8.304748149485482E-3</v>
      </c>
      <c r="AJ122" s="117">
        <f t="shared" si="76"/>
        <v>7.6205819601399188E-2</v>
      </c>
      <c r="AK122" s="117">
        <f t="shared" si="77"/>
        <v>-1.2643748022672654E-3</v>
      </c>
      <c r="AL122" s="118">
        <f t="shared" si="78"/>
        <v>0.45392156733411226</v>
      </c>
      <c r="AM122" s="118">
        <f t="shared" si="79"/>
        <v>-1.9078768056690629E-3</v>
      </c>
      <c r="AN122" s="119">
        <f t="shared" si="80"/>
        <v>8.1975926407940505E-2</v>
      </c>
      <c r="AO122" s="203">
        <f t="shared" si="81"/>
        <v>7.6009685492766195E-3</v>
      </c>
      <c r="AP122" s="123"/>
      <c r="AQ122" s="121"/>
      <c r="AR122" s="125"/>
      <c r="AS122" s="122"/>
      <c r="AT122" s="122"/>
    </row>
    <row r="123" spans="1:46">
      <c r="A123" s="198" t="s">
        <v>219</v>
      </c>
      <c r="B123" s="165">
        <v>0</v>
      </c>
      <c r="C123" s="177">
        <v>0</v>
      </c>
      <c r="D123" s="165">
        <v>0</v>
      </c>
      <c r="E123" s="177">
        <v>0</v>
      </c>
      <c r="F123" s="116" t="e">
        <f>((D123-B123)/B123)</f>
        <v>#DIV/0!</v>
      </c>
      <c r="G123" s="116" t="e">
        <f>((E123-C123)/C123)</f>
        <v>#DIV/0!</v>
      </c>
      <c r="H123" s="165">
        <v>0</v>
      </c>
      <c r="I123" s="177">
        <v>0</v>
      </c>
      <c r="J123" s="116" t="e">
        <f t="shared" si="117"/>
        <v>#DIV/0!</v>
      </c>
      <c r="K123" s="116" t="e">
        <f t="shared" si="118"/>
        <v>#DIV/0!</v>
      </c>
      <c r="L123" s="165">
        <v>0</v>
      </c>
      <c r="M123" s="177">
        <v>0</v>
      </c>
      <c r="N123" s="116" t="e">
        <f t="shared" si="119"/>
        <v>#DIV/0!</v>
      </c>
      <c r="O123" s="116" t="e">
        <f t="shared" si="120"/>
        <v>#DIV/0!</v>
      </c>
      <c r="P123" s="165">
        <v>0</v>
      </c>
      <c r="Q123" s="177">
        <v>0</v>
      </c>
      <c r="R123" s="116" t="e">
        <f t="shared" si="121"/>
        <v>#DIV/0!</v>
      </c>
      <c r="S123" s="116" t="e">
        <f t="shared" si="122"/>
        <v>#DIV/0!</v>
      </c>
      <c r="T123" s="165">
        <v>253106720</v>
      </c>
      <c r="U123" s="177">
        <v>1.0096000000000001</v>
      </c>
      <c r="V123" s="116" t="e">
        <f t="shared" si="123"/>
        <v>#DIV/0!</v>
      </c>
      <c r="W123" s="116" t="e">
        <f t="shared" si="124"/>
        <v>#DIV/0!</v>
      </c>
      <c r="X123" s="165">
        <v>576808032.24000001</v>
      </c>
      <c r="Y123" s="177">
        <v>1.0169999999999999</v>
      </c>
      <c r="Z123" s="116">
        <f t="shared" si="125"/>
        <v>1.2789123585497848</v>
      </c>
      <c r="AA123" s="116">
        <f t="shared" si="126"/>
        <v>7.3296354992074594E-3</v>
      </c>
      <c r="AB123" s="165">
        <v>598554009.38999999</v>
      </c>
      <c r="AC123" s="177">
        <v>1.0181</v>
      </c>
      <c r="AD123" s="116">
        <f t="shared" si="127"/>
        <v>3.7700544955226706E-2</v>
      </c>
      <c r="AE123" s="116">
        <f t="shared" si="128"/>
        <v>1.081612586037464E-3</v>
      </c>
      <c r="AF123" s="165">
        <v>609764186.83000004</v>
      </c>
      <c r="AG123" s="177">
        <v>1.0192000000000001</v>
      </c>
      <c r="AH123" s="116">
        <f t="shared" si="129"/>
        <v>1.8728765097446434E-2</v>
      </c>
      <c r="AI123" s="116">
        <f t="shared" si="130"/>
        <v>1.0804439642472261E-3</v>
      </c>
      <c r="AJ123" s="117" t="e">
        <f t="shared" si="76"/>
        <v>#DIV/0!</v>
      </c>
      <c r="AK123" s="117" t="e">
        <f t="shared" si="77"/>
        <v>#DIV/0!</v>
      </c>
      <c r="AL123" s="118" t="e">
        <f t="shared" si="78"/>
        <v>#DIV/0!</v>
      </c>
      <c r="AM123" s="118" t="e">
        <f t="shared" si="79"/>
        <v>#DIV/0!</v>
      </c>
      <c r="AN123" s="119" t="e">
        <f t="shared" si="80"/>
        <v>#DIV/0!</v>
      </c>
      <c r="AO123" s="203" t="e">
        <f t="shared" si="81"/>
        <v>#DIV/0!</v>
      </c>
      <c r="AP123" s="123"/>
      <c r="AQ123" s="151">
        <f>SUM(AQ116:AQ120)</f>
        <v>4923038917.1999998</v>
      </c>
      <c r="AR123" s="99"/>
      <c r="AS123" s="122" t="e">
        <f>(#REF!/AQ123)-1</f>
        <v>#REF!</v>
      </c>
      <c r="AT123" s="122" t="e">
        <f>(#REF!/AR123)-1</f>
        <v>#REF!</v>
      </c>
    </row>
    <row r="124" spans="1:46">
      <c r="A124" s="200" t="s">
        <v>56</v>
      </c>
      <c r="B124" s="181">
        <f>SUM(B117:B123)</f>
        <v>10510321663.77</v>
      </c>
      <c r="C124" s="172"/>
      <c r="D124" s="181">
        <f>SUM(D117:D123)</f>
        <v>11583636280.93</v>
      </c>
      <c r="E124" s="172"/>
      <c r="F124" s="116">
        <f>((D124-B124)/B124)</f>
        <v>0.10212005412353928</v>
      </c>
      <c r="G124" s="116"/>
      <c r="H124" s="181">
        <f>SUM(H117:H123)</f>
        <v>12484919084.960001</v>
      </c>
      <c r="I124" s="172"/>
      <c r="J124" s="116">
        <f>((H124-D124)/D124)</f>
        <v>7.7806552465202281E-2</v>
      </c>
      <c r="K124" s="116"/>
      <c r="L124" s="181">
        <f>SUM(L117:L123)</f>
        <v>13059553041.24</v>
      </c>
      <c r="M124" s="172"/>
      <c r="N124" s="116">
        <f>((L124-H124)/H124)</f>
        <v>4.6026245934764086E-2</v>
      </c>
      <c r="O124" s="116"/>
      <c r="P124" s="181">
        <f>SUM(P117:P123)</f>
        <v>14539154771.85</v>
      </c>
      <c r="Q124" s="172"/>
      <c r="R124" s="116">
        <f>((P124-L124)/L124)</f>
        <v>0.11329650608544203</v>
      </c>
      <c r="S124" s="116"/>
      <c r="T124" s="181">
        <f>SUM(T117:T123)</f>
        <v>14825747524.41</v>
      </c>
      <c r="U124" s="172"/>
      <c r="V124" s="116">
        <f>((T124-P124)/P124)</f>
        <v>1.9711789100346214E-2</v>
      </c>
      <c r="W124" s="116"/>
      <c r="X124" s="181">
        <f>SUM(X117:X123)</f>
        <v>15207882683.340002</v>
      </c>
      <c r="Y124" s="172"/>
      <c r="Z124" s="116">
        <f>((X124-T124)/T124)</f>
        <v>2.5775102287478723E-2</v>
      </c>
      <c r="AA124" s="116"/>
      <c r="AB124" s="181">
        <f>SUM(AB117:AB123)</f>
        <v>15311855906.650002</v>
      </c>
      <c r="AC124" s="172"/>
      <c r="AD124" s="116">
        <f>((AB124-X124)/X124)</f>
        <v>6.8367980918146156E-3</v>
      </c>
      <c r="AE124" s="116"/>
      <c r="AF124" s="181">
        <f>SUM(AF117:AF123)</f>
        <v>15028506577.940001</v>
      </c>
      <c r="AG124" s="172"/>
      <c r="AH124" s="116">
        <f>((AF124-AB124)/AB124)</f>
        <v>-1.8505224346249315E-2</v>
      </c>
      <c r="AI124" s="116"/>
      <c r="AJ124" s="117">
        <f t="shared" si="76"/>
        <v>4.6633477967792235E-2</v>
      </c>
      <c r="AK124" s="117"/>
      <c r="AL124" s="118">
        <f t="shared" si="78"/>
        <v>0.29739109666981245</v>
      </c>
      <c r="AM124" s="118"/>
      <c r="AN124" s="119">
        <f t="shared" si="80"/>
        <v>4.7028143840334165E-2</v>
      </c>
      <c r="AO124" s="203"/>
      <c r="AP124" s="123"/>
      <c r="AQ124" s="98">
        <f>SUM(AQ19,AQ47,AQ59,AQ86,AQ92,AQ114,AQ123)</f>
        <v>244289452404.71518</v>
      </c>
      <c r="AR124" s="99"/>
      <c r="AS124" s="122" t="e">
        <f>(#REF!/AQ124)-1</f>
        <v>#REF!</v>
      </c>
      <c r="AT124" s="122" t="e">
        <f>(#REF!/AR124)-1</f>
        <v>#REF!</v>
      </c>
    </row>
    <row r="125" spans="1:46" ht="15" customHeight="1">
      <c r="A125" s="200" t="s">
        <v>42</v>
      </c>
      <c r="B125" s="72">
        <f>SUM(B19,B47,B59,B87,B93,B115,B124)</f>
        <v>1477731826209.4199</v>
      </c>
      <c r="C125" s="97"/>
      <c r="D125" s="72">
        <f>SUM(D19,D47,D59,D87,D93,D115,D124)</f>
        <v>1479144917010.8352</v>
      </c>
      <c r="E125" s="97"/>
      <c r="F125" s="116">
        <f>((D125-B125)/B125)</f>
        <v>9.5625659294355889E-4</v>
      </c>
      <c r="G125" s="116"/>
      <c r="H125" s="72">
        <f>SUM(H19,H47,H59,H87,H93,H115,H124)</f>
        <v>1493761634797.3459</v>
      </c>
      <c r="I125" s="97"/>
      <c r="J125" s="116">
        <f>((H125-D125)/D125)</f>
        <v>9.8818700036838042E-3</v>
      </c>
      <c r="K125" s="116"/>
      <c r="L125" s="72">
        <f>SUM(L19,L47,L59,L87,L93,L115,L124)</f>
        <v>1493636064307.1685</v>
      </c>
      <c r="M125" s="97"/>
      <c r="N125" s="116">
        <f>((L125-H125)/H125)</f>
        <v>-8.4063271711035735E-5</v>
      </c>
      <c r="O125" s="116"/>
      <c r="P125" s="72">
        <f>SUM(P19,P47,P59,P87,P93,P115,P124)</f>
        <v>1496203829459.8872</v>
      </c>
      <c r="Q125" s="97"/>
      <c r="R125" s="116">
        <f>((P125-L125)/L125)</f>
        <v>1.7191370870586352E-3</v>
      </c>
      <c r="S125" s="116"/>
      <c r="T125" s="72">
        <f>SUM(T19,T47,T59,T87,T93,T115,T124)</f>
        <v>1497907917131.5071</v>
      </c>
      <c r="U125" s="97"/>
      <c r="V125" s="116">
        <f>((T125-P125)/P125)</f>
        <v>1.1389408568985081E-3</v>
      </c>
      <c r="W125" s="116"/>
      <c r="X125" s="72">
        <f>SUM(X19,X47,X59,X87,X93,X115,X124)</f>
        <v>1494913695939.4785</v>
      </c>
      <c r="Y125" s="97"/>
      <c r="Z125" s="116">
        <f>((X125-T125)/T125)</f>
        <v>-1.9989354203845166E-3</v>
      </c>
      <c r="AA125" s="116"/>
      <c r="AB125" s="72">
        <f>SUM(AB19,AB47,AB59,AB87,AB93,AB115,AB124)</f>
        <v>1498071304374.8413</v>
      </c>
      <c r="AC125" s="97"/>
      <c r="AD125" s="116">
        <f>((AB125-X125)/X125)</f>
        <v>2.1122346018633497E-3</v>
      </c>
      <c r="AE125" s="116"/>
      <c r="AF125" s="72">
        <f>SUM(AF19,AF47,AF59,AF87,AF93,AF115,AF124)</f>
        <v>1499578455140.927</v>
      </c>
      <c r="AG125" s="97"/>
      <c r="AH125" s="116">
        <f>((AF125-AB125)/AB125)</f>
        <v>1.006060767390936E-3</v>
      </c>
      <c r="AI125" s="116"/>
      <c r="AJ125" s="117">
        <f t="shared" si="76"/>
        <v>1.8414376522179051E-3</v>
      </c>
      <c r="AK125" s="117"/>
      <c r="AL125" s="118">
        <f t="shared" si="78"/>
        <v>1.381442608840883E-2</v>
      </c>
      <c r="AM125" s="118"/>
      <c r="AN125" s="119">
        <f t="shared" si="80"/>
        <v>3.4880973478046179E-3</v>
      </c>
      <c r="AO125" s="203"/>
      <c r="AP125" s="123"/>
      <c r="AQ125" s="152"/>
      <c r="AR125" s="153"/>
      <c r="AS125" s="122" t="e">
        <f>(#REF!/AQ125)-1</f>
        <v>#REF!</v>
      </c>
      <c r="AT125" s="122" t="e">
        <f>(#REF!/AR125)-1</f>
        <v>#REF!</v>
      </c>
    </row>
    <row r="126" spans="1:46" ht="17.25" customHeight="1" thickBot="1">
      <c r="A126" s="199"/>
      <c r="B126" s="272"/>
      <c r="C126" s="272"/>
      <c r="D126" s="272"/>
      <c r="E126" s="272"/>
      <c r="F126" s="116"/>
      <c r="G126" s="116"/>
      <c r="H126" s="272"/>
      <c r="I126" s="272"/>
      <c r="J126" s="116"/>
      <c r="K126" s="116"/>
      <c r="L126" s="272"/>
      <c r="M126" s="272"/>
      <c r="N126" s="116"/>
      <c r="O126" s="116"/>
      <c r="P126" s="272"/>
      <c r="Q126" s="272"/>
      <c r="R126" s="116"/>
      <c r="S126" s="116"/>
      <c r="T126" s="272"/>
      <c r="U126" s="272"/>
      <c r="V126" s="116"/>
      <c r="W126" s="116"/>
      <c r="X126" s="272"/>
      <c r="Y126" s="272"/>
      <c r="Z126" s="116"/>
      <c r="AA126" s="116"/>
      <c r="AB126" s="272"/>
      <c r="AC126" s="272"/>
      <c r="AD126" s="116"/>
      <c r="AE126" s="116"/>
      <c r="AF126" s="272"/>
      <c r="AG126" s="272"/>
      <c r="AH126" s="116"/>
      <c r="AI126" s="116"/>
      <c r="AJ126" s="117"/>
      <c r="AK126" s="117"/>
      <c r="AL126" s="118"/>
      <c r="AM126" s="118"/>
      <c r="AN126" s="119"/>
      <c r="AO126" s="203"/>
      <c r="AP126" s="123"/>
      <c r="AQ126" s="462" t="s">
        <v>109</v>
      </c>
      <c r="AR126" s="462"/>
      <c r="AS126" s="122" t="e">
        <f>(#REF!/AQ126)-1</f>
        <v>#REF!</v>
      </c>
      <c r="AT126" s="122" t="e">
        <f>(#REF!/AR126)-1</f>
        <v>#REF!</v>
      </c>
    </row>
    <row r="127" spans="1:46" ht="29.25" customHeight="1">
      <c r="A127" s="202" t="s">
        <v>63</v>
      </c>
      <c r="B127" s="457" t="s">
        <v>206</v>
      </c>
      <c r="C127" s="458"/>
      <c r="D127" s="457" t="s">
        <v>213</v>
      </c>
      <c r="E127" s="458"/>
      <c r="F127" s="457" t="s">
        <v>84</v>
      </c>
      <c r="G127" s="458"/>
      <c r="H127" s="457" t="s">
        <v>214</v>
      </c>
      <c r="I127" s="458"/>
      <c r="J127" s="457" t="s">
        <v>84</v>
      </c>
      <c r="K127" s="458"/>
      <c r="L127" s="457" t="s">
        <v>215</v>
      </c>
      <c r="M127" s="458"/>
      <c r="N127" s="457" t="s">
        <v>84</v>
      </c>
      <c r="O127" s="458"/>
      <c r="P127" s="457" t="s">
        <v>216</v>
      </c>
      <c r="Q127" s="458"/>
      <c r="R127" s="457" t="s">
        <v>84</v>
      </c>
      <c r="S127" s="458"/>
      <c r="T127" s="457" t="s">
        <v>217</v>
      </c>
      <c r="U127" s="458"/>
      <c r="V127" s="457" t="s">
        <v>84</v>
      </c>
      <c r="W127" s="458"/>
      <c r="X127" s="457" t="s">
        <v>220</v>
      </c>
      <c r="Y127" s="458"/>
      <c r="Z127" s="457" t="s">
        <v>84</v>
      </c>
      <c r="AA127" s="458"/>
      <c r="AB127" s="457" t="s">
        <v>221</v>
      </c>
      <c r="AC127" s="458"/>
      <c r="AD127" s="457" t="s">
        <v>84</v>
      </c>
      <c r="AE127" s="458"/>
      <c r="AF127" s="457" t="s">
        <v>224</v>
      </c>
      <c r="AG127" s="458"/>
      <c r="AH127" s="457" t="s">
        <v>84</v>
      </c>
      <c r="AI127" s="458"/>
      <c r="AJ127" s="461" t="s">
        <v>103</v>
      </c>
      <c r="AK127" s="461"/>
      <c r="AL127" s="461" t="s">
        <v>104</v>
      </c>
      <c r="AM127" s="461"/>
      <c r="AN127" s="461" t="s">
        <v>94</v>
      </c>
      <c r="AO127" s="463"/>
      <c r="AP127" s="123"/>
      <c r="AQ127" s="154" t="s">
        <v>97</v>
      </c>
      <c r="AR127" s="155" t="s">
        <v>98</v>
      </c>
      <c r="AS127" s="122" t="e">
        <f>(#REF!/AQ127)-1</f>
        <v>#REF!</v>
      </c>
      <c r="AT127" s="122" t="e">
        <f>(#REF!/AR127)-1</f>
        <v>#REF!</v>
      </c>
    </row>
    <row r="128" spans="1:46" ht="25.5" customHeight="1">
      <c r="A128" s="202"/>
      <c r="B128" s="206" t="s">
        <v>97</v>
      </c>
      <c r="C128" s="207" t="s">
        <v>98</v>
      </c>
      <c r="D128" s="206" t="s">
        <v>97</v>
      </c>
      <c r="E128" s="207" t="s">
        <v>98</v>
      </c>
      <c r="F128" s="398" t="s">
        <v>96</v>
      </c>
      <c r="G128" s="398" t="s">
        <v>5</v>
      </c>
      <c r="H128" s="206" t="s">
        <v>97</v>
      </c>
      <c r="I128" s="207" t="s">
        <v>98</v>
      </c>
      <c r="J128" s="399" t="s">
        <v>96</v>
      </c>
      <c r="K128" s="399" t="s">
        <v>5</v>
      </c>
      <c r="L128" s="206" t="s">
        <v>97</v>
      </c>
      <c r="M128" s="207" t="s">
        <v>98</v>
      </c>
      <c r="N128" s="400" t="s">
        <v>96</v>
      </c>
      <c r="O128" s="400" t="s">
        <v>5</v>
      </c>
      <c r="P128" s="206" t="s">
        <v>97</v>
      </c>
      <c r="Q128" s="207" t="s">
        <v>98</v>
      </c>
      <c r="R128" s="401" t="s">
        <v>96</v>
      </c>
      <c r="S128" s="401" t="s">
        <v>5</v>
      </c>
      <c r="T128" s="206" t="s">
        <v>97</v>
      </c>
      <c r="U128" s="207" t="s">
        <v>98</v>
      </c>
      <c r="V128" s="403" t="s">
        <v>96</v>
      </c>
      <c r="W128" s="403" t="s">
        <v>5</v>
      </c>
      <c r="X128" s="206" t="s">
        <v>97</v>
      </c>
      <c r="Y128" s="207" t="s">
        <v>98</v>
      </c>
      <c r="Z128" s="407" t="s">
        <v>96</v>
      </c>
      <c r="AA128" s="407" t="s">
        <v>5</v>
      </c>
      <c r="AB128" s="206" t="s">
        <v>97</v>
      </c>
      <c r="AC128" s="207" t="s">
        <v>98</v>
      </c>
      <c r="AD128" s="415" t="s">
        <v>96</v>
      </c>
      <c r="AE128" s="415" t="s">
        <v>5</v>
      </c>
      <c r="AF128" s="206" t="s">
        <v>97</v>
      </c>
      <c r="AG128" s="207" t="s">
        <v>98</v>
      </c>
      <c r="AH128" s="420" t="s">
        <v>96</v>
      </c>
      <c r="AI128" s="420" t="s">
        <v>5</v>
      </c>
      <c r="AJ128" s="252" t="s">
        <v>102</v>
      </c>
      <c r="AK128" s="252" t="s">
        <v>102</v>
      </c>
      <c r="AL128" s="252" t="s">
        <v>102</v>
      </c>
      <c r="AM128" s="252" t="s">
        <v>102</v>
      </c>
      <c r="AN128" s="252" t="s">
        <v>102</v>
      </c>
      <c r="AO128" s="253" t="s">
        <v>102</v>
      </c>
      <c r="AP128" s="123"/>
      <c r="AQ128" s="148">
        <v>1901056000</v>
      </c>
      <c r="AR128" s="140">
        <v>12.64</v>
      </c>
      <c r="AS128" s="122" t="e">
        <f>(#REF!/AQ128)-1</f>
        <v>#REF!</v>
      </c>
      <c r="AT128" s="122" t="e">
        <f>(#REF!/AR128)-1</f>
        <v>#REF!</v>
      </c>
    </row>
    <row r="129" spans="1:46">
      <c r="A129" s="199" t="s">
        <v>44</v>
      </c>
      <c r="B129" s="179">
        <v>2373657000</v>
      </c>
      <c r="C129" s="178">
        <v>15.73</v>
      </c>
      <c r="D129" s="179">
        <v>2369130000</v>
      </c>
      <c r="E129" s="178">
        <v>15.7</v>
      </c>
      <c r="F129" s="116">
        <f>((D129-B129)/B129)</f>
        <v>-1.9071837253655435E-3</v>
      </c>
      <c r="G129" s="116">
        <f>((E129-C129)/C129)</f>
        <v>-1.9071837253656157E-3</v>
      </c>
      <c r="H129" s="179">
        <v>2547192000</v>
      </c>
      <c r="I129" s="178">
        <v>16.88</v>
      </c>
      <c r="J129" s="116">
        <f t="shared" ref="J129:J138" si="137">((H129-D129)/D129)</f>
        <v>7.5159235668789806E-2</v>
      </c>
      <c r="K129" s="116">
        <f t="shared" ref="K129:K138" si="138">((I129-E129)/E129)</f>
        <v>7.5159235668789792E-2</v>
      </c>
      <c r="L129" s="179">
        <v>2598498000</v>
      </c>
      <c r="M129" s="178">
        <v>17.22</v>
      </c>
      <c r="N129" s="116">
        <f t="shared" ref="N129:N138" si="139">((L129-H129)/H129)</f>
        <v>2.014218009478673E-2</v>
      </c>
      <c r="O129" s="116">
        <f t="shared" ref="O129:O138" si="140">((M129-I129)/I129)</f>
        <v>2.0142180094786723E-2</v>
      </c>
      <c r="P129" s="179">
        <v>2675457000</v>
      </c>
      <c r="Q129" s="178">
        <v>17.73</v>
      </c>
      <c r="R129" s="116">
        <f t="shared" ref="R129:R138" si="141">((P129-L129)/L129)</f>
        <v>2.9616724738675958E-2</v>
      </c>
      <c r="S129" s="116">
        <f t="shared" ref="S129:S138" si="142">((Q129-M129)/M129)</f>
        <v>2.9616724738676051E-2</v>
      </c>
      <c r="T129" s="179">
        <v>2669421000</v>
      </c>
      <c r="U129" s="178">
        <v>17.690000000000001</v>
      </c>
      <c r="V129" s="116">
        <f t="shared" ref="V129:V138" si="143">((T129-P129)/P129)</f>
        <v>-2.2560631697687537E-3</v>
      </c>
      <c r="W129" s="116">
        <f t="shared" ref="W129:W138" si="144">((U129-Q129)/Q129)</f>
        <v>-2.2560631697687056E-3</v>
      </c>
      <c r="X129" s="179">
        <v>2669421000</v>
      </c>
      <c r="Y129" s="178">
        <v>17.690000000000001</v>
      </c>
      <c r="Z129" s="116">
        <f t="shared" ref="Z129:Z138" si="145">((X129-T129)/T129)</f>
        <v>0</v>
      </c>
      <c r="AA129" s="116">
        <f t="shared" ref="AA129:AA138" si="146">((Y129-U129)/U129)</f>
        <v>0</v>
      </c>
      <c r="AB129" s="179">
        <v>2669421000</v>
      </c>
      <c r="AC129" s="178">
        <v>17.690000000000001</v>
      </c>
      <c r="AD129" s="116">
        <f t="shared" ref="AD129:AD138" si="147">((AB129-X129)/X129)</f>
        <v>0</v>
      </c>
      <c r="AE129" s="116">
        <f t="shared" ref="AE129:AE138" si="148">((AC129-Y129)/Y129)</f>
        <v>0</v>
      </c>
      <c r="AF129" s="179">
        <v>2716200000</v>
      </c>
      <c r="AG129" s="178">
        <v>16.760000000000002</v>
      </c>
      <c r="AH129" s="116">
        <f t="shared" ref="AH129:AH138" si="149">((AF129-AB129)/AB129)</f>
        <v>1.7524024872809497E-2</v>
      </c>
      <c r="AI129" s="116">
        <f t="shared" ref="AI129:AI138" si="150">((AG129-AC129)/AC129)</f>
        <v>-5.2572074618428472E-2</v>
      </c>
      <c r="AJ129" s="117">
        <f t="shared" ref="AJ129" si="151">AVERAGE(F129,J129,N129,R129,V129,Z129,AD129,AH129)</f>
        <v>1.728486480999096E-2</v>
      </c>
      <c r="AK129" s="117">
        <f t="shared" ref="AK129" si="152">AVERAGE(G129,K129,O129,S129,W129,AA129,AE129,AI129)</f>
        <v>8.5228523735862219E-3</v>
      </c>
      <c r="AL129" s="118">
        <f t="shared" ref="AL129" si="153">((AF129-D129)/D129)</f>
        <v>0.1464968152866242</v>
      </c>
      <c r="AM129" s="118">
        <f t="shared" ref="AM129" si="154">((AG129-E129)/E129)</f>
        <v>6.7515923566879132E-2</v>
      </c>
      <c r="AN129" s="119">
        <f t="shared" ref="AN129" si="155">STDEV(F129,J129,N129,R129,V129,Z129,AD129,AH129)</f>
        <v>2.6342401224934E-2</v>
      </c>
      <c r="AO129" s="203">
        <f t="shared" ref="AO129" si="156">STDEV(G129,K129,O129,S129,W129,AA129,AE129,AI129)</f>
        <v>3.610145744852248E-2</v>
      </c>
      <c r="AP129" s="123"/>
      <c r="AQ129" s="148">
        <v>106884243.56</v>
      </c>
      <c r="AR129" s="140">
        <v>2.92</v>
      </c>
      <c r="AS129" s="122" t="e">
        <f>(#REF!/AQ129)-1</f>
        <v>#REF!</v>
      </c>
      <c r="AT129" s="122" t="e">
        <f>(#REF!/AR129)-1</f>
        <v>#REF!</v>
      </c>
    </row>
    <row r="130" spans="1:46">
      <c r="A130" s="199" t="s">
        <v>80</v>
      </c>
      <c r="B130" s="179">
        <v>323775933.39999998</v>
      </c>
      <c r="C130" s="178">
        <v>4</v>
      </c>
      <c r="D130" s="179">
        <v>337408604.27999997</v>
      </c>
      <c r="E130" s="178">
        <v>3.96</v>
      </c>
      <c r="F130" s="116">
        <f>((D130-B130)/B130)</f>
        <v>4.2105263157894722E-2</v>
      </c>
      <c r="G130" s="116">
        <f>((E130-C130)/C130)</f>
        <v>-1.0000000000000009E-2</v>
      </c>
      <c r="H130" s="179">
        <v>337408604.27999997</v>
      </c>
      <c r="I130" s="178">
        <v>3.96</v>
      </c>
      <c r="J130" s="116">
        <f t="shared" si="137"/>
        <v>0</v>
      </c>
      <c r="K130" s="116">
        <f t="shared" si="138"/>
        <v>0</v>
      </c>
      <c r="L130" s="179">
        <v>345929023.57999998</v>
      </c>
      <c r="M130" s="178">
        <v>4.0599999999999996</v>
      </c>
      <c r="N130" s="116">
        <f t="shared" si="139"/>
        <v>2.525252525252529E-2</v>
      </c>
      <c r="O130" s="116">
        <f t="shared" si="140"/>
        <v>2.5252525252525162E-2</v>
      </c>
      <c r="P130" s="179">
        <v>355301484.81</v>
      </c>
      <c r="Q130" s="178">
        <v>4.17</v>
      </c>
      <c r="R130" s="116">
        <f t="shared" si="141"/>
        <v>2.7093596059113358E-2</v>
      </c>
      <c r="S130" s="116">
        <f t="shared" si="142"/>
        <v>2.7093596059113382E-2</v>
      </c>
      <c r="T130" s="179">
        <v>349337191.30000001</v>
      </c>
      <c r="U130" s="178">
        <v>4.0999999999999996</v>
      </c>
      <c r="V130" s="116">
        <f t="shared" si="143"/>
        <v>-1.6786570743405248E-2</v>
      </c>
      <c r="W130" s="116">
        <f t="shared" si="144"/>
        <v>-1.6786570743405345E-2</v>
      </c>
      <c r="X130" s="179">
        <v>360413736.38999999</v>
      </c>
      <c r="Y130" s="178">
        <v>4.2300000000000004</v>
      </c>
      <c r="Z130" s="116">
        <f t="shared" si="145"/>
        <v>3.1707317073170656E-2</v>
      </c>
      <c r="AA130" s="116">
        <f t="shared" si="146"/>
        <v>3.1707317073170926E-2</v>
      </c>
      <c r="AB130" s="179">
        <v>360413736.38999999</v>
      </c>
      <c r="AC130" s="178">
        <v>4.2300000000000004</v>
      </c>
      <c r="AD130" s="116">
        <f t="shared" si="147"/>
        <v>0</v>
      </c>
      <c r="AE130" s="116">
        <f t="shared" si="148"/>
        <v>0</v>
      </c>
      <c r="AF130" s="179">
        <v>340816772</v>
      </c>
      <c r="AG130" s="178">
        <v>4</v>
      </c>
      <c r="AH130" s="116">
        <f t="shared" si="149"/>
        <v>-5.4373522458628802E-2</v>
      </c>
      <c r="AI130" s="116">
        <f t="shared" si="150"/>
        <v>-5.4373522458628934E-2</v>
      </c>
      <c r="AJ130" s="117">
        <f t="shared" ref="AJ130:AJ140" si="157">AVERAGE(F130,J130,N130,R130,V130,Z130,AD130,AH130)</f>
        <v>6.8748260425837435E-3</v>
      </c>
      <c r="AK130" s="117">
        <f t="shared" ref="AK130:AK140" si="158">AVERAGE(G130,K130,O130,S130,W130,AA130,AE130,AI130)</f>
        <v>3.616681478468978E-4</v>
      </c>
      <c r="AL130" s="118">
        <f t="shared" ref="AL130:AL140" si="159">((AF130-D130)/D130)</f>
        <v>1.0101010101010187E-2</v>
      </c>
      <c r="AM130" s="118">
        <f t="shared" ref="AM130:AM140" si="160">((AG130-E130)/E130)</f>
        <v>1.0101010101010111E-2</v>
      </c>
      <c r="AN130" s="119">
        <f t="shared" ref="AN130:AN140" si="161">STDEV(F130,J130,N130,R130,V130,Z130,AD130,AH130)</f>
        <v>3.164563422287061E-2</v>
      </c>
      <c r="AO130" s="203">
        <f t="shared" ref="AO130:AO140" si="162">STDEV(G130,K130,O130,S130,W130,AA130,AE130,AI130)</f>
        <v>2.8571537800784152E-2</v>
      </c>
      <c r="AP130" s="123"/>
      <c r="AQ130" s="148">
        <v>84059843.040000007</v>
      </c>
      <c r="AR130" s="140">
        <v>7.19</v>
      </c>
      <c r="AS130" s="122" t="e">
        <f>(#REF!/AQ130)-1</f>
        <v>#REF!</v>
      </c>
      <c r="AT130" s="122" t="e">
        <f>(#REF!/AR130)-1</f>
        <v>#REF!</v>
      </c>
    </row>
    <row r="131" spans="1:46">
      <c r="A131" s="199" t="s">
        <v>69</v>
      </c>
      <c r="B131" s="179">
        <v>147666992</v>
      </c>
      <c r="C131" s="178">
        <v>5.75</v>
      </c>
      <c r="D131" s="179">
        <v>147923804.16</v>
      </c>
      <c r="E131" s="178">
        <v>5.76</v>
      </c>
      <c r="F131" s="116">
        <f>((D131-B131)/B131)</f>
        <v>1.7391304347825845E-3</v>
      </c>
      <c r="G131" s="116">
        <f>((E131-C131)/C131)</f>
        <v>1.7391304347825717E-3</v>
      </c>
      <c r="H131" s="179">
        <v>147153367.68000001</v>
      </c>
      <c r="I131" s="178">
        <v>5.73</v>
      </c>
      <c r="J131" s="116">
        <f t="shared" si="137"/>
        <v>-5.2083333333332611E-3</v>
      </c>
      <c r="K131" s="116">
        <f t="shared" si="138"/>
        <v>-5.2083333333332229E-3</v>
      </c>
      <c r="L131" s="179">
        <v>151005550.08000001</v>
      </c>
      <c r="M131" s="178">
        <v>5.88</v>
      </c>
      <c r="N131" s="116">
        <f t="shared" si="139"/>
        <v>2.6178010471204227E-2</v>
      </c>
      <c r="O131" s="116">
        <f t="shared" si="140"/>
        <v>2.6178010471204095E-2</v>
      </c>
      <c r="P131" s="179">
        <v>155884981.12</v>
      </c>
      <c r="Q131" s="178">
        <v>6.07</v>
      </c>
      <c r="R131" s="116">
        <f t="shared" si="141"/>
        <v>3.2312925170067966E-2</v>
      </c>
      <c r="S131" s="116">
        <f t="shared" si="142"/>
        <v>3.2312925170068091E-2</v>
      </c>
      <c r="T131" s="179">
        <v>155628168.96000001</v>
      </c>
      <c r="U131" s="178">
        <v>6.06</v>
      </c>
      <c r="V131" s="116">
        <f t="shared" si="143"/>
        <v>-1.6474464579900924E-3</v>
      </c>
      <c r="W131" s="116">
        <f t="shared" si="144"/>
        <v>-1.6474464579902264E-3</v>
      </c>
      <c r="X131" s="179">
        <v>157682666.24000001</v>
      </c>
      <c r="Y131" s="178">
        <v>6.14</v>
      </c>
      <c r="Z131" s="116">
        <f t="shared" si="145"/>
        <v>1.3201320132013208E-2</v>
      </c>
      <c r="AA131" s="116">
        <f t="shared" si="146"/>
        <v>1.3201320132013214E-2</v>
      </c>
      <c r="AB131" s="179">
        <v>152032798.72</v>
      </c>
      <c r="AC131" s="178">
        <v>5.92</v>
      </c>
      <c r="AD131" s="116">
        <f t="shared" si="147"/>
        <v>-3.5830618892508208E-2</v>
      </c>
      <c r="AE131" s="116">
        <f t="shared" si="148"/>
        <v>-3.5830618892508104E-2</v>
      </c>
      <c r="AF131" s="179">
        <v>151005550.08000001</v>
      </c>
      <c r="AG131" s="178">
        <v>5.92</v>
      </c>
      <c r="AH131" s="116">
        <f t="shared" si="149"/>
        <v>-6.7567567567566626E-3</v>
      </c>
      <c r="AI131" s="116">
        <f t="shared" si="150"/>
        <v>0</v>
      </c>
      <c r="AJ131" s="117">
        <f t="shared" si="157"/>
        <v>2.9985288459349686E-3</v>
      </c>
      <c r="AK131" s="117">
        <f t="shared" si="158"/>
        <v>3.8431234405295524E-3</v>
      </c>
      <c r="AL131" s="118">
        <f t="shared" si="159"/>
        <v>2.0833333333333447E-2</v>
      </c>
      <c r="AM131" s="118">
        <f t="shared" si="160"/>
        <v>2.7777777777777804E-2</v>
      </c>
      <c r="AN131" s="119">
        <f t="shared" si="161"/>
        <v>2.1361217258279545E-2</v>
      </c>
      <c r="AO131" s="203">
        <f t="shared" si="162"/>
        <v>2.1051739246451168E-2</v>
      </c>
      <c r="AP131" s="123"/>
      <c r="AQ131" s="148">
        <v>82672021.189999998</v>
      </c>
      <c r="AR131" s="140">
        <v>18.53</v>
      </c>
      <c r="AS131" s="122" t="e">
        <f>(#REF!/AQ131)-1</f>
        <v>#REF!</v>
      </c>
      <c r="AT131" s="122" t="e">
        <f>(#REF!/AR131)-1</f>
        <v>#REF!</v>
      </c>
    </row>
    <row r="132" spans="1:46">
      <c r="A132" s="199" t="s">
        <v>70</v>
      </c>
      <c r="B132" s="179">
        <v>174740281.80000001</v>
      </c>
      <c r="C132" s="178">
        <v>16.600000000000001</v>
      </c>
      <c r="D132" s="179">
        <v>196319653.94999999</v>
      </c>
      <c r="E132" s="178">
        <v>18.649999999999999</v>
      </c>
      <c r="F132" s="116">
        <f>((D132-B132)/B132)</f>
        <v>0.12349397590361431</v>
      </c>
      <c r="G132" s="116">
        <f>((E132-C132)/C132)</f>
        <v>0.12349397590361427</v>
      </c>
      <c r="H132" s="179">
        <v>216004251.96000001</v>
      </c>
      <c r="I132" s="178">
        <v>20.52</v>
      </c>
      <c r="J132" s="116">
        <f t="shared" si="137"/>
        <v>0.10026809651474541</v>
      </c>
      <c r="K132" s="116">
        <f t="shared" si="138"/>
        <v>0.10026809651474537</v>
      </c>
      <c r="L132" s="179">
        <v>211056786.15000001</v>
      </c>
      <c r="M132" s="178">
        <v>20.05</v>
      </c>
      <c r="N132" s="116">
        <f t="shared" si="139"/>
        <v>-2.2904483430799229E-2</v>
      </c>
      <c r="O132" s="116">
        <f t="shared" si="140"/>
        <v>-2.2904483430799167E-2</v>
      </c>
      <c r="P132" s="179">
        <v>217056904.25999999</v>
      </c>
      <c r="Q132" s="178">
        <v>20.62</v>
      </c>
      <c r="R132" s="116">
        <f t="shared" si="141"/>
        <v>2.8428927680797932E-2</v>
      </c>
      <c r="S132" s="116">
        <f t="shared" si="142"/>
        <v>2.8428927680798018E-2</v>
      </c>
      <c r="T132" s="179">
        <v>216004251.96000001</v>
      </c>
      <c r="U132" s="178">
        <v>20.52</v>
      </c>
      <c r="V132" s="116">
        <f t="shared" si="143"/>
        <v>-4.8496605237632546E-3</v>
      </c>
      <c r="W132" s="116">
        <f t="shared" si="144"/>
        <v>-4.8496605237634055E-3</v>
      </c>
      <c r="X132" s="179">
        <v>219372739.31999999</v>
      </c>
      <c r="Y132" s="178">
        <v>20.84</v>
      </c>
      <c r="Z132" s="116">
        <f t="shared" si="145"/>
        <v>1.5594541910331312E-2</v>
      </c>
      <c r="AA132" s="116">
        <f t="shared" si="146"/>
        <v>1.5594541910331399E-2</v>
      </c>
      <c r="AB132" s="179">
        <v>214530538.74000001</v>
      </c>
      <c r="AC132" s="178">
        <v>20.38</v>
      </c>
      <c r="AD132" s="116">
        <f t="shared" si="147"/>
        <v>-2.207293666026864E-2</v>
      </c>
      <c r="AE132" s="116">
        <f t="shared" si="148"/>
        <v>-2.2072936660268754E-2</v>
      </c>
      <c r="AF132" s="179">
        <v>200003937</v>
      </c>
      <c r="AG132" s="178">
        <v>20.38</v>
      </c>
      <c r="AH132" s="116">
        <f t="shared" si="149"/>
        <v>-6.7713444553483854E-2</v>
      </c>
      <c r="AI132" s="116">
        <f t="shared" si="150"/>
        <v>0</v>
      </c>
      <c r="AJ132" s="117">
        <f t="shared" si="157"/>
        <v>1.8780627105146747E-2</v>
      </c>
      <c r="AK132" s="117">
        <f t="shared" si="158"/>
        <v>2.7244807674332221E-2</v>
      </c>
      <c r="AL132" s="118">
        <f t="shared" si="159"/>
        <v>1.8766756032171643E-2</v>
      </c>
      <c r="AM132" s="118">
        <f t="shared" si="160"/>
        <v>9.2761394101876712E-2</v>
      </c>
      <c r="AN132" s="119">
        <f t="shared" si="161"/>
        <v>6.4536380624175049E-2</v>
      </c>
      <c r="AO132" s="203">
        <f t="shared" si="162"/>
        <v>5.535980964716293E-2</v>
      </c>
      <c r="AP132" s="123"/>
      <c r="AQ132" s="148">
        <v>541500000</v>
      </c>
      <c r="AR132" s="140">
        <v>3610</v>
      </c>
      <c r="AS132" s="122" t="e">
        <f>(#REF!/AQ132)-1</f>
        <v>#REF!</v>
      </c>
      <c r="AT132" s="122" t="e">
        <f>(#REF!/AR132)-1</f>
        <v>#REF!</v>
      </c>
    </row>
    <row r="133" spans="1:46">
      <c r="A133" s="199" t="s">
        <v>117</v>
      </c>
      <c r="B133" s="179">
        <v>964226330.10000002</v>
      </c>
      <c r="C133" s="178">
        <v>273.89999999999998</v>
      </c>
      <c r="D133" s="179">
        <v>879068845.88999999</v>
      </c>
      <c r="E133" s="178">
        <v>249.71</v>
      </c>
      <c r="F133" s="116">
        <f>((D133-B133)/B133)</f>
        <v>-8.831690397955462E-2</v>
      </c>
      <c r="G133" s="116">
        <f>((E133-C133)/C133)</f>
        <v>-8.8316903979554481E-2</v>
      </c>
      <c r="H133" s="179">
        <v>854179907.75999999</v>
      </c>
      <c r="I133" s="178">
        <v>249.64</v>
      </c>
      <c r="J133" s="116">
        <f t="shared" si="137"/>
        <v>-2.8312842897761398E-2</v>
      </c>
      <c r="K133" s="116">
        <f t="shared" si="138"/>
        <v>-2.8032517720564496E-4</v>
      </c>
      <c r="L133" s="179">
        <v>859143613.95000005</v>
      </c>
      <c r="M133" s="178">
        <v>244.05</v>
      </c>
      <c r="N133" s="116">
        <f t="shared" si="139"/>
        <v>5.8110781404550624E-3</v>
      </c>
      <c r="O133" s="116">
        <f t="shared" si="140"/>
        <v>-2.2392244832558784E-2</v>
      </c>
      <c r="P133" s="179">
        <v>821053329.57000005</v>
      </c>
      <c r="Q133" s="178">
        <v>233.23</v>
      </c>
      <c r="R133" s="116">
        <f t="shared" si="141"/>
        <v>-4.4335177217783232E-2</v>
      </c>
      <c r="S133" s="116">
        <f t="shared" si="142"/>
        <v>-4.4335177217783329E-2</v>
      </c>
      <c r="T133" s="179">
        <v>792503218.08000004</v>
      </c>
      <c r="U133" s="178">
        <v>225.12</v>
      </c>
      <c r="V133" s="116">
        <f t="shared" si="143"/>
        <v>-3.4772542125798576E-2</v>
      </c>
      <c r="W133" s="116">
        <f t="shared" si="144"/>
        <v>-3.4772542125798507E-2</v>
      </c>
      <c r="X133" s="179">
        <v>765326046.60000002</v>
      </c>
      <c r="Y133" s="178">
        <v>217.4</v>
      </c>
      <c r="Z133" s="116">
        <f t="shared" si="145"/>
        <v>-3.4292821606254464E-2</v>
      </c>
      <c r="AA133" s="116">
        <f t="shared" si="146"/>
        <v>-3.4292821606254437E-2</v>
      </c>
      <c r="AB133" s="179">
        <v>754518544.47000003</v>
      </c>
      <c r="AC133" s="178">
        <v>214.33</v>
      </c>
      <c r="AD133" s="116">
        <f t="shared" si="147"/>
        <v>-1.4121435142594289E-2</v>
      </c>
      <c r="AE133" s="116">
        <f t="shared" si="148"/>
        <v>-1.4121435142594264E-2</v>
      </c>
      <c r="AF133" s="179">
        <v>713752787.25</v>
      </c>
      <c r="AG133" s="178">
        <v>202.75</v>
      </c>
      <c r="AH133" s="116">
        <f t="shared" si="149"/>
        <v>-5.4028834040964903E-2</v>
      </c>
      <c r="AI133" s="116">
        <f t="shared" si="150"/>
        <v>-5.4028834040964924E-2</v>
      </c>
      <c r="AJ133" s="117">
        <f t="shared" si="157"/>
        <v>-3.6546184858782055E-2</v>
      </c>
      <c r="AK133" s="117">
        <f t="shared" si="158"/>
        <v>-3.6567535515339297E-2</v>
      </c>
      <c r="AL133" s="118">
        <f t="shared" si="159"/>
        <v>-0.18805814745104318</v>
      </c>
      <c r="AM133" s="118">
        <f t="shared" si="160"/>
        <v>-0.18805814745104324</v>
      </c>
      <c r="AN133" s="119">
        <f t="shared" si="161"/>
        <v>2.7824802105924949E-2</v>
      </c>
      <c r="AO133" s="203">
        <f t="shared" si="162"/>
        <v>2.692092809615643E-2</v>
      </c>
      <c r="AP133" s="123"/>
      <c r="AQ133" s="148">
        <v>551092000</v>
      </c>
      <c r="AR133" s="140">
        <v>8.86</v>
      </c>
      <c r="AS133" s="122" t="e">
        <f>(#REF!/AQ133)-1</f>
        <v>#REF!</v>
      </c>
      <c r="AT133" s="122" t="e">
        <f>(#REF!/AR133)-1</f>
        <v>#REF!</v>
      </c>
    </row>
    <row r="134" spans="1:46">
      <c r="A134" s="199" t="s">
        <v>46</v>
      </c>
      <c r="B134" s="179">
        <v>12755774620</v>
      </c>
      <c r="C134" s="178">
        <v>8765</v>
      </c>
      <c r="D134" s="179">
        <v>12690285760</v>
      </c>
      <c r="E134" s="178">
        <v>8720</v>
      </c>
      <c r="F134" s="116">
        <f>((D134-B134)/B134)</f>
        <v>-5.1340559041642897E-3</v>
      </c>
      <c r="G134" s="116">
        <f>((E134-C134)/C134)</f>
        <v>-5.1340559041642897E-3</v>
      </c>
      <c r="H134" s="179">
        <v>13243302800</v>
      </c>
      <c r="I134" s="178">
        <v>9100</v>
      </c>
      <c r="J134" s="116">
        <f t="shared" si="137"/>
        <v>4.3577981651376149E-2</v>
      </c>
      <c r="K134" s="116">
        <f t="shared" si="138"/>
        <v>4.3577981651376149E-2</v>
      </c>
      <c r="L134" s="179">
        <v>9785633520</v>
      </c>
      <c r="M134" s="178">
        <v>9060</v>
      </c>
      <c r="N134" s="116">
        <f t="shared" si="139"/>
        <v>-0.26108813882893322</v>
      </c>
      <c r="O134" s="116">
        <f t="shared" si="140"/>
        <v>-4.3956043956043956E-3</v>
      </c>
      <c r="P134" s="179">
        <v>9418402240</v>
      </c>
      <c r="Q134" s="178">
        <v>8720</v>
      </c>
      <c r="R134" s="116">
        <f t="shared" si="141"/>
        <v>-3.7527593818984545E-2</v>
      </c>
      <c r="S134" s="116">
        <f t="shared" si="142"/>
        <v>-3.7527593818984545E-2</v>
      </c>
      <c r="T134" s="179">
        <v>9396800400</v>
      </c>
      <c r="U134" s="178">
        <v>8700</v>
      </c>
      <c r="V134" s="116">
        <f t="shared" si="143"/>
        <v>-2.2935779816513763E-3</v>
      </c>
      <c r="W134" s="116">
        <f t="shared" si="144"/>
        <v>-2.2935779816513763E-3</v>
      </c>
      <c r="X134" s="179">
        <v>9569615120</v>
      </c>
      <c r="Y134" s="178">
        <v>8860</v>
      </c>
      <c r="Z134" s="116">
        <f t="shared" si="145"/>
        <v>1.8390804597701149E-2</v>
      </c>
      <c r="AA134" s="116">
        <f t="shared" si="146"/>
        <v>1.8390804597701149E-2</v>
      </c>
      <c r="AB134" s="179">
        <v>12167299170</v>
      </c>
      <c r="AC134" s="178">
        <v>8490</v>
      </c>
      <c r="AD134" s="116">
        <f t="shared" si="147"/>
        <v>0.27145125665200209</v>
      </c>
      <c r="AE134" s="116">
        <f t="shared" si="148"/>
        <v>-4.17607223476298E-2</v>
      </c>
      <c r="AF134" s="179">
        <v>13041510300</v>
      </c>
      <c r="AG134" s="178">
        <v>9100</v>
      </c>
      <c r="AH134" s="116">
        <f t="shared" si="149"/>
        <v>7.1849234393404002E-2</v>
      </c>
      <c r="AI134" s="116">
        <f t="shared" si="150"/>
        <v>7.1849234393404002E-2</v>
      </c>
      <c r="AJ134" s="117">
        <f t="shared" si="157"/>
        <v>1.2403238845093747E-2</v>
      </c>
      <c r="AK134" s="117">
        <f t="shared" si="158"/>
        <v>5.3383082743058618E-3</v>
      </c>
      <c r="AL134" s="118">
        <f t="shared" si="159"/>
        <v>2.7676645478470298E-2</v>
      </c>
      <c r="AM134" s="118">
        <f t="shared" si="160"/>
        <v>4.3577981651376149E-2</v>
      </c>
      <c r="AN134" s="119">
        <f t="shared" si="161"/>
        <v>0.14612205871101852</v>
      </c>
      <c r="AO134" s="203">
        <f t="shared" si="162"/>
        <v>3.849826151260563E-2</v>
      </c>
      <c r="AP134" s="123"/>
      <c r="AQ134" s="121">
        <v>913647681</v>
      </c>
      <c r="AR134" s="125">
        <v>81</v>
      </c>
      <c r="AS134" s="122" t="e">
        <f>(#REF!/AQ134)-1</f>
        <v>#REF!</v>
      </c>
      <c r="AT134" s="122" t="e">
        <f>(#REF!/AR134)-1</f>
        <v>#REF!</v>
      </c>
    </row>
    <row r="135" spans="1:46">
      <c r="A135" s="199" t="s">
        <v>64</v>
      </c>
      <c r="B135" s="179">
        <v>560084000</v>
      </c>
      <c r="C135" s="178">
        <v>11.62</v>
      </c>
      <c r="D135" s="179">
        <v>560084000</v>
      </c>
      <c r="E135" s="178">
        <v>11.62</v>
      </c>
      <c r="F135" s="116">
        <f>((D135-B135)/B135)</f>
        <v>0</v>
      </c>
      <c r="G135" s="116">
        <f>((E135-C135)/C135)</f>
        <v>0</v>
      </c>
      <c r="H135" s="179">
        <v>613586000</v>
      </c>
      <c r="I135" s="178">
        <v>12.73</v>
      </c>
      <c r="J135" s="116">
        <f t="shared" si="137"/>
        <v>9.5524956970740107E-2</v>
      </c>
      <c r="K135" s="116">
        <f t="shared" si="138"/>
        <v>9.5524956970740219E-2</v>
      </c>
      <c r="L135" s="179">
        <v>613586000</v>
      </c>
      <c r="M135" s="178">
        <v>12.73</v>
      </c>
      <c r="N135" s="116">
        <f t="shared" si="139"/>
        <v>0</v>
      </c>
      <c r="O135" s="116">
        <f t="shared" si="140"/>
        <v>0</v>
      </c>
      <c r="P135" s="179">
        <v>613586000</v>
      </c>
      <c r="Q135" s="178">
        <v>12.73</v>
      </c>
      <c r="R135" s="116">
        <f t="shared" si="141"/>
        <v>0</v>
      </c>
      <c r="S135" s="116">
        <f t="shared" si="142"/>
        <v>0</v>
      </c>
      <c r="T135" s="179">
        <v>613586000</v>
      </c>
      <c r="U135" s="178">
        <v>12.73</v>
      </c>
      <c r="V135" s="116">
        <f t="shared" si="143"/>
        <v>0</v>
      </c>
      <c r="W135" s="116">
        <f t="shared" si="144"/>
        <v>0</v>
      </c>
      <c r="X135" s="179">
        <v>655038000</v>
      </c>
      <c r="Y135" s="178">
        <v>13.66</v>
      </c>
      <c r="Z135" s="116">
        <f t="shared" si="145"/>
        <v>6.7556952081696778E-2</v>
      </c>
      <c r="AA135" s="116">
        <f t="shared" si="146"/>
        <v>7.3055773762765092E-2</v>
      </c>
      <c r="AB135" s="179">
        <v>655038000</v>
      </c>
      <c r="AC135" s="178">
        <v>13.59</v>
      </c>
      <c r="AD135" s="116">
        <f t="shared" si="147"/>
        <v>0</v>
      </c>
      <c r="AE135" s="116">
        <f t="shared" si="148"/>
        <v>-5.1244509516837691E-3</v>
      </c>
      <c r="AF135" s="179">
        <v>642506000</v>
      </c>
      <c r="AG135" s="178">
        <v>13.33</v>
      </c>
      <c r="AH135" s="116">
        <f t="shared" si="149"/>
        <v>-1.9131714495952908E-2</v>
      </c>
      <c r="AI135" s="116">
        <f t="shared" si="150"/>
        <v>-1.9131714495952891E-2</v>
      </c>
      <c r="AJ135" s="117">
        <f t="shared" si="157"/>
        <v>1.7993774319560497E-2</v>
      </c>
      <c r="AK135" s="117">
        <f t="shared" si="158"/>
        <v>1.8040570660733585E-2</v>
      </c>
      <c r="AL135" s="118">
        <f t="shared" si="159"/>
        <v>0.14716006884681584</v>
      </c>
      <c r="AM135" s="118">
        <f t="shared" si="160"/>
        <v>0.14716006884681593</v>
      </c>
      <c r="AN135" s="119">
        <f t="shared" si="161"/>
        <v>4.0470049532743316E-2</v>
      </c>
      <c r="AO135" s="203">
        <f t="shared" si="162"/>
        <v>4.183427928544721E-2</v>
      </c>
      <c r="AP135" s="123"/>
      <c r="AQ135" s="156">
        <f>SUM(AQ128:AQ134)</f>
        <v>4180911788.79</v>
      </c>
      <c r="AR135" s="157"/>
      <c r="AS135" s="122" t="e">
        <f>(#REF!/AQ135)-1</f>
        <v>#REF!</v>
      </c>
      <c r="AT135" s="122" t="e">
        <f>(#REF!/AR135)-1</f>
        <v>#REF!</v>
      </c>
    </row>
    <row r="136" spans="1:46">
      <c r="A136" s="199" t="s">
        <v>54</v>
      </c>
      <c r="B136" s="179">
        <v>513477699.22000003</v>
      </c>
      <c r="C136" s="177">
        <v>90</v>
      </c>
      <c r="D136" s="179">
        <v>537201063.20000005</v>
      </c>
      <c r="E136" s="177">
        <v>90</v>
      </c>
      <c r="F136" s="116">
        <f>((D136-B136)/B136)</f>
        <v>4.6201352105528774E-2</v>
      </c>
      <c r="G136" s="116">
        <f>((E136-C136)/C136)</f>
        <v>0</v>
      </c>
      <c r="H136" s="179">
        <v>560995235.95000005</v>
      </c>
      <c r="I136" s="177">
        <v>90</v>
      </c>
      <c r="J136" s="116">
        <f t="shared" si="137"/>
        <v>4.4292862356345386E-2</v>
      </c>
      <c r="K136" s="116">
        <f t="shared" si="138"/>
        <v>0</v>
      </c>
      <c r="L136" s="179">
        <v>558705495.20000005</v>
      </c>
      <c r="M136" s="177">
        <v>90</v>
      </c>
      <c r="N136" s="116">
        <f t="shared" si="139"/>
        <v>-4.0815689746856931E-3</v>
      </c>
      <c r="O136" s="116">
        <f t="shared" si="140"/>
        <v>0</v>
      </c>
      <c r="P136" s="179">
        <v>575459114.00999999</v>
      </c>
      <c r="Q136" s="177">
        <v>90</v>
      </c>
      <c r="R136" s="116">
        <f t="shared" si="141"/>
        <v>2.9986493696473566E-2</v>
      </c>
      <c r="S136" s="116">
        <f t="shared" si="142"/>
        <v>0</v>
      </c>
      <c r="T136" s="179">
        <v>569298346.37</v>
      </c>
      <c r="U136" s="177">
        <v>90</v>
      </c>
      <c r="V136" s="116">
        <f t="shared" si="143"/>
        <v>-1.0705830336180803E-2</v>
      </c>
      <c r="W136" s="116">
        <f t="shared" si="144"/>
        <v>0</v>
      </c>
      <c r="X136" s="179">
        <v>584174664.99000001</v>
      </c>
      <c r="Y136" s="177">
        <v>90</v>
      </c>
      <c r="Z136" s="116">
        <f t="shared" si="145"/>
        <v>2.6130971071417E-2</v>
      </c>
      <c r="AA136" s="116">
        <f t="shared" si="146"/>
        <v>0</v>
      </c>
      <c r="AB136" s="179">
        <v>572742843.83000004</v>
      </c>
      <c r="AC136" s="177">
        <v>90</v>
      </c>
      <c r="AD136" s="116">
        <f t="shared" si="147"/>
        <v>-1.956918340543861E-2</v>
      </c>
      <c r="AE136" s="116">
        <f t="shared" si="148"/>
        <v>0</v>
      </c>
      <c r="AF136" s="179">
        <v>556961866.01999998</v>
      </c>
      <c r="AG136" s="177">
        <v>81</v>
      </c>
      <c r="AH136" s="116">
        <f t="shared" si="149"/>
        <v>-2.7553339129426344E-2</v>
      </c>
      <c r="AI136" s="116">
        <f t="shared" si="150"/>
        <v>-0.1</v>
      </c>
      <c r="AJ136" s="117">
        <f t="shared" si="157"/>
        <v>1.0587719673004158E-2</v>
      </c>
      <c r="AK136" s="117">
        <f t="shared" si="158"/>
        <v>-1.2500000000000001E-2</v>
      </c>
      <c r="AL136" s="118">
        <f t="shared" si="159"/>
        <v>3.6784742573457978E-2</v>
      </c>
      <c r="AM136" s="118">
        <f t="shared" si="160"/>
        <v>-0.1</v>
      </c>
      <c r="AN136" s="119">
        <f t="shared" si="161"/>
        <v>2.94110159810601E-2</v>
      </c>
      <c r="AO136" s="203">
        <f t="shared" si="162"/>
        <v>3.5355339059327376E-2</v>
      </c>
      <c r="AP136" s="123"/>
      <c r="AQ136" s="204"/>
      <c r="AR136" s="205"/>
      <c r="AS136" s="122"/>
      <c r="AT136" s="122"/>
    </row>
    <row r="137" spans="1:46" s="279" customFormat="1">
      <c r="A137" s="199" t="s">
        <v>119</v>
      </c>
      <c r="B137" s="179">
        <v>850277077.01999998</v>
      </c>
      <c r="C137" s="167">
        <v>120.92</v>
      </c>
      <c r="D137" s="179">
        <v>767743930.97000003</v>
      </c>
      <c r="E137" s="167">
        <v>120.92</v>
      </c>
      <c r="F137" s="116">
        <f>((D137-B137)/B137)</f>
        <v>-9.7066177932559547E-2</v>
      </c>
      <c r="G137" s="116">
        <f>((E137-C137)/C137)</f>
        <v>0</v>
      </c>
      <c r="H137" s="179">
        <v>776804319.88</v>
      </c>
      <c r="I137" s="167">
        <v>120.92</v>
      </c>
      <c r="J137" s="116">
        <f t="shared" si="137"/>
        <v>1.1801316226039964E-2</v>
      </c>
      <c r="K137" s="116">
        <f t="shared" si="138"/>
        <v>0</v>
      </c>
      <c r="L137" s="179">
        <v>789100641.49000001</v>
      </c>
      <c r="M137" s="167">
        <v>120.92</v>
      </c>
      <c r="N137" s="116">
        <f t="shared" si="139"/>
        <v>1.5829368214506759E-2</v>
      </c>
      <c r="O137" s="116">
        <f t="shared" si="140"/>
        <v>0</v>
      </c>
      <c r="P137" s="179">
        <v>816671280.74000001</v>
      </c>
      <c r="Q137" s="167">
        <v>120.92</v>
      </c>
      <c r="R137" s="116">
        <f t="shared" si="141"/>
        <v>3.4939319271037994E-2</v>
      </c>
      <c r="S137" s="116">
        <f t="shared" si="142"/>
        <v>0</v>
      </c>
      <c r="T137" s="179">
        <v>811529232.29999995</v>
      </c>
      <c r="U137" s="167">
        <v>120.92</v>
      </c>
      <c r="V137" s="116">
        <f t="shared" si="143"/>
        <v>-6.2963502712385794E-3</v>
      </c>
      <c r="W137" s="116">
        <f t="shared" si="144"/>
        <v>0</v>
      </c>
      <c r="X137" s="179">
        <v>831730008.13</v>
      </c>
      <c r="Y137" s="167">
        <v>120.92</v>
      </c>
      <c r="Z137" s="116">
        <f t="shared" si="145"/>
        <v>2.4892234347181685E-2</v>
      </c>
      <c r="AA137" s="116">
        <f t="shared" si="146"/>
        <v>0</v>
      </c>
      <c r="AB137" s="179">
        <v>806956564.11000001</v>
      </c>
      <c r="AC137" s="167">
        <v>120.92</v>
      </c>
      <c r="AD137" s="116">
        <f t="shared" si="147"/>
        <v>-2.9785439719433416E-2</v>
      </c>
      <c r="AE137" s="116">
        <f t="shared" si="148"/>
        <v>0</v>
      </c>
      <c r="AF137" s="179">
        <v>777326609.44000006</v>
      </c>
      <c r="AG137" s="167">
        <v>120.92</v>
      </c>
      <c r="AH137" s="116">
        <f t="shared" si="149"/>
        <v>-3.6718153104906101E-2</v>
      </c>
      <c r="AI137" s="116">
        <f t="shared" si="150"/>
        <v>0</v>
      </c>
      <c r="AJ137" s="117">
        <f t="shared" si="157"/>
        <v>-1.0300485371171406E-2</v>
      </c>
      <c r="AK137" s="117">
        <f t="shared" si="158"/>
        <v>0</v>
      </c>
      <c r="AL137" s="118">
        <f t="shared" si="159"/>
        <v>1.2481607582221938E-2</v>
      </c>
      <c r="AM137" s="118">
        <f t="shared" si="160"/>
        <v>0</v>
      </c>
      <c r="AN137" s="119">
        <f t="shared" si="161"/>
        <v>4.3224168909619144E-2</v>
      </c>
      <c r="AO137" s="203">
        <f t="shared" si="162"/>
        <v>0</v>
      </c>
      <c r="AP137" s="123"/>
      <c r="AQ137" s="204"/>
      <c r="AR137" s="205"/>
      <c r="AS137" s="122"/>
      <c r="AT137" s="122"/>
    </row>
    <row r="138" spans="1:46" ht="15.75" thickBot="1">
      <c r="A138" s="199" t="s">
        <v>180</v>
      </c>
      <c r="B138" s="179">
        <v>654350000</v>
      </c>
      <c r="C138" s="167">
        <v>100</v>
      </c>
      <c r="D138" s="179">
        <v>654350000</v>
      </c>
      <c r="E138" s="167">
        <v>100</v>
      </c>
      <c r="F138" s="116">
        <f>((D138-B138)/B138)</f>
        <v>0</v>
      </c>
      <c r="G138" s="116">
        <f>((E138-C138)/C138)</f>
        <v>0</v>
      </c>
      <c r="H138" s="179">
        <v>654350000</v>
      </c>
      <c r="I138" s="167">
        <v>100</v>
      </c>
      <c r="J138" s="116">
        <f t="shared" si="137"/>
        <v>0</v>
      </c>
      <c r="K138" s="116">
        <f t="shared" si="138"/>
        <v>0</v>
      </c>
      <c r="L138" s="179">
        <v>654350000</v>
      </c>
      <c r="M138" s="167">
        <v>100</v>
      </c>
      <c r="N138" s="116">
        <f t="shared" si="139"/>
        <v>0</v>
      </c>
      <c r="O138" s="116">
        <f t="shared" si="140"/>
        <v>0</v>
      </c>
      <c r="P138" s="179">
        <v>654350000</v>
      </c>
      <c r="Q138" s="167">
        <v>100</v>
      </c>
      <c r="R138" s="116">
        <f t="shared" si="141"/>
        <v>0</v>
      </c>
      <c r="S138" s="116">
        <f t="shared" si="142"/>
        <v>0</v>
      </c>
      <c r="T138" s="179">
        <v>654350000</v>
      </c>
      <c r="U138" s="167">
        <v>100</v>
      </c>
      <c r="V138" s="116">
        <f t="shared" si="143"/>
        <v>0</v>
      </c>
      <c r="W138" s="116">
        <f t="shared" si="144"/>
        <v>0</v>
      </c>
      <c r="X138" s="179">
        <v>654350000</v>
      </c>
      <c r="Y138" s="167">
        <v>100</v>
      </c>
      <c r="Z138" s="116">
        <f t="shared" si="145"/>
        <v>0</v>
      </c>
      <c r="AA138" s="116">
        <f t="shared" si="146"/>
        <v>0</v>
      </c>
      <c r="AB138" s="179">
        <v>654350000</v>
      </c>
      <c r="AC138" s="167">
        <v>100</v>
      </c>
      <c r="AD138" s="116">
        <f t="shared" si="147"/>
        <v>0</v>
      </c>
      <c r="AE138" s="116">
        <f t="shared" si="148"/>
        <v>0</v>
      </c>
      <c r="AF138" s="179">
        <v>654350000</v>
      </c>
      <c r="AG138" s="167">
        <v>100</v>
      </c>
      <c r="AH138" s="116">
        <f t="shared" si="149"/>
        <v>0</v>
      </c>
      <c r="AI138" s="116">
        <f t="shared" si="150"/>
        <v>0</v>
      </c>
      <c r="AJ138" s="117">
        <f t="shared" si="157"/>
        <v>0</v>
      </c>
      <c r="AK138" s="117">
        <f t="shared" si="158"/>
        <v>0</v>
      </c>
      <c r="AL138" s="118">
        <f t="shared" si="159"/>
        <v>0</v>
      </c>
      <c r="AM138" s="118">
        <f t="shared" si="160"/>
        <v>0</v>
      </c>
      <c r="AN138" s="119">
        <f t="shared" si="161"/>
        <v>0</v>
      </c>
      <c r="AO138" s="203">
        <f t="shared" si="162"/>
        <v>0</v>
      </c>
      <c r="AP138" s="123"/>
      <c r="AQ138" s="159">
        <f>SUM(AQ124,AQ135)</f>
        <v>248470364193.50519</v>
      </c>
      <c r="AR138" s="160"/>
      <c r="AS138" s="122" t="e">
        <f>(#REF!/AQ138)-1</f>
        <v>#REF!</v>
      </c>
      <c r="AT138" s="122" t="e">
        <f>(#REF!/AR138)-1</f>
        <v>#REF!</v>
      </c>
    </row>
    <row r="139" spans="1:46">
      <c r="A139" s="200" t="s">
        <v>47</v>
      </c>
      <c r="B139" s="182">
        <f>SUM(B129:B138)</f>
        <v>19318029933.540001</v>
      </c>
      <c r="C139" s="172"/>
      <c r="D139" s="182">
        <f>SUM(D129:D138)</f>
        <v>19139515662.450001</v>
      </c>
      <c r="E139" s="172"/>
      <c r="F139" s="116">
        <f>((D139-B139)/B139)</f>
        <v>-9.2408113924734806E-3</v>
      </c>
      <c r="G139" s="116"/>
      <c r="H139" s="182">
        <f>SUM(H129:H138)</f>
        <v>19950976487.510002</v>
      </c>
      <c r="I139" s="172"/>
      <c r="J139" s="116">
        <f>((H139-D139)/D139)</f>
        <v>4.2397145224108992E-2</v>
      </c>
      <c r="K139" s="116"/>
      <c r="L139" s="182">
        <f>SUM(L129:L138)</f>
        <v>16567008630.450001</v>
      </c>
      <c r="M139" s="172"/>
      <c r="N139" s="116">
        <f>((L139-H139)/H139)</f>
        <v>-0.16961414691548965</v>
      </c>
      <c r="O139" s="116"/>
      <c r="P139" s="182">
        <f>SUM(P129:P138)</f>
        <v>16303222334.51</v>
      </c>
      <c r="Q139" s="172"/>
      <c r="R139" s="116">
        <f>((P139-L139)/L139)</f>
        <v>-1.5922385375906904E-2</v>
      </c>
      <c r="S139" s="116"/>
      <c r="T139" s="182">
        <f>SUM(T129:T138)</f>
        <v>16228457808.969999</v>
      </c>
      <c r="U139" s="172"/>
      <c r="V139" s="116">
        <f>((T139-P139)/P139)</f>
        <v>-4.5858741300327114E-3</v>
      </c>
      <c r="W139" s="116"/>
      <c r="X139" s="182">
        <f>SUM(X129:X138)</f>
        <v>16467123981.669998</v>
      </c>
      <c r="Y139" s="172"/>
      <c r="Z139" s="116">
        <f>((X139-T139)/T139)</f>
        <v>1.4706645296146395E-2</v>
      </c>
      <c r="AA139" s="116"/>
      <c r="AB139" s="182">
        <f>SUM(AB129:AB138)</f>
        <v>19007303196.260002</v>
      </c>
      <c r="AC139" s="172"/>
      <c r="AD139" s="116">
        <f>((AB139-X139)/X139)</f>
        <v>0.1542576115548499</v>
      </c>
      <c r="AE139" s="116"/>
      <c r="AF139" s="182">
        <f>SUM(AF129:AF138)</f>
        <v>19794433821.790001</v>
      </c>
      <c r="AG139" s="172"/>
      <c r="AH139" s="116">
        <f>((AF139-AB139)/AB139)</f>
        <v>4.141200976290417E-2</v>
      </c>
      <c r="AI139" s="116"/>
      <c r="AJ139" s="117">
        <f t="shared" si="157"/>
        <v>6.6762742530133406E-3</v>
      </c>
      <c r="AK139" s="117"/>
      <c r="AL139" s="118">
        <f t="shared" si="159"/>
        <v>3.4218115593431152E-2</v>
      </c>
      <c r="AM139" s="118"/>
      <c r="AN139" s="119">
        <f t="shared" si="161"/>
        <v>8.9679183392544229E-2</v>
      </c>
      <c r="AO139" s="203"/>
    </row>
    <row r="140" spans="1:46" ht="15.75" thickBot="1">
      <c r="A140" s="158" t="s">
        <v>57</v>
      </c>
      <c r="B140" s="183">
        <f>SUM(B125,B139)</f>
        <v>1497049856142.96</v>
      </c>
      <c r="C140" s="184"/>
      <c r="D140" s="183">
        <f>SUM(D125,D139)</f>
        <v>1498284432673.2852</v>
      </c>
      <c r="E140" s="184"/>
      <c r="F140" s="116">
        <f>((D140-B140)/B140)</f>
        <v>8.2467295612050756E-4</v>
      </c>
      <c r="G140" s="116"/>
      <c r="H140" s="183">
        <f>SUM(H125,H139)</f>
        <v>1513712611284.856</v>
      </c>
      <c r="I140" s="184"/>
      <c r="J140" s="116">
        <f>((H140-D140)/D140)</f>
        <v>1.0297229468001193E-2</v>
      </c>
      <c r="K140" s="116"/>
      <c r="L140" s="183">
        <f>SUM(L125,L139)</f>
        <v>1510203072937.6184</v>
      </c>
      <c r="M140" s="184"/>
      <c r="N140" s="116">
        <f>((L140-H140)/H140)</f>
        <v>-2.318497131538472E-3</v>
      </c>
      <c r="O140" s="116"/>
      <c r="P140" s="183">
        <f>SUM(P125,P139)</f>
        <v>1512507051794.3972</v>
      </c>
      <c r="Q140" s="184"/>
      <c r="R140" s="116">
        <f>((P140-L140)/L140)</f>
        <v>1.5256086403646052E-3</v>
      </c>
      <c r="S140" s="116"/>
      <c r="T140" s="183">
        <f>SUM(T125,T139)</f>
        <v>1514136374940.4771</v>
      </c>
      <c r="U140" s="184"/>
      <c r="V140" s="116">
        <f>((T140-P140)/P140)</f>
        <v>1.0772334212570112E-3</v>
      </c>
      <c r="W140" s="116"/>
      <c r="X140" s="183">
        <f>SUM(X125,X139)</f>
        <v>1511380819921.1484</v>
      </c>
      <c r="Y140" s="184"/>
      <c r="Z140" s="116">
        <f>((X140-T140)/T140)</f>
        <v>-1.8198856225463431E-3</v>
      </c>
      <c r="AA140" s="116"/>
      <c r="AB140" s="183">
        <f>SUM(AB125,AB139)</f>
        <v>1517078607571.1013</v>
      </c>
      <c r="AC140" s="184"/>
      <c r="AD140" s="116">
        <f>((AB140-X140)/X140)</f>
        <v>3.7699218984730432E-3</v>
      </c>
      <c r="AE140" s="116"/>
      <c r="AF140" s="183">
        <f>SUM(AF125,AF139)</f>
        <v>1519372888962.717</v>
      </c>
      <c r="AG140" s="184"/>
      <c r="AH140" s="116">
        <f>((AF140-AB140)/AB140)</f>
        <v>1.5123022499730265E-3</v>
      </c>
      <c r="AI140" s="116"/>
      <c r="AJ140" s="117">
        <f t="shared" si="157"/>
        <v>1.8585732350130714E-3</v>
      </c>
      <c r="AK140" s="117"/>
      <c r="AL140" s="118">
        <f t="shared" si="159"/>
        <v>1.4075068678251708E-2</v>
      </c>
      <c r="AM140" s="118"/>
      <c r="AN140" s="119">
        <f t="shared" si="161"/>
        <v>3.9234343529501283E-3</v>
      </c>
      <c r="AO140" s="203"/>
    </row>
  </sheetData>
  <protectedRanges>
    <protectedRange password="CADF" sqref="C78" name="BidOffer Prices_2_1_7"/>
    <protectedRange password="CADF" sqref="B44:B46" name="Yield_2_1_2_8"/>
    <protectedRange password="CADF" sqref="B18" name="Fund Name_1_1_1_2_2"/>
    <protectedRange password="CADF" sqref="C18" name="Fund Name_1_1_1_3_1"/>
    <protectedRange password="CADF" sqref="B43" name="Yield_2_1_2_3_3"/>
    <protectedRange password="CADF" sqref="B81" name="Yield_2_1_2_4_5"/>
    <protectedRange password="CADF" sqref="C81" name="Fund Name_2_1"/>
    <protectedRange password="CADF" sqref="E78" name="BidOffer Prices_2_1_2"/>
    <protectedRange password="CADF" sqref="D44:D46" name="Yield_2_1_2_6"/>
    <protectedRange password="CADF" sqref="D18" name="Fund Name_1_1_1"/>
    <protectedRange password="CADF" sqref="E18" name="Fund Name_1_1_1_1"/>
    <protectedRange password="CADF" sqref="D43" name="Yield_2_1_2_1_5"/>
    <protectedRange password="CADF" sqref="D81" name="Yield_2_1_2_2_5"/>
    <protectedRange password="CADF" sqref="E81" name="Fund Name_2_1_5"/>
    <protectedRange password="CADF" sqref="I78" name="BidOffer Prices_2_1_9"/>
    <protectedRange password="CADF" sqref="H44:H46" name="Yield_2_1_2_9"/>
    <protectedRange password="CADF" sqref="H18" name="Fund Name_1_1_1_7"/>
    <protectedRange password="CADF" sqref="I18" name="Fund Name_1_1_1_1_3"/>
    <protectedRange password="CADF" sqref="H43" name="Yield_2_1_2_1_6"/>
    <protectedRange password="CADF" sqref="H81" name="Yield_2_1_2_2_6"/>
    <protectedRange password="CADF" sqref="I81" name="Fund Name_2_1_6"/>
    <protectedRange password="CADF" sqref="M78" name="BidOffer Prices_2_1_3"/>
    <protectedRange password="CADF" sqref="L44:L46" name="Yield_2_1_2"/>
    <protectedRange password="CADF" sqref="L18" name="Fund Name_1_1_1_2"/>
    <protectedRange password="CADF" sqref="M18" name="Fund Name_1_1_1_3"/>
    <protectedRange password="CADF" sqref="L43" name="Yield_2_1_2_2_1_1"/>
    <protectedRange password="CADF" sqref="L81" name="Yield_2_1_2_2_2"/>
    <protectedRange password="CADF" sqref="M81" name="Fund Name_2_2_1"/>
    <protectedRange password="CADF" sqref="Q78" name="BidOffer Prices_2_1_4"/>
    <protectedRange password="CADF" sqref="P44:P46" name="Yield_2_1_2_1"/>
    <protectedRange password="CADF" sqref="P18" name="Fund Name_1_1_1_1_1"/>
    <protectedRange password="CADF" sqref="Q18" name="Fund Name_1_1_1_1_1_1"/>
    <protectedRange password="CADF" sqref="P43" name="Yield_2_1_2_1_3"/>
    <protectedRange password="CADF" sqref="P81" name="Yield_2_1_2_1_1_1"/>
    <protectedRange password="CADF" sqref="Q81" name="Fund Name_2_1_2"/>
    <protectedRange password="CADF" sqref="U78" name="BidOffer Prices_2_1_5"/>
    <protectedRange password="CADF" sqref="T44:T46" name="Yield_2_1_2_7"/>
    <protectedRange password="CADF" sqref="U81" name="Fund Name_2_1_3"/>
    <protectedRange password="CADF" sqref="T18" name="Fund Name_1_1_1_5"/>
    <protectedRange password="CADF" sqref="U18" name="Fund Name_1_1_1_2_3"/>
    <protectedRange password="CADF" sqref="T43" name="Yield_2_1_2_2_3"/>
    <protectedRange password="CADF" sqref="T81" name="Yield_2_1_2_2_1_2"/>
    <protectedRange password="CADF" sqref="Y78" name="BidOffer Prices_2_1"/>
    <protectedRange password="CADF" sqref="X44:X46" name="Yield_2_1_2_2"/>
    <protectedRange password="CADF" sqref="X18" name="Fund Name_1_1_1_1_2"/>
    <protectedRange password="CADF" sqref="Y18" name="Fund Name_1_1_1_1_1_2"/>
    <protectedRange password="CADF" sqref="X43" name="Yield_2_1_2_1_1"/>
    <protectedRange password="CADF" sqref="X81" name="Yield_2_1_2_1_1_2"/>
    <protectedRange password="CADF" sqref="Y81" name="Fund Name_2_1_1"/>
    <protectedRange password="CADF" sqref="AC78" name="BidOffer Prices_2_1_6"/>
    <protectedRange password="CADF" sqref="AB44:AB46" name="Yield_2_1_2_3"/>
    <protectedRange password="CADF" sqref="AB18" name="Fund Name_1_1_1_6"/>
    <protectedRange password="CADF" sqref="AC18" name="Fund Name_1_1_1_2_1"/>
    <protectedRange password="CADF" sqref="AB43" name="Yield_2_1_2_3_1"/>
    <protectedRange password="CADF" sqref="AB81" name="Yield_2_1_2_3_1_1"/>
    <protectedRange password="CADF" sqref="AC81" name="Fund Name_2_3"/>
    <protectedRange password="CADF" sqref="AG78" name="BidOffer Prices_2_1_8"/>
    <protectedRange password="CADF" sqref="AF44:AF46" name="Yield_2_1_2_5"/>
    <protectedRange password="CADF" sqref="AF18" name="Fund Name_1_1_1_1_5"/>
    <protectedRange password="CADF" sqref="AG18" name="Fund Name_1_1_1_1_1_3"/>
    <protectedRange password="CADF" sqref="AF43" name="Yield_2_1_2_1_4"/>
    <protectedRange password="CADF" sqref="AF81" name="Yield_2_1_2_1_1_3"/>
    <protectedRange password="CADF" sqref="AG81" name="Fund Name_2_1_4"/>
  </protectedRanges>
  <mergeCells count="43">
    <mergeCell ref="AH2:AI2"/>
    <mergeCell ref="AH127:AI127"/>
    <mergeCell ref="AF2:AG2"/>
    <mergeCell ref="AF127:AG127"/>
    <mergeCell ref="A1:AO1"/>
    <mergeCell ref="AN2:AO2"/>
    <mergeCell ref="AL2:AM2"/>
    <mergeCell ref="AJ2:AK2"/>
    <mergeCell ref="N2:O2"/>
    <mergeCell ref="R2:S2"/>
    <mergeCell ref="J2:K2"/>
    <mergeCell ref="F2:G2"/>
    <mergeCell ref="D2:E2"/>
    <mergeCell ref="P2:Q2"/>
    <mergeCell ref="T2:U2"/>
    <mergeCell ref="Z2:AA2"/>
    <mergeCell ref="T127:U127"/>
    <mergeCell ref="AQ2:AR2"/>
    <mergeCell ref="AJ127:AK127"/>
    <mergeCell ref="AQ126:AR126"/>
    <mergeCell ref="AN127:AO127"/>
    <mergeCell ref="AL127:AM127"/>
    <mergeCell ref="P127:Q127"/>
    <mergeCell ref="J127:K127"/>
    <mergeCell ref="F127:G127"/>
    <mergeCell ref="D127:E127"/>
    <mergeCell ref="B2:C2"/>
    <mergeCell ref="N127:O127"/>
    <mergeCell ref="L2:M2"/>
    <mergeCell ref="L127:M127"/>
    <mergeCell ref="H127:I127"/>
    <mergeCell ref="H2:I2"/>
    <mergeCell ref="B127:C127"/>
    <mergeCell ref="X2:Y2"/>
    <mergeCell ref="X127:Y127"/>
    <mergeCell ref="V2:W2"/>
    <mergeCell ref="V127:W127"/>
    <mergeCell ref="R127:S127"/>
    <mergeCell ref="AB2:AC2"/>
    <mergeCell ref="AD2:AE2"/>
    <mergeCell ref="AD127:AE127"/>
    <mergeCell ref="AB127:AC127"/>
    <mergeCell ref="Z127:AA12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Market Share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2021-02-18T08:50:32Z</dcterms:modified>
</cp:coreProperties>
</file>