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Data!$F$153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K25" i="11" l="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L139" i="11"/>
  <c r="AN139" i="11"/>
  <c r="AJ140" i="11"/>
  <c r="AL140" i="11"/>
  <c r="AN140" i="11"/>
  <c r="AO129" i="11"/>
  <c r="AN129" i="11"/>
  <c r="AM129" i="11"/>
  <c r="AL129" i="11"/>
  <c r="AK129" i="11"/>
  <c r="AJ12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L93" i="11"/>
  <c r="AN93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L115" i="11"/>
  <c r="AN115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5" i="11"/>
  <c r="AL125" i="11"/>
  <c r="AN125" i="11"/>
  <c r="AO5" i="11"/>
  <c r="AN5" i="11"/>
  <c r="AM5" i="11"/>
  <c r="AL5" i="11"/>
  <c r="AK5" i="11"/>
  <c r="AJ5" i="11"/>
  <c r="AH140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H125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H93" i="11"/>
  <c r="AI92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9" i="11"/>
  <c r="AF124" i="11"/>
  <c r="AF115" i="11"/>
  <c r="AF93" i="11"/>
  <c r="AF87" i="11"/>
  <c r="AG85" i="11"/>
  <c r="AF85" i="11"/>
  <c r="AF59" i="11"/>
  <c r="AF47" i="11"/>
  <c r="AF19" i="11"/>
  <c r="AE122" i="11"/>
  <c r="AD122" i="11"/>
  <c r="AA122" i="11"/>
  <c r="Z122" i="11"/>
  <c r="W122" i="11"/>
  <c r="V122" i="11"/>
  <c r="S122" i="11"/>
  <c r="R122" i="11"/>
  <c r="O122" i="11"/>
  <c r="N122" i="11"/>
  <c r="K122" i="11"/>
  <c r="J122" i="11"/>
  <c r="G122" i="11"/>
  <c r="F122" i="11"/>
  <c r="AE91" i="11"/>
  <c r="AD91" i="11"/>
  <c r="AA91" i="11"/>
  <c r="Z91" i="11"/>
  <c r="W91" i="11"/>
  <c r="V91" i="11"/>
  <c r="S91" i="11"/>
  <c r="R91" i="11"/>
  <c r="O91" i="11"/>
  <c r="N91" i="11"/>
  <c r="K91" i="11"/>
  <c r="J91" i="11"/>
  <c r="G91" i="11"/>
  <c r="F91" i="11"/>
  <c r="I9" i="1"/>
  <c r="H9" i="1"/>
  <c r="G9" i="1"/>
  <c r="F9" i="1"/>
  <c r="E9" i="1"/>
  <c r="D9" i="1"/>
  <c r="C9" i="1"/>
  <c r="AF125" i="11" l="1"/>
  <c r="AF140" i="11"/>
  <c r="K91" i="9"/>
  <c r="J91" i="9"/>
  <c r="K122" i="9"/>
  <c r="J122" i="9"/>
  <c r="I85" i="9" l="1"/>
  <c r="G85" i="9"/>
  <c r="AE138" i="11" l="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3" i="11"/>
  <c r="AD123" i="11"/>
  <c r="AE121" i="11"/>
  <c r="AD121" i="11"/>
  <c r="AE120" i="11"/>
  <c r="AD120" i="11"/>
  <c r="AE119" i="11"/>
  <c r="AD119" i="11"/>
  <c r="AE118" i="11"/>
  <c r="AD118" i="11"/>
  <c r="AE117" i="11"/>
  <c r="AD117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2" i="11"/>
  <c r="AD92" i="11"/>
  <c r="AE90" i="11"/>
  <c r="AD90" i="11"/>
  <c r="AE89" i="11"/>
  <c r="AD89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9" i="11"/>
  <c r="AB124" i="11"/>
  <c r="AB115" i="11"/>
  <c r="AB93" i="11"/>
  <c r="AB87" i="11"/>
  <c r="AB59" i="11"/>
  <c r="AB47" i="11"/>
  <c r="AB19" i="11"/>
  <c r="AB125" i="11" l="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3" i="11"/>
  <c r="Z123" i="11"/>
  <c r="AA121" i="11"/>
  <c r="Z121" i="11"/>
  <c r="AA120" i="11"/>
  <c r="Z120" i="11"/>
  <c r="AA119" i="11"/>
  <c r="Z119" i="11"/>
  <c r="AA118" i="11"/>
  <c r="Z118" i="11"/>
  <c r="AA117" i="11"/>
  <c r="Z117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2" i="11"/>
  <c r="Z92" i="11"/>
  <c r="AA90" i="11"/>
  <c r="Z90" i="11"/>
  <c r="AA89" i="11"/>
  <c r="Z89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9" i="11"/>
  <c r="AD139" i="11" s="1"/>
  <c r="X124" i="11"/>
  <c r="AD124" i="11" s="1"/>
  <c r="X115" i="11"/>
  <c r="AD115" i="11" s="1"/>
  <c r="X93" i="11"/>
  <c r="AD93" i="11" s="1"/>
  <c r="X87" i="11"/>
  <c r="AD87" i="11" s="1"/>
  <c r="X59" i="11"/>
  <c r="AD59" i="11" s="1"/>
  <c r="X47" i="11"/>
  <c r="AD47" i="11" s="1"/>
  <c r="X19" i="11"/>
  <c r="AD19" i="11" s="1"/>
  <c r="AB140" i="11" l="1"/>
  <c r="X125" i="11"/>
  <c r="AD125" i="11" s="1"/>
  <c r="X140" i="11" l="1"/>
  <c r="AD140" i="11" s="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3" i="11"/>
  <c r="V123" i="11"/>
  <c r="W121" i="11"/>
  <c r="V121" i="11"/>
  <c r="W120" i="11"/>
  <c r="V120" i="11"/>
  <c r="W119" i="11"/>
  <c r="V119" i="11"/>
  <c r="W118" i="11"/>
  <c r="V118" i="11"/>
  <c r="W117" i="11"/>
  <c r="V117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2" i="11"/>
  <c r="V92" i="11"/>
  <c r="W90" i="11"/>
  <c r="V90" i="11"/>
  <c r="W89" i="11"/>
  <c r="V89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9" i="11"/>
  <c r="Z139" i="11" s="1"/>
  <c r="T124" i="11"/>
  <c r="Z124" i="11" s="1"/>
  <c r="T115" i="11"/>
  <c r="Z115" i="11" s="1"/>
  <c r="T93" i="11"/>
  <c r="Z93" i="11" s="1"/>
  <c r="U85" i="11"/>
  <c r="AA85" i="11" s="1"/>
  <c r="T85" i="11"/>
  <c r="Z85" i="11" s="1"/>
  <c r="T59" i="11"/>
  <c r="Z59" i="11" s="1"/>
  <c r="T47" i="11"/>
  <c r="Z47" i="11" s="1"/>
  <c r="T19" i="11"/>
  <c r="Z19" i="11" s="1"/>
  <c r="T87" i="11" l="1"/>
  <c r="Z87" i="11" s="1"/>
  <c r="T125" i="11" l="1"/>
  <c r="Z125" i="11" s="1"/>
  <c r="T140" i="11" l="1"/>
  <c r="Z140" i="11" s="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3" i="11"/>
  <c r="R123" i="11"/>
  <c r="S121" i="11"/>
  <c r="R121" i="11"/>
  <c r="S120" i="11"/>
  <c r="R120" i="11"/>
  <c r="S119" i="11"/>
  <c r="R119" i="11"/>
  <c r="S118" i="11"/>
  <c r="R118" i="11"/>
  <c r="S117" i="11"/>
  <c r="R117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2" i="11"/>
  <c r="R92" i="11"/>
  <c r="S90" i="11"/>
  <c r="R90" i="11"/>
  <c r="S89" i="11"/>
  <c r="R89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9" i="11"/>
  <c r="V139" i="11" s="1"/>
  <c r="P124" i="11"/>
  <c r="V124" i="11" s="1"/>
  <c r="P115" i="11"/>
  <c r="V115" i="11" s="1"/>
  <c r="P93" i="11"/>
  <c r="V93" i="11" s="1"/>
  <c r="Q85" i="11"/>
  <c r="W85" i="11" s="1"/>
  <c r="P85" i="11"/>
  <c r="V85" i="11" s="1"/>
  <c r="P59" i="11"/>
  <c r="V59" i="11" s="1"/>
  <c r="P47" i="11"/>
  <c r="V47" i="11" s="1"/>
  <c r="P19" i="11"/>
  <c r="V19" i="11" s="1"/>
  <c r="P87" i="11" l="1"/>
  <c r="V87" i="11" s="1"/>
  <c r="P125" i="11" l="1"/>
  <c r="V125" i="11" s="1"/>
  <c r="P140" i="11" l="1"/>
  <c r="V140" i="11" s="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3" i="11"/>
  <c r="N123" i="11"/>
  <c r="O121" i="11"/>
  <c r="N121" i="11"/>
  <c r="O120" i="11"/>
  <c r="N120" i="11"/>
  <c r="O119" i="11"/>
  <c r="N119" i="11"/>
  <c r="O118" i="11"/>
  <c r="N118" i="11"/>
  <c r="O117" i="11"/>
  <c r="N117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2" i="11"/>
  <c r="N92" i="11"/>
  <c r="O90" i="11"/>
  <c r="N90" i="11"/>
  <c r="O89" i="11"/>
  <c r="N89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9" i="11"/>
  <c r="R139" i="11" s="1"/>
  <c r="L124" i="11"/>
  <c r="R124" i="11" s="1"/>
  <c r="L115" i="11"/>
  <c r="R115" i="11" s="1"/>
  <c r="L93" i="11"/>
  <c r="R93" i="11" s="1"/>
  <c r="M85" i="11"/>
  <c r="S85" i="11" s="1"/>
  <c r="L85" i="11"/>
  <c r="L59" i="11"/>
  <c r="R59" i="11" s="1"/>
  <c r="L47" i="11"/>
  <c r="R47" i="11" s="1"/>
  <c r="L19" i="11"/>
  <c r="R19" i="11" s="1"/>
  <c r="K113" i="11"/>
  <c r="J113" i="11"/>
  <c r="G113" i="11"/>
  <c r="F113" i="11"/>
  <c r="I85" i="11"/>
  <c r="H85" i="11"/>
  <c r="E85" i="11"/>
  <c r="D85" i="11"/>
  <c r="C85" i="11"/>
  <c r="B85" i="11"/>
  <c r="K45" i="11"/>
  <c r="J45" i="11"/>
  <c r="G45" i="11"/>
  <c r="F45" i="11"/>
  <c r="K45" i="9"/>
  <c r="J45" i="9"/>
  <c r="K85" i="9"/>
  <c r="J85" i="9"/>
  <c r="K113" i="9"/>
  <c r="J113" i="9"/>
  <c r="L87" i="11" l="1"/>
  <c r="R87" i="11" s="1"/>
  <c r="R85" i="11"/>
  <c r="N85" i="11"/>
  <c r="O85" i="11"/>
  <c r="G85" i="11"/>
  <c r="K85" i="11"/>
  <c r="F85" i="11"/>
  <c r="J85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3" i="11"/>
  <c r="J123" i="11"/>
  <c r="K121" i="11"/>
  <c r="J121" i="11"/>
  <c r="K120" i="11"/>
  <c r="J120" i="11"/>
  <c r="K119" i="11"/>
  <c r="J119" i="11"/>
  <c r="K118" i="11"/>
  <c r="J118" i="11"/>
  <c r="K117" i="11"/>
  <c r="J117" i="11"/>
  <c r="K114" i="11"/>
  <c r="J114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2" i="11"/>
  <c r="J92" i="11"/>
  <c r="K90" i="11"/>
  <c r="J90" i="11"/>
  <c r="K89" i="11"/>
  <c r="J89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9" i="11"/>
  <c r="N139" i="11" s="1"/>
  <c r="H124" i="11"/>
  <c r="N124" i="11" s="1"/>
  <c r="H115" i="11"/>
  <c r="N115" i="11" s="1"/>
  <c r="H93" i="11"/>
  <c r="N93" i="11" s="1"/>
  <c r="I86" i="11"/>
  <c r="O86" i="11" s="1"/>
  <c r="H86" i="11"/>
  <c r="N86" i="11" s="1"/>
  <c r="H59" i="11"/>
  <c r="N59" i="11" s="1"/>
  <c r="H47" i="11"/>
  <c r="N47" i="11" s="1"/>
  <c r="H19" i="11"/>
  <c r="N19" i="11" s="1"/>
  <c r="L125" i="11" l="1"/>
  <c r="R125" i="11" s="1"/>
  <c r="H87" i="11"/>
  <c r="L140" i="11" l="1"/>
  <c r="R140" i="11" s="1"/>
  <c r="H125" i="11"/>
  <c r="N125" i="11" s="1"/>
  <c r="N87" i="11"/>
  <c r="H140" i="11" l="1"/>
  <c r="N140" i="11" s="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3" i="11"/>
  <c r="F123" i="11"/>
  <c r="G121" i="11"/>
  <c r="F121" i="11"/>
  <c r="G120" i="11"/>
  <c r="F120" i="11"/>
  <c r="G119" i="11"/>
  <c r="F119" i="11"/>
  <c r="G118" i="11"/>
  <c r="F118" i="11"/>
  <c r="G117" i="11"/>
  <c r="F117" i="11"/>
  <c r="G114" i="11"/>
  <c r="F114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2" i="11"/>
  <c r="F92" i="11"/>
  <c r="G90" i="11"/>
  <c r="F90" i="11"/>
  <c r="G89" i="11"/>
  <c r="F89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9" i="11"/>
  <c r="J139" i="11" s="1"/>
  <c r="D124" i="11"/>
  <c r="J124" i="11" s="1"/>
  <c r="D115" i="11"/>
  <c r="J115" i="11" s="1"/>
  <c r="D93" i="11"/>
  <c r="J93" i="11" s="1"/>
  <c r="E86" i="11"/>
  <c r="K86" i="11" s="1"/>
  <c r="D86" i="11"/>
  <c r="D59" i="11"/>
  <c r="J59" i="11" s="1"/>
  <c r="D47" i="11"/>
  <c r="J47" i="11" s="1"/>
  <c r="D19" i="11"/>
  <c r="J19" i="11" s="1"/>
  <c r="D87" i="11" l="1"/>
  <c r="J87" i="11" s="1"/>
  <c r="J86" i="11"/>
  <c r="D125" i="11" l="1"/>
  <c r="J125" i="11" s="1"/>
  <c r="D140" i="11"/>
  <c r="J140" i="11" s="1"/>
  <c r="K44" i="9"/>
  <c r="J44" i="9"/>
  <c r="K62" i="9"/>
  <c r="J62" i="9"/>
  <c r="B139" i="11" l="1"/>
  <c r="B124" i="11"/>
  <c r="B115" i="11"/>
  <c r="B93" i="11"/>
  <c r="C86" i="11"/>
  <c r="B86" i="11"/>
  <c r="B59" i="11"/>
  <c r="B47" i="11"/>
  <c r="B19" i="11"/>
  <c r="F93" i="11" l="1"/>
  <c r="F115" i="11"/>
  <c r="F124" i="11"/>
  <c r="F19" i="11"/>
  <c r="F47" i="11"/>
  <c r="F59" i="11"/>
  <c r="F139" i="11"/>
  <c r="F86" i="11"/>
  <c r="G86" i="11"/>
  <c r="B87" i="11"/>
  <c r="F87" i="11" l="1"/>
  <c r="B125" i="11"/>
  <c r="F125" i="11" l="1"/>
  <c r="B140" i="11"/>
  <c r="F140" i="11" l="1"/>
  <c r="K84" i="9"/>
  <c r="J84" i="9"/>
  <c r="AT138" i="11" l="1"/>
  <c r="AT135" i="11"/>
  <c r="AQ135" i="11"/>
  <c r="AS135" i="11" s="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T123" i="11"/>
  <c r="AQ123" i="11"/>
  <c r="AS123" i="11" s="1"/>
  <c r="AT120" i="11"/>
  <c r="AS120" i="11"/>
  <c r="AT119" i="11"/>
  <c r="AS119" i="11"/>
  <c r="AT118" i="11"/>
  <c r="AS118" i="11"/>
  <c r="AT117" i="11"/>
  <c r="AS117" i="11"/>
  <c r="AT116" i="11"/>
  <c r="AS116" i="11"/>
  <c r="AT115" i="11"/>
  <c r="AS115" i="11"/>
  <c r="AT114" i="11"/>
  <c r="AQ114" i="11"/>
  <c r="AS114" i="11" s="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Q92" i="11"/>
  <c r="AS92" i="11" s="1"/>
  <c r="AT90" i="11"/>
  <c r="AS90" i="11"/>
  <c r="AT89" i="11"/>
  <c r="AS89" i="11"/>
  <c r="AT88" i="11"/>
  <c r="AS88" i="11"/>
  <c r="AT87" i="11"/>
  <c r="AS87" i="11"/>
  <c r="AT86" i="11"/>
  <c r="AQ86" i="11"/>
  <c r="AS86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7" i="9"/>
  <c r="J147" i="9"/>
  <c r="G140" i="9"/>
  <c r="H139" i="9" s="1"/>
  <c r="D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G124" i="9"/>
  <c r="H122" i="9" s="1"/>
  <c r="D124" i="9"/>
  <c r="E122" i="9" s="1"/>
  <c r="K123" i="9"/>
  <c r="J123" i="9"/>
  <c r="K121" i="9"/>
  <c r="J121" i="9"/>
  <c r="K120" i="9"/>
  <c r="J120" i="9"/>
  <c r="K119" i="9"/>
  <c r="J119" i="9"/>
  <c r="K118" i="9"/>
  <c r="J118" i="9"/>
  <c r="K117" i="9"/>
  <c r="J117" i="9"/>
  <c r="G115" i="9"/>
  <c r="H113" i="9" s="1"/>
  <c r="D115" i="9"/>
  <c r="E113" i="9" s="1"/>
  <c r="K114" i="9"/>
  <c r="J114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G93" i="9"/>
  <c r="H91" i="9" s="1"/>
  <c r="D93" i="9"/>
  <c r="E91" i="9" s="1"/>
  <c r="K92" i="9"/>
  <c r="J92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H45" i="9" s="1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0" i="9" l="1"/>
  <c r="H18" i="9"/>
  <c r="H11" i="9"/>
  <c r="H12" i="9"/>
  <c r="H8" i="9"/>
  <c r="H6" i="9"/>
  <c r="H14" i="9"/>
  <c r="H16" i="9"/>
  <c r="H7" i="9"/>
  <c r="H15" i="9"/>
  <c r="H9" i="9"/>
  <c r="H17" i="9"/>
  <c r="E123" i="9"/>
  <c r="E117" i="9"/>
  <c r="E118" i="9"/>
  <c r="E119" i="9"/>
  <c r="E120" i="9"/>
  <c r="E121" i="9"/>
  <c r="E102" i="9"/>
  <c r="E110" i="9"/>
  <c r="E103" i="9"/>
  <c r="E111" i="9"/>
  <c r="E100" i="9"/>
  <c r="E96" i="9"/>
  <c r="E104" i="9"/>
  <c r="E112" i="9"/>
  <c r="E97" i="9"/>
  <c r="E105" i="9"/>
  <c r="E114" i="9"/>
  <c r="E108" i="9"/>
  <c r="E98" i="9"/>
  <c r="E106" i="9"/>
  <c r="E95" i="9"/>
  <c r="E99" i="9"/>
  <c r="E107" i="9"/>
  <c r="E101" i="9"/>
  <c r="E109" i="9"/>
  <c r="E92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6" i="9"/>
  <c r="E131" i="9"/>
  <c r="E137" i="9"/>
  <c r="E138" i="9"/>
  <c r="E139" i="9"/>
  <c r="E132" i="9"/>
  <c r="E130" i="9"/>
  <c r="E133" i="9"/>
  <c r="E135" i="9"/>
  <c r="E134" i="9"/>
  <c r="H44" i="9"/>
  <c r="H58" i="9"/>
  <c r="H131" i="9"/>
  <c r="H134" i="9"/>
  <c r="H130" i="9"/>
  <c r="H132" i="9"/>
  <c r="H138" i="9"/>
  <c r="H136" i="9"/>
  <c r="J140" i="9"/>
  <c r="D125" i="9"/>
  <c r="AQ124" i="11"/>
  <c r="AQ138" i="11" s="1"/>
  <c r="AS138" i="11" s="1"/>
  <c r="H133" i="9"/>
  <c r="H135" i="9"/>
  <c r="H137" i="9"/>
  <c r="J93" i="9"/>
  <c r="H89" i="9"/>
  <c r="H92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8" i="9"/>
  <c r="H121" i="9"/>
  <c r="H119" i="9"/>
  <c r="H117" i="9"/>
  <c r="H123" i="9"/>
  <c r="H120" i="9"/>
  <c r="J124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26" i="9"/>
  <c r="H46" i="9"/>
  <c r="H22" i="9"/>
  <c r="H30" i="9"/>
  <c r="H34" i="9"/>
  <c r="H38" i="9"/>
  <c r="H40" i="9"/>
  <c r="H24" i="9"/>
  <c r="H28" i="9"/>
  <c r="H32" i="9"/>
  <c r="H36" i="9"/>
  <c r="H42" i="9"/>
  <c r="J115" i="9"/>
  <c r="H96" i="9"/>
  <c r="H98" i="9"/>
  <c r="H100" i="9"/>
  <c r="H102" i="9"/>
  <c r="H104" i="9"/>
  <c r="H106" i="9"/>
  <c r="H108" i="9"/>
  <c r="H110" i="9"/>
  <c r="H114" i="9"/>
  <c r="H95" i="9"/>
  <c r="H97" i="9"/>
  <c r="H99" i="9"/>
  <c r="H101" i="9"/>
  <c r="H103" i="9"/>
  <c r="H105" i="9"/>
  <c r="H107" i="9"/>
  <c r="H109" i="9"/>
  <c r="H111" i="9"/>
  <c r="H112" i="9"/>
  <c r="D141" i="9" l="1"/>
  <c r="E47" i="9"/>
  <c r="E115" i="9"/>
  <c r="E87" i="9"/>
  <c r="E124" i="9"/>
  <c r="E59" i="9"/>
  <c r="E93" i="9"/>
  <c r="E19" i="9"/>
  <c r="AS124" i="11"/>
  <c r="J86" i="9" l="1"/>
  <c r="G87" i="9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73" i="9"/>
  <c r="H81" i="9"/>
  <c r="J87" i="9"/>
  <c r="G125" i="9"/>
  <c r="H61" i="9"/>
  <c r="H47" i="9" l="1"/>
  <c r="H115" i="9"/>
  <c r="H93" i="9"/>
  <c r="J125" i="9"/>
  <c r="M125" i="9"/>
  <c r="H19" i="9"/>
  <c r="H124" i="9"/>
  <c r="G141" i="9"/>
  <c r="J141" i="9" s="1"/>
  <c r="H59" i="9"/>
  <c r="H87" i="9"/>
</calcChain>
</file>

<file path=xl/sharedStrings.xml><?xml version="1.0" encoding="utf-8"?>
<sst xmlns="http://schemas.openxmlformats.org/spreadsheetml/2006/main" count="643" uniqueCount="228">
  <si>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</si>
  <si>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</si>
  <si>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</si>
  <si>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</si>
  <si>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</si>
  <si>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</si>
  <si>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</si>
  <si>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</si>
  <si>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</si>
  <si>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</si>
  <si>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</si>
  <si>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</si>
  <si>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</si>
  <si>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</si>
  <si>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</si>
  <si>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</si>
  <si>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</si>
  <si>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</si>
  <si>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</si>
  <si>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</si>
  <si>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</si>
  <si>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</si>
  <si>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</si>
  <si>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</si>
  <si>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</si>
  <si>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</si>
  <si>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</si>
  <si>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</si>
  <si>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</si>
  <si>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</si>
  <si>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</si>
  <si>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</si>
  <si>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</si>
  <si>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</si>
  <si>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</si>
  <si>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</si>
  <si>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</si>
  <si>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</si>
  <si>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</si>
  <si>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</si>
  <si>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</si>
  <si>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</si>
  <si>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</si>
  <si>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</si>
  <si>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</si>
  <si>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</si>
  <si>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</si>
  <si>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</si>
  <si>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</si>
  <si>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</si>
  <si>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</si>
  <si>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</si>
  <si>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</si>
  <si>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</si>
  <si>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</si>
  <si>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</si>
  <si>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</si>
  <si>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</si>
  <si>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</si>
  <si>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</si>
  <si>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</si>
  <si>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</si>
  <si>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</si>
  <si>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</si>
  <si>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</si>
  <si>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</si>
  <si>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</si>
  <si>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</si>
  <si>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</si>
  <si>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</si>
  <si>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</si>
  <si>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</si>
  <si>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</si>
  <si>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</si>
  <si>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</si>
  <si>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</si>
  <si>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</si>
  <si>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</si>
  <si>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</si>
  <si>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</si>
  <si>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</si>
  <si>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</si>
  <si>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</si>
  <si>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</si>
  <si>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</si>
  <si>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</si>
  <si>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</si>
  <si>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</si>
  <si>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</si>
  <si>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</si>
  <si>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</si>
  <si>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</si>
  <si>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</si>
  <si>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</si>
  <si>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</si>
  <si>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</si>
  <si>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</si>
  <si>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</si>
  <si>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</si>
  <si>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</si>
  <si>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</si>
  <si>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</si>
  <si>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</si>
  <si>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</si>
  <si>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</si>
  <si>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</si>
  <si>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</si>
  <si>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</si>
  <si>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</si>
  <si>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</si>
  <si>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</si>
  <si>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</si>
  <si>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</si>
  <si>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</si>
  <si>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</si>
  <si>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</si>
  <si>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</si>
  <si>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</si>
  <si>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</si>
  <si>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</si>
  <si>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</si>
  <si>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</si>
  <si>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</si>
  <si>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</si>
  <si>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</si>
  <si>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</si>
  <si>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</si>
  <si>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</si>
  <si>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</si>
  <si>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</si>
  <si>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</si>
  <si>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</si>
  <si>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</si>
  <si>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</si>
  <si>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</si>
  <si>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</si>
  <si>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</si>
  <si>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</si>
  <si>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</si>
  <si>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</si>
  <si>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</si>
  <si>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</si>
  <si>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</si>
  <si>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</si>
  <si>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</si>
  <si>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</si>
  <si>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</si>
  <si>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</si>
  <si>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</si>
  <si>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</si>
  <si>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</si>
  <si>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</si>
  <si>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</si>
  <si>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</si>
  <si>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</si>
  <si>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</si>
  <si>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</si>
  <si>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</si>
  <si>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</si>
  <si>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</si>
  <si>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</si>
  <si>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</si>
  <si>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</si>
  <si>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</si>
  <si>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</si>
  <si>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</si>
  <si>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</si>
  <si>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</si>
  <si>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</si>
  <si>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</si>
  <si>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</si>
  <si>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</si>
  <si>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</si>
  <si>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</si>
  <si>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</si>
  <si>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</si>
  <si>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</si>
  <si>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</si>
  <si>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</si>
  <si>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</si>
  <si>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</si>
  <si>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</si>
  <si>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</si>
  <si>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</si>
  <si>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</si>
  <si>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</si>
  <si>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</si>
  <si>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</si>
  <si>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</si>
  <si>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</si>
  <si>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</si>
  <si>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</si>
  <si>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</si>
  <si>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</si>
  <si>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</si>
  <si>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</si>
  <si>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</si>
  <si>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</si>
  <si>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</si>
  <si>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NAV and Unit Price as at Week Ended November 27, 2020</t>
  </si>
  <si>
    <t>ARM Discovery Balanced Fund</t>
  </si>
  <si>
    <t>Cordros Milestone Fund</t>
  </si>
  <si>
    <t>NAV and Unit Price as at Week Ended December 4, 2020</t>
  </si>
  <si>
    <t>United Capital Fixed Income Fund</t>
  </si>
  <si>
    <t>ValuAlliance Value Fund</t>
  </si>
  <si>
    <t>ValuAlliance Money Market  Fund</t>
  </si>
  <si>
    <t>ACAP CanaryGrowth Fund</t>
  </si>
  <si>
    <t>NAV and Unit Price as at Week Ended December 11, 2020</t>
  </si>
  <si>
    <t>MIXED/BALANCED FUNDS</t>
  </si>
  <si>
    <t>NAV and Unit Price as at Week Ended December 18, 2020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</si>
  <si>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</si>
  <si>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</si>
  <si>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</si>
  <si>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</si>
  <si>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</si>
  <si>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</si>
  <si>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December 24, 2020</t>
  </si>
  <si>
    <t>NAV and Unit Price as at Week Ended December 31, 2020</t>
  </si>
  <si>
    <t>NAV and Unit Price as at Week Ended January 8, 2021</t>
  </si>
  <si>
    <t>NAV and Unit Price as at Week Ended January 15, 2021</t>
  </si>
  <si>
    <t>NET ASSET VALUES AND UNIT PRICES OF FUND MANAGEMENT AND COLLECTIVE INVESTMENT SCHEMES AS AT WEEK ENDED JANUARY 22, 2021</t>
  </si>
  <si>
    <t>NAV and Unit Price as at Week Ended January 22, 2021</t>
  </si>
  <si>
    <t>MARKET CAPITALIZATION OF EXCHANGE TRADED FUNDS AS AT JANUARY 22, 2021</t>
  </si>
  <si>
    <t>Nigerian Real Estate Investment Trust</t>
  </si>
  <si>
    <t>United Capital Sukuk Fund</t>
  </si>
  <si>
    <t>Two (2) new funds have been added to the list:-</t>
  </si>
  <si>
    <t>Note:</t>
  </si>
  <si>
    <t>The chart above shows that Money Market Funds category has 47.42% share of the Total NAV, followed by Fixed Income Funds with 30.52%, Bond Funds at 15.19%, Real Estate Funds at 2.84%.  Next is Mixed/Balanced Funds at 2.02%, Equity Based Funds at 1.03% and Ethical Funds at 0.99%.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</si>
</sst>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_(* #,##0.000_);_(* \(#,##0.000\);_(* &quot;-&quot;??_);_(@_)"/>
  </numFmts>
  <fonts count="89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</cellStyleXfs>
  <cellXfs count="465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85" fillId="0" borderId="0" xfId="0" applyFont="1" applyBorder="1"/>
    <xf numFmtId="0" fontId="86" fillId="0" borderId="0" xfId="0" applyFont="1" applyBorder="1"/>
    <xf numFmtId="167" fontId="1" fillId="8" borderId="1" xfId="2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4" fontId="1" fillId="10" borderId="1" xfId="2" applyNumberFormat="1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87" fillId="0" borderId="0" xfId="0" applyFont="1" applyAlignment="1">
      <alignment wrapText="1"/>
    </xf>
    <xf numFmtId="0" fontId="88" fillId="0" borderId="0" xfId="0" applyFont="1"/>
  </cellXfs>
  <cellStyles count="2327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22ND JANUARY,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14825747524.41</c:v>
                </c:pt>
                <c:pt idx="1">
                  <c:v>30186886129.4701</c:v>
                </c:pt>
                <c:pt idx="2" formatCode="#,##0.00">
                  <c:v>457132505206.80859</c:v>
                </c:pt>
                <c:pt idx="3" formatCode="#,##0.00">
                  <c:v>15466748557.959999</c:v>
                </c:pt>
                <c:pt idx="4" formatCode="#,##0.00">
                  <c:v>42491705608.34108</c:v>
                </c:pt>
                <c:pt idx="5" formatCode="#,##0.00">
                  <c:v>710300285781.38733</c:v>
                </c:pt>
                <c:pt idx="6" formatCode="#,##0.00">
                  <c:v>227504038323.12997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22,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44169</c:v>
                </c:pt>
                <c:pt idx="1">
                  <c:v>44176</c:v>
                </c:pt>
                <c:pt idx="2">
                  <c:v>44183</c:v>
                </c:pt>
                <c:pt idx="3">
                  <c:v>44189</c:v>
                </c:pt>
                <c:pt idx="4">
                  <c:v>44561</c:v>
                </c:pt>
                <c:pt idx="5">
                  <c:v>44204</c:v>
                </c:pt>
                <c:pt idx="6">
                  <c:v>44211</c:v>
                </c:pt>
                <c:pt idx="7">
                  <c:v>44218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1476841800766.1191</c:v>
                </c:pt>
                <c:pt idx="1">
                  <c:v>1474408614828.968</c:v>
                </c:pt>
                <c:pt idx="2">
                  <c:v>1477731826209.4197</c:v>
                </c:pt>
                <c:pt idx="3">
                  <c:v>1479144917010.8354</c:v>
                </c:pt>
                <c:pt idx="4">
                  <c:v>1493761634797.3457</c:v>
                </c:pt>
                <c:pt idx="5">
                  <c:v>1493636064307.1685</c:v>
                </c:pt>
                <c:pt idx="6">
                  <c:v>1496203829459.8872</c:v>
                </c:pt>
                <c:pt idx="7">
                  <c:v>1497907917131.5071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January 22,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44169</c:v>
                </c:pt>
                <c:pt idx="1">
                  <c:v>44176</c:v>
                </c:pt>
                <c:pt idx="2">
                  <c:v>44183</c:v>
                </c:pt>
                <c:pt idx="3">
                  <c:v>44189</c:v>
                </c:pt>
                <c:pt idx="4">
                  <c:v>44561</c:v>
                </c:pt>
                <c:pt idx="5">
                  <c:v>44204</c:v>
                </c:pt>
                <c:pt idx="6">
                  <c:v>44211</c:v>
                </c:pt>
                <c:pt idx="7">
                  <c:v>44218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44169</c:v>
                </c:pt>
                <c:pt idx="1">
                  <c:v>44176</c:v>
                </c:pt>
                <c:pt idx="2">
                  <c:v>44183</c:v>
                </c:pt>
                <c:pt idx="3">
                  <c:v>44189</c:v>
                </c:pt>
                <c:pt idx="4">
                  <c:v>44561</c:v>
                </c:pt>
                <c:pt idx="5">
                  <c:v>44204</c:v>
                </c:pt>
                <c:pt idx="6">
                  <c:v>44211</c:v>
                </c:pt>
                <c:pt idx="7">
                  <c:v>44218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9680886012.0100002</c:v>
                </c:pt>
                <c:pt idx="1">
                  <c:v>10366675105.879999</c:v>
                </c:pt>
                <c:pt idx="2">
                  <c:v>10510321663.77</c:v>
                </c:pt>
                <c:pt idx="3">
                  <c:v>11583636280.93</c:v>
                </c:pt>
                <c:pt idx="4">
                  <c:v>12484919084.960001</c:v>
                </c:pt>
                <c:pt idx="5">
                  <c:v>13059553041.24</c:v>
                </c:pt>
                <c:pt idx="6">
                  <c:v>14539154771.85</c:v>
                </c:pt>
                <c:pt idx="7">
                  <c:v>14825747524.41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44169</c:v>
                </c:pt>
                <c:pt idx="1">
                  <c:v>44176</c:v>
                </c:pt>
                <c:pt idx="2">
                  <c:v>44183</c:v>
                </c:pt>
                <c:pt idx="3">
                  <c:v>44189</c:v>
                </c:pt>
                <c:pt idx="4">
                  <c:v>44561</c:v>
                </c:pt>
                <c:pt idx="5">
                  <c:v>44204</c:v>
                </c:pt>
                <c:pt idx="6">
                  <c:v>44211</c:v>
                </c:pt>
                <c:pt idx="7">
                  <c:v>44218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29069195742.49065</c:v>
                </c:pt>
                <c:pt idx="1">
                  <c:v>28893069276.419998</c:v>
                </c:pt>
                <c:pt idx="2">
                  <c:v>29594543698.040005</c:v>
                </c:pt>
                <c:pt idx="3">
                  <c:v>29456136497.55064</c:v>
                </c:pt>
                <c:pt idx="4">
                  <c:v>29632958911.520641</c:v>
                </c:pt>
                <c:pt idx="5">
                  <c:v>29799600911.113796</c:v>
                </c:pt>
                <c:pt idx="6">
                  <c:v>30356746627.496941</c:v>
                </c:pt>
                <c:pt idx="7">
                  <c:v>30186886129.4701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44169</c:v>
                </c:pt>
                <c:pt idx="1">
                  <c:v>44176</c:v>
                </c:pt>
                <c:pt idx="2">
                  <c:v>44183</c:v>
                </c:pt>
                <c:pt idx="3">
                  <c:v>44189</c:v>
                </c:pt>
                <c:pt idx="4">
                  <c:v>44561</c:v>
                </c:pt>
                <c:pt idx="5">
                  <c:v>44204</c:v>
                </c:pt>
                <c:pt idx="6">
                  <c:v>44211</c:v>
                </c:pt>
                <c:pt idx="7">
                  <c:v>44218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14397003172.85</c:v>
                </c:pt>
                <c:pt idx="1">
                  <c:v>14154102520.949999</c:v>
                </c:pt>
                <c:pt idx="2">
                  <c:v>14657662390.49</c:v>
                </c:pt>
                <c:pt idx="3">
                  <c:v>14706374811.539999</c:v>
                </c:pt>
                <c:pt idx="4">
                  <c:v>14986399213.010002</c:v>
                </c:pt>
                <c:pt idx="5">
                  <c:v>15105783947.01</c:v>
                </c:pt>
                <c:pt idx="6">
                  <c:v>15501449617.91</c:v>
                </c:pt>
                <c:pt idx="7">
                  <c:v>15466748557.959999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44169</c:v>
                </c:pt>
                <c:pt idx="1">
                  <c:v>44176</c:v>
                </c:pt>
                <c:pt idx="2">
                  <c:v>44183</c:v>
                </c:pt>
                <c:pt idx="3">
                  <c:v>44189</c:v>
                </c:pt>
                <c:pt idx="4">
                  <c:v>44561</c:v>
                </c:pt>
                <c:pt idx="5">
                  <c:v>44204</c:v>
                </c:pt>
                <c:pt idx="6">
                  <c:v>44211</c:v>
                </c:pt>
                <c:pt idx="7">
                  <c:v>44218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42245517361.358917</c:v>
                </c:pt>
                <c:pt idx="1">
                  <c:v>42249159096.868912</c:v>
                </c:pt>
                <c:pt idx="2">
                  <c:v>42265128578.148918</c:v>
                </c:pt>
                <c:pt idx="3">
                  <c:v>42278201949.368912</c:v>
                </c:pt>
                <c:pt idx="4">
                  <c:v>42306959892.688919</c:v>
                </c:pt>
                <c:pt idx="5">
                  <c:v>42320731839.598915</c:v>
                </c:pt>
                <c:pt idx="6">
                  <c:v>42475689079.191078</c:v>
                </c:pt>
                <c:pt idx="7">
                  <c:v>42491705608.34108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44169</c:v>
                </c:pt>
                <c:pt idx="1">
                  <c:v>44176</c:v>
                </c:pt>
                <c:pt idx="2">
                  <c:v>44183</c:v>
                </c:pt>
                <c:pt idx="3">
                  <c:v>44189</c:v>
                </c:pt>
                <c:pt idx="4">
                  <c:v>44561</c:v>
                </c:pt>
                <c:pt idx="5">
                  <c:v>44204</c:v>
                </c:pt>
                <c:pt idx="6">
                  <c:v>44211</c:v>
                </c:pt>
                <c:pt idx="7">
                  <c:v>44218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759145393298.31982</c:v>
                </c:pt>
                <c:pt idx="1">
                  <c:v>750604159899.30261</c:v>
                </c:pt>
                <c:pt idx="2">
                  <c:v>743448025468.94922</c:v>
                </c:pt>
                <c:pt idx="3">
                  <c:v>737255326040.85193</c:v>
                </c:pt>
                <c:pt idx="4">
                  <c:v>735762469741.90857</c:v>
                </c:pt>
                <c:pt idx="5">
                  <c:v>731631861532.73389</c:v>
                </c:pt>
                <c:pt idx="6">
                  <c:v>720747824285.94629</c:v>
                </c:pt>
                <c:pt idx="7">
                  <c:v>710300285781.38733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44169</c:v>
                </c:pt>
                <c:pt idx="1">
                  <c:v>44176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410887858524.85992</c:v>
                </c:pt>
                <c:pt idx="1">
                  <c:v>413717352736.78656</c:v>
                </c:pt>
                <c:pt idx="2">
                  <c:v>417446339056.69153</c:v>
                </c:pt>
                <c:pt idx="3">
                  <c:v>422660885839.034</c:v>
                </c:pt>
                <c:pt idx="4">
                  <c:v>434650230110.76752</c:v>
                </c:pt>
                <c:pt idx="5">
                  <c:v>439122942767.8219</c:v>
                </c:pt>
                <c:pt idx="6">
                  <c:v>446769776840.92291</c:v>
                </c:pt>
                <c:pt idx="7">
                  <c:v>457132505206.80859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211415946654.23004</c:v>
                </c:pt>
                <c:pt idx="1">
                  <c:v>214424096192.75998</c:v>
                </c:pt>
                <c:pt idx="2">
                  <c:v>219809805353.33005</c:v>
                </c:pt>
                <c:pt idx="3">
                  <c:v>221204355591.56</c:v>
                </c:pt>
                <c:pt idx="4">
                  <c:v>223937697842.49005</c:v>
                </c:pt>
                <c:pt idx="5">
                  <c:v>222595590267.64999</c:v>
                </c:pt>
                <c:pt idx="6">
                  <c:v>225813188236.56998</c:v>
                </c:pt>
                <c:pt idx="7">
                  <c:v>227504038323.12997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91</xdr:row>
      <xdr:rowOff>0</xdr:rowOff>
    </xdr:from>
    <xdr:to>
      <xdr:col>13</xdr:col>
      <xdr:colOff>304800</xdr:colOff>
      <xdr:row>92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76201</xdr:rowOff>
    </xdr:from>
    <xdr:to>
      <xdr:col>10</xdr:col>
      <xdr:colOff>381000</xdr:colOff>
      <xdr:row>23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130" zoomScaleNormal="13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2" t="s">
        <v>220</v>
      </c>
      <c r="B1" s="433"/>
      <c r="C1" s="433"/>
      <c r="D1" s="433"/>
      <c r="E1" s="433"/>
      <c r="F1" s="433"/>
      <c r="G1" s="433"/>
      <c r="H1" s="433"/>
      <c r="I1" s="433"/>
      <c r="J1" s="433"/>
      <c r="K1" s="434"/>
      <c r="M1" s="4"/>
    </row>
    <row r="2" spans="1:19" ht="24.75" customHeight="1" thickBot="1">
      <c r="A2" s="187"/>
      <c r="B2" s="190"/>
      <c r="C2" s="188"/>
      <c r="D2" s="435" t="s">
        <v>219</v>
      </c>
      <c r="E2" s="436"/>
      <c r="F2" s="437"/>
      <c r="G2" s="435" t="s">
        <v>221</v>
      </c>
      <c r="H2" s="436"/>
      <c r="I2" s="437"/>
      <c r="J2" s="426" t="s">
        <v>84</v>
      </c>
      <c r="K2" s="427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394">
        <v>1</v>
      </c>
      <c r="B5" s="395" t="s">
        <v>7</v>
      </c>
      <c r="C5" s="395" t="s">
        <v>8</v>
      </c>
      <c r="D5" s="73">
        <v>6701294238.4799995</v>
      </c>
      <c r="E5" s="55">
        <f>(D5/$D$19)</f>
        <v>0.43230113335577897</v>
      </c>
      <c r="F5" s="73">
        <v>10680.84</v>
      </c>
      <c r="G5" s="73">
        <v>6641191574.1899996</v>
      </c>
      <c r="H5" s="55">
        <f t="shared" ref="H5:H18" si="0">(G5/$G$19)</f>
        <v>0.42938511279877856</v>
      </c>
      <c r="I5" s="73">
        <v>10629.96</v>
      </c>
      <c r="J5" s="186">
        <f t="shared" ref="J5:J13" si="1">((G5-D5)/D5)</f>
        <v>-8.9688144037729286E-3</v>
      </c>
      <c r="K5" s="186">
        <f t="shared" ref="K5:K13" si="2">((I5-F5)/F5)</f>
        <v>-4.7636702731246811E-3</v>
      </c>
      <c r="L5" s="9"/>
      <c r="M5" s="194"/>
      <c r="N5" s="276"/>
    </row>
    <row r="6" spans="1:19" ht="12.75" customHeight="1">
      <c r="A6" s="394">
        <v>2</v>
      </c>
      <c r="B6" s="54" t="s">
        <v>170</v>
      </c>
      <c r="C6" s="395" t="s">
        <v>61</v>
      </c>
      <c r="D6" s="74">
        <v>796717512.48000002</v>
      </c>
      <c r="E6" s="55">
        <f t="shared" ref="E6:E18" si="3">(D6/$D$19)</f>
        <v>5.139632306126337E-2</v>
      </c>
      <c r="F6" s="73">
        <v>1.6</v>
      </c>
      <c r="G6" s="74">
        <v>788932693.08000004</v>
      </c>
      <c r="H6" s="55">
        <f t="shared" si="0"/>
        <v>5.1008309220490558E-2</v>
      </c>
      <c r="I6" s="73">
        <v>1.59</v>
      </c>
      <c r="J6" s="186">
        <f t="shared" si="1"/>
        <v>-9.7711162087646443E-3</v>
      </c>
      <c r="K6" s="186">
        <f t="shared" si="2"/>
        <v>-6.2500000000000056E-3</v>
      </c>
      <c r="L6" s="9"/>
      <c r="M6" s="194"/>
      <c r="N6" s="276"/>
    </row>
    <row r="7" spans="1:19" ht="12.95" customHeight="1">
      <c r="A7" s="394">
        <v>3</v>
      </c>
      <c r="B7" s="54" t="s">
        <v>76</v>
      </c>
      <c r="C7" s="395" t="s">
        <v>13</v>
      </c>
      <c r="D7" s="74">
        <v>268141861.66</v>
      </c>
      <c r="E7" s="55">
        <f t="shared" si="3"/>
        <v>1.729785718557543E-2</v>
      </c>
      <c r="F7" s="73">
        <v>137.52000000000001</v>
      </c>
      <c r="G7" s="74">
        <v>271648992.75</v>
      </c>
      <c r="H7" s="55">
        <f t="shared" si="0"/>
        <v>1.7563419469323122E-2</v>
      </c>
      <c r="I7" s="73">
        <v>139.41999999999999</v>
      </c>
      <c r="J7" s="186">
        <f t="shared" si="1"/>
        <v>1.3079386666029025E-2</v>
      </c>
      <c r="K7" s="186">
        <f t="shared" si="2"/>
        <v>1.3816172193135377E-2</v>
      </c>
      <c r="L7" s="9"/>
      <c r="M7" s="234"/>
      <c r="N7" s="10"/>
    </row>
    <row r="8" spans="1:19" ht="12.95" customHeight="1">
      <c r="A8" s="394">
        <v>4</v>
      </c>
      <c r="B8" s="395" t="s">
        <v>14</v>
      </c>
      <c r="C8" s="395" t="s">
        <v>15</v>
      </c>
      <c r="D8" s="74">
        <v>577926153</v>
      </c>
      <c r="E8" s="55">
        <f t="shared" si="3"/>
        <v>3.7282071499447261E-2</v>
      </c>
      <c r="F8" s="96">
        <v>17</v>
      </c>
      <c r="G8" s="74">
        <v>581728049</v>
      </c>
      <c r="H8" s="55">
        <f t="shared" si="0"/>
        <v>3.7611528164438433E-2</v>
      </c>
      <c r="I8" s="96">
        <v>17.12</v>
      </c>
      <c r="J8" s="186">
        <f t="shared" si="1"/>
        <v>6.5785152311665677E-3</v>
      </c>
      <c r="K8" s="186">
        <f t="shared" si="2"/>
        <v>7.0588235294118231E-3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394">
        <v>5</v>
      </c>
      <c r="B9" s="395" t="s">
        <v>77</v>
      </c>
      <c r="C9" s="395" t="s">
        <v>20</v>
      </c>
      <c r="D9" s="73">
        <v>363968713.47000003</v>
      </c>
      <c r="E9" s="55">
        <f t="shared" si="3"/>
        <v>2.3479656576729405E-2</v>
      </c>
      <c r="F9" s="73">
        <v>171.1053</v>
      </c>
      <c r="G9" s="73">
        <v>358785251.88</v>
      </c>
      <c r="H9" s="55">
        <f t="shared" si="0"/>
        <v>2.3197199497715395E-2</v>
      </c>
      <c r="I9" s="73">
        <v>168.7749</v>
      </c>
      <c r="J9" s="230">
        <f>((G9-D9)/D9)</f>
        <v>-1.424150317916619E-2</v>
      </c>
      <c r="K9" s="230">
        <f>((I9-F9)/F9)</f>
        <v>-1.3619683317816557E-2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394">
        <v>6</v>
      </c>
      <c r="B10" s="395" t="s">
        <v>55</v>
      </c>
      <c r="C10" s="395" t="s">
        <v>100</v>
      </c>
      <c r="D10" s="73">
        <v>1839374261.71</v>
      </c>
      <c r="E10" s="55">
        <f t="shared" si="3"/>
        <v>0.11865820984798942</v>
      </c>
      <c r="F10" s="73">
        <v>0.93779999999999997</v>
      </c>
      <c r="G10" s="73">
        <v>1839221292.47</v>
      </c>
      <c r="H10" s="55">
        <f t="shared" si="0"/>
        <v>0.11891454015546406</v>
      </c>
      <c r="I10" s="73">
        <v>0.93759999999999999</v>
      </c>
      <c r="J10" s="186">
        <f t="shared" si="1"/>
        <v>-8.3163738443202707E-5</v>
      </c>
      <c r="K10" s="186">
        <f t="shared" si="2"/>
        <v>-2.1326508850498825E-4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394">
        <v>7</v>
      </c>
      <c r="B11" s="395" t="s">
        <v>9</v>
      </c>
      <c r="C11" s="395" t="s">
        <v>16</v>
      </c>
      <c r="D11" s="73">
        <v>2652599255.2800002</v>
      </c>
      <c r="E11" s="55">
        <f t="shared" si="3"/>
        <v>0.17111943209590225</v>
      </c>
      <c r="F11" s="73">
        <v>19.578700000000001</v>
      </c>
      <c r="G11" s="73">
        <v>2662956331.1199999</v>
      </c>
      <c r="H11" s="55">
        <f t="shared" si="0"/>
        <v>0.17217298911538217</v>
      </c>
      <c r="I11" s="73">
        <v>19.649699999999999</v>
      </c>
      <c r="J11" s="186">
        <f t="shared" si="1"/>
        <v>3.9045007719820139E-3</v>
      </c>
      <c r="K11" s="186">
        <f t="shared" si="2"/>
        <v>3.6263899033131897E-3</v>
      </c>
      <c r="L11" s="49"/>
      <c r="M11" s="227"/>
      <c r="N11" s="10"/>
    </row>
    <row r="12" spans="1:19" ht="12.95" customHeight="1">
      <c r="A12" s="394">
        <v>8</v>
      </c>
      <c r="B12" s="75" t="s">
        <v>17</v>
      </c>
      <c r="C12" s="75" t="s">
        <v>72</v>
      </c>
      <c r="D12" s="73">
        <v>285248057.89999998</v>
      </c>
      <c r="E12" s="55">
        <f t="shared" si="3"/>
        <v>1.8401379543912542E-2</v>
      </c>
      <c r="F12" s="73">
        <v>160.4</v>
      </c>
      <c r="G12" s="73">
        <v>297171393.06</v>
      </c>
      <c r="H12" s="55">
        <f t="shared" si="0"/>
        <v>1.9213565924756697E-2</v>
      </c>
      <c r="I12" s="73">
        <v>159.51</v>
      </c>
      <c r="J12" s="186">
        <f>((G12-D12)/D12)</f>
        <v>4.1799881996672575E-2</v>
      </c>
      <c r="K12" s="186">
        <f>((I12-F12)/F12)</f>
        <v>-5.5486284289277725E-3</v>
      </c>
      <c r="L12" s="9"/>
      <c r="M12" s="350"/>
      <c r="N12" s="10"/>
    </row>
    <row r="13" spans="1:19" ht="12.95" customHeight="1">
      <c r="A13" s="394">
        <v>9</v>
      </c>
      <c r="B13" s="395" t="s">
        <v>74</v>
      </c>
      <c r="C13" s="395" t="s">
        <v>73</v>
      </c>
      <c r="D13" s="73">
        <v>308720145.19999999</v>
      </c>
      <c r="E13" s="55">
        <f t="shared" si="3"/>
        <v>1.9915566144427691E-2</v>
      </c>
      <c r="F13" s="73">
        <v>11.355399999999999</v>
      </c>
      <c r="G13" s="73">
        <v>312314186.44999999</v>
      </c>
      <c r="H13" s="55">
        <f t="shared" si="0"/>
        <v>2.0192620658416715E-2</v>
      </c>
      <c r="I13" s="73">
        <v>11.5177</v>
      </c>
      <c r="J13" s="186">
        <f t="shared" si="1"/>
        <v>1.1641745139992892E-2</v>
      </c>
      <c r="K13" s="186">
        <f t="shared" si="2"/>
        <v>1.4292759392007337E-2</v>
      </c>
      <c r="L13" s="48"/>
      <c r="M13"/>
      <c r="N13" s="50"/>
      <c r="O13" s="50"/>
    </row>
    <row r="14" spans="1:19" ht="12.95" customHeight="1">
      <c r="A14" s="394">
        <v>10</v>
      </c>
      <c r="B14" s="395" t="s">
        <v>7</v>
      </c>
      <c r="C14" s="54" t="s">
        <v>91</v>
      </c>
      <c r="D14" s="73">
        <v>337758155.66000003</v>
      </c>
      <c r="E14" s="55">
        <f t="shared" si="3"/>
        <v>2.1788810981249292E-2</v>
      </c>
      <c r="F14" s="73">
        <v>2689.77</v>
      </c>
      <c r="G14" s="73">
        <v>335615264.19</v>
      </c>
      <c r="H14" s="55">
        <f t="shared" si="0"/>
        <v>2.1699147880520422E-2</v>
      </c>
      <c r="I14" s="73">
        <v>2672.72</v>
      </c>
      <c r="J14" s="186">
        <f t="shared" ref="J14:J19" si="4">((G14-D14)/D14)</f>
        <v>-6.3444551496104895E-3</v>
      </c>
      <c r="K14" s="186">
        <f>((I14-F14)/F14)</f>
        <v>-6.3388319447388371E-3</v>
      </c>
      <c r="L14" s="48"/>
      <c r="M14" s="343"/>
      <c r="N14" s="282"/>
      <c r="O14" s="282"/>
    </row>
    <row r="15" spans="1:19" ht="12.95" customHeight="1">
      <c r="A15" s="394">
        <v>11</v>
      </c>
      <c r="B15" s="395" t="s">
        <v>105</v>
      </c>
      <c r="C15" s="73" t="s">
        <v>106</v>
      </c>
      <c r="D15" s="73">
        <v>354180805.75</v>
      </c>
      <c r="E15" s="55">
        <f t="shared" si="3"/>
        <v>2.2848237711961341E-2</v>
      </c>
      <c r="F15" s="73">
        <v>133.11000000000001</v>
      </c>
      <c r="G15" s="73">
        <v>362758717.48000002</v>
      </c>
      <c r="H15" s="55">
        <f t="shared" si="0"/>
        <v>2.3454103240936532E-2</v>
      </c>
      <c r="I15" s="73">
        <v>132.68</v>
      </c>
      <c r="J15" s="186">
        <f t="shared" si="4"/>
        <v>2.4219019186643258E-2</v>
      </c>
      <c r="K15" s="186">
        <f>((I15-F15)/F15)</f>
        <v>-3.2304109383217397E-3</v>
      </c>
      <c r="L15" s="48"/>
      <c r="M15" s="333"/>
      <c r="N15" s="282"/>
      <c r="O15" s="282"/>
    </row>
    <row r="16" spans="1:19" ht="12.95" customHeight="1">
      <c r="A16" s="394">
        <v>12</v>
      </c>
      <c r="B16" s="410" t="s">
        <v>65</v>
      </c>
      <c r="C16" s="410" t="s">
        <v>159</v>
      </c>
      <c r="D16" s="73">
        <v>311978504.35000002</v>
      </c>
      <c r="E16" s="55">
        <f t="shared" si="3"/>
        <v>2.0125763205368071E-2</v>
      </c>
      <c r="F16" s="73">
        <v>1.26</v>
      </c>
      <c r="G16" s="73">
        <v>308851483.10000002</v>
      </c>
      <c r="H16" s="55">
        <f t="shared" si="0"/>
        <v>1.9968740161683748E-2</v>
      </c>
      <c r="I16" s="73">
        <v>1.25</v>
      </c>
      <c r="J16" s="186">
        <f t="shared" si="4"/>
        <v>-1.0023194567571494E-2</v>
      </c>
      <c r="K16" s="186">
        <f>((I16-F16)/F16)</f>
        <v>-7.936507936507943E-3</v>
      </c>
      <c r="L16" s="48"/>
      <c r="M16" s="50"/>
      <c r="N16" s="282"/>
      <c r="O16" s="282"/>
    </row>
    <row r="17" spans="1:18" ht="12.95" customHeight="1">
      <c r="A17" s="394">
        <v>13</v>
      </c>
      <c r="B17" s="395" t="s">
        <v>115</v>
      </c>
      <c r="C17" s="54" t="s">
        <v>162</v>
      </c>
      <c r="D17" s="73">
        <v>302252187</v>
      </c>
      <c r="E17" s="55">
        <f t="shared" si="3"/>
        <v>1.9498317541269503E-2</v>
      </c>
      <c r="F17" s="73">
        <v>1.6602269999999999</v>
      </c>
      <c r="G17" s="73">
        <v>304209756.33999997</v>
      </c>
      <c r="H17" s="55">
        <f t="shared" si="0"/>
        <v>1.9668630106709641E-2</v>
      </c>
      <c r="I17" s="73">
        <v>1.671349</v>
      </c>
      <c r="J17" s="186">
        <f t="shared" si="4"/>
        <v>6.4766093487355772E-3</v>
      </c>
      <c r="K17" s="186">
        <f>((I17-F17)/F17)</f>
        <v>6.6990839204518881E-3</v>
      </c>
      <c r="L17" s="48"/>
      <c r="M17" s="50"/>
      <c r="N17" s="282"/>
      <c r="O17" s="282"/>
    </row>
    <row r="18" spans="1:18" ht="12.95" customHeight="1">
      <c r="A18" s="394">
        <v>14</v>
      </c>
      <c r="B18" s="395" t="s">
        <v>174</v>
      </c>
      <c r="C18" s="54" t="s">
        <v>175</v>
      </c>
      <c r="D18" s="73">
        <v>401289765.97000003</v>
      </c>
      <c r="E18" s="55">
        <f t="shared" si="3"/>
        <v>2.5887241249125472E-2</v>
      </c>
      <c r="F18" s="73">
        <v>137.65</v>
      </c>
      <c r="G18" s="73">
        <v>401363572.85000002</v>
      </c>
      <c r="H18" s="55">
        <f t="shared" si="0"/>
        <v>2.5950093605384004E-2</v>
      </c>
      <c r="I18" s="73">
        <v>137.68</v>
      </c>
      <c r="J18" s="186">
        <f t="shared" si="4"/>
        <v>1.8392415221850673E-4</v>
      </c>
      <c r="K18" s="186">
        <f>((I18-F18)/F18)</f>
        <v>2.1794406102434533E-4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15501449617.91</v>
      </c>
      <c r="E19" s="66">
        <f>(D19/$D$125)</f>
        <v>1.0360519945672008E-2</v>
      </c>
      <c r="F19" s="79"/>
      <c r="G19" s="78">
        <f>SUM(G5:G18)</f>
        <v>15466748557.959999</v>
      </c>
      <c r="H19" s="66">
        <f>(G19/$G$125)</f>
        <v>1.0325566999858586E-2</v>
      </c>
      <c r="I19" s="79"/>
      <c r="J19" s="186">
        <f t="shared" si="4"/>
        <v>-2.2385687019817811E-3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3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394">
        <v>15</v>
      </c>
      <c r="B21" s="395" t="s">
        <v>7</v>
      </c>
      <c r="C21" s="395" t="s">
        <v>48</v>
      </c>
      <c r="D21" s="84">
        <v>292145254621.41998</v>
      </c>
      <c r="E21" s="55">
        <f>(D21/$D$47)</f>
        <v>0.40533629763066142</v>
      </c>
      <c r="F21" s="84">
        <v>100</v>
      </c>
      <c r="G21" s="84">
        <v>289221600443.35999</v>
      </c>
      <c r="H21" s="55">
        <f t="shared" ref="H21:H46" si="5">(G21/$G$47)</f>
        <v>0.4071821541296341</v>
      </c>
      <c r="I21" s="84">
        <v>100</v>
      </c>
      <c r="J21" s="186">
        <f>((G21-D21)/D21)</f>
        <v>-1.0007536086282321E-2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394">
        <v>16</v>
      </c>
      <c r="B22" s="395" t="s">
        <v>21</v>
      </c>
      <c r="C22" s="395" t="s">
        <v>22</v>
      </c>
      <c r="D22" s="84">
        <v>213821784867.85001</v>
      </c>
      <c r="E22" s="55">
        <f t="shared" ref="E22:E44" si="7">(D22/$D$47)</f>
        <v>0.29666657000274105</v>
      </c>
      <c r="F22" s="84">
        <v>100</v>
      </c>
      <c r="G22" s="84">
        <v>210623945862.60999</v>
      </c>
      <c r="H22" s="55">
        <f t="shared" si="5"/>
        <v>0.29652803198707256</v>
      </c>
      <c r="I22" s="84">
        <v>100</v>
      </c>
      <c r="J22" s="186">
        <f t="shared" ref="J22:J47" si="8">((G22-D22)/D22)</f>
        <v>-1.4955627684131469E-2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394">
        <v>17</v>
      </c>
      <c r="B23" s="395" t="s">
        <v>55</v>
      </c>
      <c r="C23" s="395" t="s">
        <v>101</v>
      </c>
      <c r="D23" s="84">
        <v>12771708220.33</v>
      </c>
      <c r="E23" s="55">
        <f t="shared" si="7"/>
        <v>1.7720078770939181E-2</v>
      </c>
      <c r="F23" s="84">
        <v>1</v>
      </c>
      <c r="G23" s="84">
        <v>12872260575.200001</v>
      </c>
      <c r="H23" s="55">
        <f t="shared" si="5"/>
        <v>1.8122279876375779E-2</v>
      </c>
      <c r="I23" s="84">
        <v>1</v>
      </c>
      <c r="J23" s="186">
        <f t="shared" si="8"/>
        <v>7.8730544994710765E-3</v>
      </c>
      <c r="K23" s="186">
        <f t="shared" si="6"/>
        <v>0</v>
      </c>
      <c r="L23" s="9"/>
      <c r="M23" s="4"/>
      <c r="N23" s="10"/>
    </row>
    <row r="24" spans="1:18" ht="12.95" customHeight="1">
      <c r="A24" s="394">
        <v>18</v>
      </c>
      <c r="B24" s="395" t="s">
        <v>50</v>
      </c>
      <c r="C24" s="395" t="s">
        <v>51</v>
      </c>
      <c r="D24" s="84">
        <v>859412169.53999996</v>
      </c>
      <c r="E24" s="55">
        <f t="shared" si="7"/>
        <v>1.192389544000955E-3</v>
      </c>
      <c r="F24" s="84">
        <v>100</v>
      </c>
      <c r="G24" s="84">
        <v>788893807.53999996</v>
      </c>
      <c r="H24" s="55">
        <f t="shared" si="5"/>
        <v>1.110648303727139E-3</v>
      </c>
      <c r="I24" s="84">
        <v>100</v>
      </c>
      <c r="J24" s="186">
        <f t="shared" si="8"/>
        <v>-8.2054181333905157E-2</v>
      </c>
      <c r="K24" s="186">
        <f t="shared" si="6"/>
        <v>0</v>
      </c>
      <c r="L24" s="9"/>
      <c r="M24" s="233"/>
      <c r="N24" s="95"/>
    </row>
    <row r="25" spans="1:18" ht="12.95" customHeight="1">
      <c r="A25" s="394">
        <v>19</v>
      </c>
      <c r="B25" s="395" t="s">
        <v>9</v>
      </c>
      <c r="C25" s="395" t="s">
        <v>23</v>
      </c>
      <c r="D25" s="84">
        <v>85048767431.259995</v>
      </c>
      <c r="E25" s="55">
        <f t="shared" si="7"/>
        <v>0.11800072725230749</v>
      </c>
      <c r="F25" s="76">
        <v>1</v>
      </c>
      <c r="G25" s="84">
        <v>83723260734.520004</v>
      </c>
      <c r="H25" s="55">
        <f t="shared" si="5"/>
        <v>0.11787023377361829</v>
      </c>
      <c r="I25" s="76">
        <v>1</v>
      </c>
      <c r="J25" s="186">
        <f t="shared" si="8"/>
        <v>-1.5585254634187624E-2</v>
      </c>
      <c r="K25" s="186">
        <f t="shared" si="6"/>
        <v>0</v>
      </c>
      <c r="L25" s="9"/>
      <c r="M25" s="215"/>
      <c r="N25" s="10"/>
    </row>
    <row r="26" spans="1:18" ht="12.95" customHeight="1">
      <c r="A26" s="394">
        <v>20</v>
      </c>
      <c r="B26" s="395" t="s">
        <v>74</v>
      </c>
      <c r="C26" s="395" t="s">
        <v>75</v>
      </c>
      <c r="D26" s="84">
        <v>1285712631.95</v>
      </c>
      <c r="E26" s="55">
        <f t="shared" si="7"/>
        <v>1.7838591926708502E-3</v>
      </c>
      <c r="F26" s="76">
        <v>10</v>
      </c>
      <c r="G26" s="84">
        <v>1277866942.4300001</v>
      </c>
      <c r="H26" s="55">
        <f t="shared" si="5"/>
        <v>1.799051708143752E-3</v>
      </c>
      <c r="I26" s="76">
        <v>10</v>
      </c>
      <c r="J26" s="186">
        <f t="shared" si="8"/>
        <v>-6.1022108090364405E-3</v>
      </c>
      <c r="K26" s="186">
        <f t="shared" si="6"/>
        <v>0</v>
      </c>
      <c r="L26" s="9"/>
      <c r="M26" s="50"/>
      <c r="N26" s="50"/>
      <c r="O26" s="440"/>
      <c r="P26" s="440"/>
    </row>
    <row r="27" spans="1:18" ht="12.95" customHeight="1">
      <c r="A27" s="394">
        <v>21</v>
      </c>
      <c r="B27" s="395" t="s">
        <v>105</v>
      </c>
      <c r="C27" s="395" t="s">
        <v>107</v>
      </c>
      <c r="D27" s="84">
        <v>29081721971.43</v>
      </c>
      <c r="E27" s="55">
        <f t="shared" si="7"/>
        <v>4.0349371848942613E-2</v>
      </c>
      <c r="F27" s="76">
        <v>1</v>
      </c>
      <c r="G27" s="84">
        <v>28906652026.029999</v>
      </c>
      <c r="H27" s="55">
        <f t="shared" si="5"/>
        <v>4.0696382367677579E-2</v>
      </c>
      <c r="I27" s="76">
        <v>1</v>
      </c>
      <c r="J27" s="186">
        <f t="shared" si="8"/>
        <v>-6.0199305107170387E-3</v>
      </c>
      <c r="K27" s="186">
        <f t="shared" si="6"/>
        <v>0</v>
      </c>
      <c r="L27" s="9"/>
      <c r="M27" s="233"/>
      <c r="N27" s="10"/>
      <c r="O27" s="439"/>
      <c r="P27" s="439"/>
    </row>
    <row r="28" spans="1:18" ht="12.95" customHeight="1">
      <c r="A28" s="394">
        <v>22</v>
      </c>
      <c r="B28" s="395" t="s">
        <v>112</v>
      </c>
      <c r="C28" s="395" t="s">
        <v>111</v>
      </c>
      <c r="D28" s="84">
        <v>5397878597.5764532</v>
      </c>
      <c r="E28" s="55">
        <f t="shared" si="7"/>
        <v>7.4892749109915077E-3</v>
      </c>
      <c r="F28" s="76">
        <v>100</v>
      </c>
      <c r="G28" s="84">
        <v>5355481265.6800003</v>
      </c>
      <c r="H28" s="55">
        <f t="shared" si="5"/>
        <v>7.5397425186004832E-3</v>
      </c>
      <c r="I28" s="76">
        <v>100</v>
      </c>
      <c r="J28" s="186">
        <f t="shared" si="8"/>
        <v>-7.8544433947604006E-3</v>
      </c>
      <c r="K28" s="186">
        <f t="shared" si="6"/>
        <v>0</v>
      </c>
      <c r="L28" s="9"/>
      <c r="M28" s="4"/>
      <c r="N28" s="10"/>
      <c r="O28" s="440"/>
      <c r="P28" s="440"/>
    </row>
    <row r="29" spans="1:18" ht="12.95" customHeight="1">
      <c r="A29" s="394">
        <v>23</v>
      </c>
      <c r="B29" s="395" t="s">
        <v>113</v>
      </c>
      <c r="C29" s="395" t="s">
        <v>114</v>
      </c>
      <c r="D29" s="84">
        <v>7948623302.4899998</v>
      </c>
      <c r="E29" s="55">
        <f t="shared" si="7"/>
        <v>1.1028300099781499E-2</v>
      </c>
      <c r="F29" s="76">
        <v>100</v>
      </c>
      <c r="G29" s="84">
        <v>7783818661.6400003</v>
      </c>
      <c r="H29" s="55">
        <f t="shared" si="5"/>
        <v>1.0958490116721797E-2</v>
      </c>
      <c r="I29" s="76">
        <v>100</v>
      </c>
      <c r="J29" s="186">
        <f t="shared" si="8"/>
        <v>-2.0733733953447315E-2</v>
      </c>
      <c r="K29" s="186">
        <f t="shared" si="6"/>
        <v>0</v>
      </c>
      <c r="L29" s="9"/>
      <c r="M29" s="338"/>
      <c r="N29" s="10"/>
    </row>
    <row r="30" spans="1:18" ht="12.95" customHeight="1">
      <c r="A30" s="394">
        <v>24</v>
      </c>
      <c r="B30" s="395" t="s">
        <v>115</v>
      </c>
      <c r="C30" s="54" t="s">
        <v>120</v>
      </c>
      <c r="D30" s="84">
        <v>1124245076.1300001</v>
      </c>
      <c r="E30" s="55">
        <f t="shared" si="7"/>
        <v>1.5598313838044583E-3</v>
      </c>
      <c r="F30" s="76">
        <v>10</v>
      </c>
      <c r="G30" s="84">
        <v>1125494987.9300001</v>
      </c>
      <c r="H30" s="55">
        <f t="shared" si="5"/>
        <v>1.5845340491336918E-3</v>
      </c>
      <c r="I30" s="76">
        <v>10</v>
      </c>
      <c r="J30" s="186">
        <f t="shared" si="8"/>
        <v>1.1117787629566821E-3</v>
      </c>
      <c r="K30" s="186">
        <f t="shared" si="6"/>
        <v>0</v>
      </c>
      <c r="L30" s="9"/>
      <c r="M30" s="369"/>
      <c r="N30" s="370"/>
    </row>
    <row r="31" spans="1:18" ht="12.95" customHeight="1">
      <c r="A31" s="394">
        <v>25</v>
      </c>
      <c r="B31" s="395" t="s">
        <v>14</v>
      </c>
      <c r="C31" s="395" t="s">
        <v>122</v>
      </c>
      <c r="D31" s="75">
        <v>2527081987</v>
      </c>
      <c r="E31" s="55">
        <f t="shared" si="7"/>
        <v>3.5061944023259605E-3</v>
      </c>
      <c r="F31" s="76">
        <v>100</v>
      </c>
      <c r="G31" s="75">
        <v>2524853225</v>
      </c>
      <c r="H31" s="55">
        <f t="shared" si="5"/>
        <v>3.554627916589473E-3</v>
      </c>
      <c r="I31" s="76">
        <v>100</v>
      </c>
      <c r="J31" s="186">
        <f t="shared" si="8"/>
        <v>-8.8195080787460028E-4</v>
      </c>
      <c r="K31" s="186">
        <f t="shared" ref="K31:K46" si="9">((I31-F31)/F31)</f>
        <v>0</v>
      </c>
      <c r="L31" s="9"/>
      <c r="M31" s="278"/>
      <c r="N31" s="10"/>
      <c r="O31" s="440"/>
      <c r="P31" s="440"/>
    </row>
    <row r="32" spans="1:18" ht="12.95" customHeight="1">
      <c r="A32" s="394">
        <v>26</v>
      </c>
      <c r="B32" s="395" t="s">
        <v>65</v>
      </c>
      <c r="C32" s="395" t="s">
        <v>123</v>
      </c>
      <c r="D32" s="75">
        <v>10134094447.74</v>
      </c>
      <c r="E32" s="55">
        <f t="shared" si="7"/>
        <v>1.406052728328382E-2</v>
      </c>
      <c r="F32" s="76">
        <v>100</v>
      </c>
      <c r="G32" s="75">
        <v>9277884616.1200008</v>
      </c>
      <c r="H32" s="55">
        <f t="shared" si="5"/>
        <v>1.3061918743160272E-2</v>
      </c>
      <c r="I32" s="76">
        <v>100</v>
      </c>
      <c r="J32" s="186">
        <f t="shared" si="8"/>
        <v>-8.4488045383368404E-2</v>
      </c>
      <c r="K32" s="186">
        <f t="shared" si="9"/>
        <v>0</v>
      </c>
      <c r="L32" s="9"/>
      <c r="M32" s="334"/>
      <c r="N32" s="213"/>
    </row>
    <row r="33" spans="1:16" ht="12.95" customHeight="1">
      <c r="A33" s="394">
        <v>27</v>
      </c>
      <c r="B33" s="395" t="s">
        <v>126</v>
      </c>
      <c r="C33" s="395" t="s">
        <v>128</v>
      </c>
      <c r="D33" s="75">
        <v>13343925753.969999</v>
      </c>
      <c r="E33" s="55">
        <f t="shared" si="7"/>
        <v>1.8514000742478814E-2</v>
      </c>
      <c r="F33" s="76">
        <v>100</v>
      </c>
      <c r="G33" s="75">
        <v>12343925060.040001</v>
      </c>
      <c r="H33" s="55">
        <f t="shared" si="5"/>
        <v>1.7378459937490653E-2</v>
      </c>
      <c r="I33" s="76">
        <v>100</v>
      </c>
      <c r="J33" s="186">
        <f t="shared" si="8"/>
        <v>-7.4940516933892906E-2</v>
      </c>
      <c r="K33" s="186">
        <f t="shared" si="9"/>
        <v>0</v>
      </c>
      <c r="L33" s="9"/>
      <c r="M33" s="351"/>
      <c r="N33" s="351"/>
    </row>
    <row r="34" spans="1:16" ht="12.95" customHeight="1">
      <c r="A34" s="394">
        <v>28</v>
      </c>
      <c r="B34" s="395" t="s">
        <v>126</v>
      </c>
      <c r="C34" s="395" t="s">
        <v>127</v>
      </c>
      <c r="D34" s="75">
        <v>397558429.45999998</v>
      </c>
      <c r="E34" s="55">
        <f t="shared" si="7"/>
        <v>5.5159157761435634E-4</v>
      </c>
      <c r="F34" s="76">
        <v>1000000</v>
      </c>
      <c r="G34" s="75">
        <v>347562275.58999997</v>
      </c>
      <c r="H34" s="55">
        <f t="shared" si="5"/>
        <v>4.8931738103927919E-4</v>
      </c>
      <c r="I34" s="76">
        <v>1000000</v>
      </c>
      <c r="J34" s="186">
        <f t="shared" si="8"/>
        <v>-0.12575800225871031</v>
      </c>
      <c r="K34" s="186">
        <f t="shared" si="9"/>
        <v>0</v>
      </c>
      <c r="L34" s="9"/>
      <c r="M34" s="371"/>
      <c r="N34" s="213"/>
    </row>
    <row r="35" spans="1:16" ht="12.95" customHeight="1">
      <c r="A35" s="394">
        <v>29</v>
      </c>
      <c r="B35" s="395" t="s">
        <v>138</v>
      </c>
      <c r="C35" s="395" t="s">
        <v>139</v>
      </c>
      <c r="D35" s="75">
        <v>6942903576.6700001</v>
      </c>
      <c r="E35" s="55">
        <f t="shared" si="7"/>
        <v>9.6329164552781277E-3</v>
      </c>
      <c r="F35" s="76">
        <v>1</v>
      </c>
      <c r="G35" s="75">
        <v>6924130834.4200001</v>
      </c>
      <c r="H35" s="55">
        <f t="shared" si="5"/>
        <v>9.7481740793654622E-3</v>
      </c>
      <c r="I35" s="76">
        <v>1</v>
      </c>
      <c r="J35" s="186">
        <f t="shared" si="8"/>
        <v>-2.7038748331579023E-3</v>
      </c>
      <c r="K35" s="186">
        <f t="shared" si="9"/>
        <v>0</v>
      </c>
      <c r="L35" s="9"/>
      <c r="M35" s="372"/>
      <c r="N35" s="213"/>
      <c r="O35" s="59"/>
    </row>
    <row r="36" spans="1:16" ht="12.95" customHeight="1">
      <c r="A36" s="394">
        <v>30</v>
      </c>
      <c r="B36" s="395" t="s">
        <v>18</v>
      </c>
      <c r="C36" s="75" t="s">
        <v>144</v>
      </c>
      <c r="D36" s="75">
        <v>13229519873</v>
      </c>
      <c r="E36" s="55">
        <f t="shared" si="7"/>
        <v>1.8355268551946927E-2</v>
      </c>
      <c r="F36" s="76">
        <v>1</v>
      </c>
      <c r="G36" s="75">
        <v>13033449042.790001</v>
      </c>
      <c r="H36" s="55">
        <f t="shared" si="5"/>
        <v>1.8349209909794925E-2</v>
      </c>
      <c r="I36" s="76">
        <v>1</v>
      </c>
      <c r="J36" s="186">
        <f t="shared" si="8"/>
        <v>-1.4820706427159019E-2</v>
      </c>
      <c r="K36" s="186">
        <f t="shared" si="9"/>
        <v>0</v>
      </c>
      <c r="L36" s="9"/>
      <c r="M36" s="313"/>
      <c r="N36" s="441"/>
      <c r="O36" s="347"/>
    </row>
    <row r="37" spans="1:16" ht="12.95" customHeight="1" thickBot="1">
      <c r="A37" s="394">
        <v>31</v>
      </c>
      <c r="B37" s="395" t="s">
        <v>78</v>
      </c>
      <c r="C37" s="395" t="s">
        <v>147</v>
      </c>
      <c r="D37" s="75">
        <v>543834346.87</v>
      </c>
      <c r="E37" s="55">
        <f t="shared" si="7"/>
        <v>7.5454178083545842E-4</v>
      </c>
      <c r="F37" s="76">
        <v>100</v>
      </c>
      <c r="G37" s="75">
        <v>548792050.96000004</v>
      </c>
      <c r="H37" s="55">
        <f t="shared" si="5"/>
        <v>7.7261978059924995E-4</v>
      </c>
      <c r="I37" s="76">
        <v>100</v>
      </c>
      <c r="J37" s="230">
        <f t="shared" ref="J37:J45" si="10">((G37-D37)/D37)</f>
        <v>9.1162026056900367E-3</v>
      </c>
      <c r="K37" s="230">
        <f t="shared" ref="K37:K45" si="11">((I37-F37)/F37)</f>
        <v>0</v>
      </c>
      <c r="L37" s="9"/>
      <c r="M37" s="304"/>
      <c r="N37" s="442"/>
      <c r="O37" s="348"/>
    </row>
    <row r="38" spans="1:16" ht="12.95" customHeight="1">
      <c r="A38" s="394">
        <v>32</v>
      </c>
      <c r="B38" s="54" t="s">
        <v>170</v>
      </c>
      <c r="C38" s="395" t="s">
        <v>157</v>
      </c>
      <c r="D38" s="74">
        <v>11677013016.469999</v>
      </c>
      <c r="E38" s="55">
        <f t="shared" si="7"/>
        <v>1.6201246293096425E-2</v>
      </c>
      <c r="F38" s="76">
        <v>1</v>
      </c>
      <c r="G38" s="74">
        <v>11448504434.790001</v>
      </c>
      <c r="H38" s="55">
        <f t="shared" si="5"/>
        <v>1.6117837292147118E-2</v>
      </c>
      <c r="I38" s="76">
        <v>1</v>
      </c>
      <c r="J38" s="230">
        <f t="shared" si="10"/>
        <v>-1.9569095397743878E-2</v>
      </c>
      <c r="K38" s="230">
        <f t="shared" si="11"/>
        <v>0</v>
      </c>
      <c r="L38" s="9"/>
      <c r="M38" s="4"/>
      <c r="N38" s="213"/>
    </row>
    <row r="39" spans="1:16" ht="12.95" customHeight="1">
      <c r="A39" s="394">
        <v>33</v>
      </c>
      <c r="B39" s="54" t="s">
        <v>182</v>
      </c>
      <c r="C39" s="395" t="s">
        <v>158</v>
      </c>
      <c r="D39" s="74">
        <v>791666037.18000007</v>
      </c>
      <c r="E39" s="55">
        <f t="shared" si="7"/>
        <v>1.098395320116732E-3</v>
      </c>
      <c r="F39" s="76">
        <v>10</v>
      </c>
      <c r="G39" s="74">
        <v>791171880.25999999</v>
      </c>
      <c r="H39" s="55">
        <f t="shared" si="5"/>
        <v>1.1138555004094465E-3</v>
      </c>
      <c r="I39" s="76">
        <v>10</v>
      </c>
      <c r="J39" s="186">
        <f t="shared" si="10"/>
        <v>-6.2419871106295858E-4</v>
      </c>
      <c r="K39" s="186">
        <f t="shared" si="11"/>
        <v>0</v>
      </c>
      <c r="L39" s="9"/>
      <c r="M39" s="4"/>
      <c r="N39" s="362"/>
      <c r="O39" s="360"/>
    </row>
    <row r="40" spans="1:16" ht="12.95" customHeight="1" thickBot="1">
      <c r="A40" s="394">
        <v>34</v>
      </c>
      <c r="B40" s="54" t="s">
        <v>52</v>
      </c>
      <c r="C40" s="395" t="s">
        <v>169</v>
      </c>
      <c r="D40" s="74">
        <v>1179195377.27</v>
      </c>
      <c r="E40" s="55">
        <f t="shared" si="7"/>
        <v>1.6360720595143569E-3</v>
      </c>
      <c r="F40" s="76">
        <v>1</v>
      </c>
      <c r="G40" s="74">
        <v>1176876671.01</v>
      </c>
      <c r="H40" s="55">
        <f t="shared" si="5"/>
        <v>1.656872022394502E-3</v>
      </c>
      <c r="I40" s="76">
        <v>1</v>
      </c>
      <c r="J40" s="186">
        <f t="shared" si="10"/>
        <v>-1.9663461243955311E-3</v>
      </c>
      <c r="K40" s="186">
        <f t="shared" si="11"/>
        <v>0</v>
      </c>
      <c r="L40" s="9"/>
      <c r="M40" s="4"/>
      <c r="N40" s="365"/>
      <c r="O40" s="361"/>
    </row>
    <row r="41" spans="1:16" ht="12.95" customHeight="1">
      <c r="A41" s="394">
        <v>35</v>
      </c>
      <c r="B41" s="395" t="s">
        <v>11</v>
      </c>
      <c r="C41" s="54" t="s">
        <v>171</v>
      </c>
      <c r="D41" s="74">
        <v>7374806200.1000004</v>
      </c>
      <c r="E41" s="55">
        <f t="shared" si="7"/>
        <v>1.0232158810061356E-2</v>
      </c>
      <c r="F41" s="76">
        <v>100</v>
      </c>
      <c r="G41" s="74">
        <v>7159944914.0799999</v>
      </c>
      <c r="H41" s="55">
        <f>(G41/$G$47)</f>
        <v>1.0080166173949214E-2</v>
      </c>
      <c r="I41" s="76">
        <v>100</v>
      </c>
      <c r="J41" s="186">
        <f t="shared" si="10"/>
        <v>-2.9134499292616935E-2</v>
      </c>
      <c r="K41" s="186">
        <f t="shared" si="11"/>
        <v>0</v>
      </c>
      <c r="L41" s="9"/>
      <c r="M41" s="337"/>
      <c r="N41" s="213"/>
    </row>
    <row r="42" spans="1:16" ht="12.95" customHeight="1">
      <c r="A42" s="394">
        <v>36</v>
      </c>
      <c r="B42" s="395" t="s">
        <v>172</v>
      </c>
      <c r="C42" s="54" t="s">
        <v>173</v>
      </c>
      <c r="D42" s="74">
        <v>678052064.95000005</v>
      </c>
      <c r="E42" s="55">
        <f t="shared" si="7"/>
        <v>9.4076186164246075E-4</v>
      </c>
      <c r="F42" s="76">
        <v>1</v>
      </c>
      <c r="G42" s="74">
        <v>675114049.67999995</v>
      </c>
      <c r="H42" s="55">
        <f>(G42/$G$47)</f>
        <v>9.5046287210390223E-4</v>
      </c>
      <c r="I42" s="76">
        <v>1</v>
      </c>
      <c r="J42" s="186">
        <f t="shared" si="10"/>
        <v>-4.3330231141125589E-3</v>
      </c>
      <c r="K42" s="186">
        <f t="shared" si="11"/>
        <v>0</v>
      </c>
      <c r="L42" s="9"/>
      <c r="M42" s="4"/>
      <c r="N42" s="213"/>
    </row>
    <row r="43" spans="1:16" ht="12.95" customHeight="1">
      <c r="A43" s="394">
        <v>37</v>
      </c>
      <c r="B43" s="395" t="s">
        <v>174</v>
      </c>
      <c r="C43" s="54" t="s">
        <v>176</v>
      </c>
      <c r="D43" s="74">
        <v>277000991.44999999</v>
      </c>
      <c r="E43" s="55">
        <f t="shared" si="7"/>
        <v>3.8432442265702051E-4</v>
      </c>
      <c r="F43" s="76">
        <v>100</v>
      </c>
      <c r="G43" s="74">
        <v>276928870.56</v>
      </c>
      <c r="H43" s="55">
        <f>(G43/$G$47)</f>
        <v>3.8987576959138631E-4</v>
      </c>
      <c r="I43" s="76">
        <v>100</v>
      </c>
      <c r="J43" s="186">
        <f t="shared" si="10"/>
        <v>-2.6036329192346544E-4</v>
      </c>
      <c r="K43" s="186">
        <f t="shared" si="11"/>
        <v>0</v>
      </c>
      <c r="L43" s="9"/>
      <c r="M43" s="4"/>
      <c r="N43" s="213"/>
    </row>
    <row r="44" spans="1:16" ht="12.95" customHeight="1">
      <c r="A44" s="394">
        <v>38</v>
      </c>
      <c r="B44" s="395" t="s">
        <v>192</v>
      </c>
      <c r="C44" s="54" t="s">
        <v>193</v>
      </c>
      <c r="D44" s="74">
        <v>99089455.730000004</v>
      </c>
      <c r="E44" s="55">
        <f t="shared" si="7"/>
        <v>1.3748144967092913E-4</v>
      </c>
      <c r="F44" s="76">
        <v>1</v>
      </c>
      <c r="G44" s="74">
        <v>106106260.76698072</v>
      </c>
      <c r="H44" s="55">
        <f t="shared" ref="H44:H45" si="12">(G44/$G$47)</f>
        <v>1.4938225830819611E-4</v>
      </c>
      <c r="I44" s="76">
        <v>1</v>
      </c>
      <c r="J44" s="186">
        <f t="shared" si="10"/>
        <v>7.0812832559098746E-2</v>
      </c>
      <c r="K44" s="186">
        <f t="shared" si="11"/>
        <v>0</v>
      </c>
      <c r="L44" s="9"/>
      <c r="M44" s="4"/>
      <c r="N44" s="213"/>
    </row>
    <row r="45" spans="1:16" ht="12.95" customHeight="1">
      <c r="A45" s="394">
        <v>39</v>
      </c>
      <c r="B45" s="459" t="s">
        <v>137</v>
      </c>
      <c r="C45" s="459" t="s">
        <v>205</v>
      </c>
      <c r="D45" s="74">
        <v>1933489072.8199999</v>
      </c>
      <c r="E45" s="55">
        <f t="shared" ref="E45" si="13">(D45/$D$47)</f>
        <v>2.682615205582523E-3</v>
      </c>
      <c r="F45" s="76">
        <v>1</v>
      </c>
      <c r="G45" s="74">
        <v>1851679689.29</v>
      </c>
      <c r="H45" s="55">
        <f t="shared" si="12"/>
        <v>2.60689700730305E-3</v>
      </c>
      <c r="I45" s="76">
        <v>1</v>
      </c>
      <c r="J45" s="186">
        <f t="shared" si="10"/>
        <v>-4.2311789955285721E-2</v>
      </c>
      <c r="K45" s="186">
        <f t="shared" si="11"/>
        <v>0</v>
      </c>
      <c r="L45" s="9"/>
      <c r="M45" s="4"/>
      <c r="N45" s="213"/>
    </row>
    <row r="46" spans="1:16" ht="12.95" customHeight="1">
      <c r="A46" s="394">
        <v>40</v>
      </c>
      <c r="B46" s="395" t="s">
        <v>210</v>
      </c>
      <c r="C46" s="395" t="s">
        <v>213</v>
      </c>
      <c r="D46" s="74">
        <v>133484765.29000001</v>
      </c>
      <c r="E46" s="55" t="s">
        <v>102</v>
      </c>
      <c r="F46" s="76">
        <v>1</v>
      </c>
      <c r="G46" s="74">
        <v>134086599.09</v>
      </c>
      <c r="H46" s="55">
        <f t="shared" si="5"/>
        <v>1.8877452504822517E-4</v>
      </c>
      <c r="I46" s="76">
        <v>1</v>
      </c>
      <c r="J46" s="186">
        <f t="shared" si="8"/>
        <v>4.5086328667731743E-3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720747824285.94629</v>
      </c>
      <c r="E47" s="66">
        <f>(D47/$D$125)</f>
        <v>0.48171767114519964</v>
      </c>
      <c r="F47" s="86"/>
      <c r="G47" s="85">
        <f>SUM(G21:G46)</f>
        <v>710300285781.38733</v>
      </c>
      <c r="H47" s="66">
        <f>(G47/$G$125)</f>
        <v>0.47419489386344388</v>
      </c>
      <c r="I47" s="86"/>
      <c r="J47" s="186">
        <f t="shared" si="8"/>
        <v>-1.4495414557663722E-2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3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394">
        <v>41</v>
      </c>
      <c r="B49" s="395" t="s">
        <v>7</v>
      </c>
      <c r="C49" s="395" t="s">
        <v>24</v>
      </c>
      <c r="D49" s="73">
        <v>160373410789.81</v>
      </c>
      <c r="E49" s="55">
        <f>(D49/$D$59)</f>
        <v>0.71020391697316221</v>
      </c>
      <c r="F49" s="96">
        <v>225.16</v>
      </c>
      <c r="G49" s="73">
        <v>161738078381.12</v>
      </c>
      <c r="H49" s="55">
        <f t="shared" ref="H49:H58" si="14">(G49/$G$59)</f>
        <v>0.71092398874871465</v>
      </c>
      <c r="I49" s="96">
        <v>225.38</v>
      </c>
      <c r="J49" s="186">
        <f>((G49-D49)/D49)</f>
        <v>8.5093132620255238E-3</v>
      </c>
      <c r="K49" s="186">
        <f t="shared" ref="K49:K58" si="15">((I49-F49)/F49)</f>
        <v>9.7708296322614532E-4</v>
      </c>
      <c r="L49" s="9"/>
      <c r="M49" s="4"/>
    </row>
    <row r="50" spans="1:15" ht="12.95" customHeight="1">
      <c r="A50" s="394">
        <v>42</v>
      </c>
      <c r="B50" s="395" t="s">
        <v>78</v>
      </c>
      <c r="C50" s="395" t="s">
        <v>25</v>
      </c>
      <c r="D50" s="73">
        <v>2069558310.7</v>
      </c>
      <c r="E50" s="55">
        <f t="shared" ref="E50:E58" si="16">(D50/$D$59)</f>
        <v>9.1649133819936886E-3</v>
      </c>
      <c r="F50" s="96">
        <v>394.96429999999998</v>
      </c>
      <c r="G50" s="73">
        <v>2034460458.8900001</v>
      </c>
      <c r="H50" s="55">
        <f t="shared" si="14"/>
        <v>8.9425245981805488E-3</v>
      </c>
      <c r="I50" s="96">
        <v>388.17290000000003</v>
      </c>
      <c r="J50" s="230">
        <f t="shared" ref="J50:J59" si="17">((G50-D50)/D50)</f>
        <v>-1.695910263969734E-2</v>
      </c>
      <c r="K50" s="230">
        <f t="shared" si="15"/>
        <v>-1.7194971798716881E-2</v>
      </c>
      <c r="L50" s="9"/>
      <c r="M50" s="215"/>
      <c r="N50" s="216"/>
    </row>
    <row r="51" spans="1:15" ht="12.95" customHeight="1">
      <c r="A51" s="394">
        <v>43</v>
      </c>
      <c r="B51" s="409" t="s">
        <v>21</v>
      </c>
      <c r="C51" s="409" t="s">
        <v>28</v>
      </c>
      <c r="D51" s="73">
        <v>19055848685.459999</v>
      </c>
      <c r="E51" s="55">
        <f t="shared" si="16"/>
        <v>8.4387669446021954E-2</v>
      </c>
      <c r="F51" s="344">
        <v>1380.15</v>
      </c>
      <c r="G51" s="73">
        <v>18575374918.75</v>
      </c>
      <c r="H51" s="55">
        <f t="shared" si="14"/>
        <v>8.1648550309981333E-2</v>
      </c>
      <c r="I51" s="344">
        <v>1380.39</v>
      </c>
      <c r="J51" s="186">
        <f t="shared" si="17"/>
        <v>-2.5213978901743189E-2</v>
      </c>
      <c r="K51" s="186">
        <f t="shared" si="15"/>
        <v>1.7389414194109995E-4</v>
      </c>
      <c r="L51" s="9"/>
      <c r="M51" s="310" t="s">
        <v>183</v>
      </c>
      <c r="N51" s="217"/>
      <c r="O51" s="95"/>
    </row>
    <row r="52" spans="1:15" ht="12.95" customHeight="1">
      <c r="A52" s="394" t="s">
        <v>214</v>
      </c>
      <c r="B52" s="395" t="s">
        <v>21</v>
      </c>
      <c r="C52" s="395" t="s">
        <v>86</v>
      </c>
      <c r="D52" s="73">
        <v>4607221061.7700005</v>
      </c>
      <c r="E52" s="55">
        <f t="shared" si="16"/>
        <v>2.0402798869937174E-2</v>
      </c>
      <c r="F52" s="344">
        <v>49617.91</v>
      </c>
      <c r="G52" s="73">
        <v>4620189472.0500002</v>
      </c>
      <c r="H52" s="55">
        <f t="shared" si="14"/>
        <v>2.0308164664258943E-2</v>
      </c>
      <c r="I52" s="344">
        <v>49651.77</v>
      </c>
      <c r="J52" s="186">
        <f t="shared" si="17"/>
        <v>2.8148009626908447E-3</v>
      </c>
      <c r="K52" s="186">
        <f t="shared" si="15"/>
        <v>6.8241487801467865E-4</v>
      </c>
      <c r="L52" s="9"/>
      <c r="M52" s="317"/>
      <c r="N52" s="218"/>
    </row>
    <row r="53" spans="1:15" ht="12.95" customHeight="1">
      <c r="A53" s="394" t="s">
        <v>215</v>
      </c>
      <c r="B53" s="395" t="s">
        <v>21</v>
      </c>
      <c r="C53" s="395" t="s">
        <v>85</v>
      </c>
      <c r="D53" s="73">
        <v>576800535.59000003</v>
      </c>
      <c r="E53" s="55">
        <f t="shared" si="16"/>
        <v>2.5543261671046561E-3</v>
      </c>
      <c r="F53" s="344">
        <v>49566.61</v>
      </c>
      <c r="G53" s="73">
        <v>577221973.37</v>
      </c>
      <c r="H53" s="55">
        <f t="shared" si="14"/>
        <v>2.5371944059742642E-3</v>
      </c>
      <c r="I53" s="344">
        <v>49600.49</v>
      </c>
      <c r="J53" s="186">
        <f t="shared" si="17"/>
        <v>7.3064734513273192E-4</v>
      </c>
      <c r="K53" s="186">
        <f>((I53-F53)/F53)</f>
        <v>6.8352465500459648E-4</v>
      </c>
      <c r="L53" s="9"/>
      <c r="M53" s="310"/>
      <c r="N53" s="218"/>
    </row>
    <row r="54" spans="1:15" ht="12.95" customHeight="1">
      <c r="A54" s="394">
        <v>45</v>
      </c>
      <c r="B54" s="413" t="s">
        <v>55</v>
      </c>
      <c r="C54" s="409" t="s">
        <v>132</v>
      </c>
      <c r="D54" s="73">
        <v>28598871200.259998</v>
      </c>
      <c r="E54" s="55">
        <f t="shared" si="16"/>
        <v>0.12664836550777006</v>
      </c>
      <c r="F54" s="344">
        <v>46184.78</v>
      </c>
      <c r="G54" s="73">
        <v>29289856514.900002</v>
      </c>
      <c r="H54" s="55">
        <f t="shared" si="14"/>
        <v>0.12874433671941615</v>
      </c>
      <c r="I54" s="344">
        <v>46299.64</v>
      </c>
      <c r="J54" s="186">
        <f t="shared" si="17"/>
        <v>2.4161279296705994E-2</v>
      </c>
      <c r="K54" s="186">
        <f>((I54-F54)/F54)</f>
        <v>2.4869664854958837E-3</v>
      </c>
      <c r="L54" s="9"/>
      <c r="M54" s="281"/>
      <c r="N54" s="218"/>
    </row>
    <row r="55" spans="1:15" ht="12.95" customHeight="1">
      <c r="A55" s="394">
        <v>46</v>
      </c>
      <c r="B55" s="54" t="s">
        <v>170</v>
      </c>
      <c r="C55" s="395" t="s">
        <v>156</v>
      </c>
      <c r="D55" s="73">
        <v>3939438671.52</v>
      </c>
      <c r="E55" s="55">
        <f t="shared" si="16"/>
        <v>1.7445565080959326E-2</v>
      </c>
      <c r="F55" s="344">
        <v>379.5</v>
      </c>
      <c r="G55" s="73">
        <v>3955755786.3400002</v>
      </c>
      <c r="H55" s="55">
        <f t="shared" si="14"/>
        <v>1.7387628876818162E-2</v>
      </c>
      <c r="I55" s="344">
        <v>379.5</v>
      </c>
      <c r="J55" s="186">
        <f>((G55-D55)/D55)</f>
        <v>4.1419898063051576E-3</v>
      </c>
      <c r="K55" s="186">
        <f>((I55-F55)/F55)</f>
        <v>0</v>
      </c>
      <c r="L55" s="9"/>
      <c r="M55" s="318"/>
      <c r="N55" s="218"/>
    </row>
    <row r="56" spans="1:15" ht="12.95" customHeight="1">
      <c r="A56" s="394">
        <v>47</v>
      </c>
      <c r="B56" s="395" t="s">
        <v>115</v>
      </c>
      <c r="C56" s="395" t="s">
        <v>164</v>
      </c>
      <c r="D56" s="73">
        <v>565549998.60000002</v>
      </c>
      <c r="E56" s="55">
        <f t="shared" si="16"/>
        <v>2.5045038468147823E-3</v>
      </c>
      <c r="F56" s="344">
        <v>42210.89</v>
      </c>
      <c r="G56" s="73">
        <v>566281396</v>
      </c>
      <c r="H56" s="55">
        <f t="shared" si="14"/>
        <v>2.4891048096284587E-3</v>
      </c>
      <c r="I56" s="344">
        <v>42274.99</v>
      </c>
      <c r="J56" s="186">
        <f>((G56-D56)/D56)</f>
        <v>1.2932497600751938E-3</v>
      </c>
      <c r="K56" s="186">
        <f>((I56-F56)/F56)</f>
        <v>1.5185654697164297E-3</v>
      </c>
      <c r="L56" s="9"/>
      <c r="M56" s="318"/>
      <c r="N56" s="218"/>
    </row>
    <row r="57" spans="1:15" ht="12.95" customHeight="1">
      <c r="A57" s="394">
        <v>48</v>
      </c>
      <c r="B57" s="395" t="s">
        <v>78</v>
      </c>
      <c r="C57" s="395" t="s">
        <v>188</v>
      </c>
      <c r="D57" s="73">
        <v>688566684.55999994</v>
      </c>
      <c r="E57" s="55">
        <f t="shared" si="16"/>
        <v>3.0492757749765831E-3</v>
      </c>
      <c r="F57" s="344">
        <v>43211.760799999996</v>
      </c>
      <c r="G57" s="73">
        <v>731863785.39999998</v>
      </c>
      <c r="H57" s="55">
        <f t="shared" si="14"/>
        <v>3.2169265688396904E-3</v>
      </c>
      <c r="I57" s="344">
        <v>43400.37</v>
      </c>
      <c r="J57" s="186">
        <f>((G57-D57)/D57)</f>
        <v>6.2880040250084493E-2</v>
      </c>
      <c r="K57" s="186">
        <f>((I57-F57)/F57)</f>
        <v>4.364765436728194E-3</v>
      </c>
      <c r="L57" s="9"/>
      <c r="M57" s="318"/>
      <c r="N57" s="218"/>
    </row>
    <row r="58" spans="1:15" ht="12.95" customHeight="1">
      <c r="A58" s="394">
        <v>49</v>
      </c>
      <c r="B58" s="395" t="s">
        <v>9</v>
      </c>
      <c r="C58" s="395" t="s">
        <v>189</v>
      </c>
      <c r="D58" s="73">
        <v>5337922298.3000002</v>
      </c>
      <c r="E58" s="55">
        <f t="shared" si="16"/>
        <v>2.363866495125963E-2</v>
      </c>
      <c r="F58" s="344">
        <v>465.18459999999999</v>
      </c>
      <c r="G58" s="73">
        <v>5414955636.3100004</v>
      </c>
      <c r="H58" s="55">
        <f t="shared" si="14"/>
        <v>2.3801580298187922E-2</v>
      </c>
      <c r="I58" s="344">
        <v>465.29829999999998</v>
      </c>
      <c r="J58" s="186">
        <f t="shared" si="17"/>
        <v>1.4431333710970932E-2</v>
      </c>
      <c r="K58" s="186">
        <f t="shared" si="15"/>
        <v>2.444190972787886E-4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225813188236.56998</v>
      </c>
      <c r="E59" s="66">
        <f>(D59/$D$125)</f>
        <v>0.1509240811915887</v>
      </c>
      <c r="F59" s="86"/>
      <c r="G59" s="208">
        <f>SUM(G49:G58)</f>
        <v>227504038323.12997</v>
      </c>
      <c r="H59" s="66">
        <f>(G59/$G$125)</f>
        <v>0.15188119090711538</v>
      </c>
      <c r="I59" s="86"/>
      <c r="J59" s="186">
        <f t="shared" si="17"/>
        <v>7.4878269943587285E-3</v>
      </c>
      <c r="K59" s="186"/>
      <c r="L59" s="9"/>
      <c r="M59" s="319"/>
      <c r="N59"/>
      <c r="O59"/>
    </row>
    <row r="60" spans="1:15" ht="15">
      <c r="A60" s="240"/>
      <c r="B60" s="80"/>
      <c r="C60" s="80" t="s">
        <v>62</v>
      </c>
      <c r="D60" s="393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394">
        <v>50</v>
      </c>
      <c r="B61" s="395" t="s">
        <v>11</v>
      </c>
      <c r="C61" s="54" t="s">
        <v>26</v>
      </c>
      <c r="D61" s="73">
        <v>20181584989.919998</v>
      </c>
      <c r="E61" s="55">
        <f>(D61/$D$87)</f>
        <v>4.517222524008347E-2</v>
      </c>
      <c r="F61" s="344">
        <v>3318.11</v>
      </c>
      <c r="G61" s="73">
        <v>21800351612.869999</v>
      </c>
      <c r="H61" s="55">
        <f>(G61/$G$87)</f>
        <v>4.7689349071791412E-2</v>
      </c>
      <c r="I61" s="344">
        <v>3319.82</v>
      </c>
      <c r="J61" s="186">
        <f t="shared" ref="J61:J69" si="18">((G61-D61)/D61)</f>
        <v>8.0210083784723482E-2</v>
      </c>
      <c r="K61" s="186">
        <f t="shared" ref="K61:K86" si="19">((I61-F61)/F61)</f>
        <v>5.1535361998247082E-4</v>
      </c>
      <c r="L61" s="9"/>
      <c r="M61" s="235"/>
      <c r="N61"/>
      <c r="O61"/>
    </row>
    <row r="62" spans="1:15" ht="12.95" customHeight="1">
      <c r="A62" s="394">
        <v>51</v>
      </c>
      <c r="B62" s="395" t="s">
        <v>55</v>
      </c>
      <c r="C62" s="395" t="s">
        <v>203</v>
      </c>
      <c r="D62" s="73">
        <v>127711483627</v>
      </c>
      <c r="E62" s="55">
        <f t="shared" ref="E62:E86" si="20">(D62/$D$87)</f>
        <v>0.28585524412604352</v>
      </c>
      <c r="F62" s="344">
        <v>1.8946000000000001</v>
      </c>
      <c r="G62" s="73">
        <v>133071271614.83</v>
      </c>
      <c r="H62" s="55">
        <f t="shared" ref="H62:H86" si="21">(G62/$G$87)</f>
        <v>0.29109999857618529</v>
      </c>
      <c r="I62" s="344">
        <v>1.8959999999999999</v>
      </c>
      <c r="J62" s="230">
        <f t="shared" si="18"/>
        <v>4.1967940827342072E-2</v>
      </c>
      <c r="K62" s="230">
        <f t="shared" si="19"/>
        <v>7.389422569406977E-4</v>
      </c>
      <c r="L62" s="9"/>
      <c r="M62" s="235"/>
      <c r="N62" s="379"/>
      <c r="O62" s="379"/>
    </row>
    <row r="63" spans="1:15" ht="12.95" customHeight="1">
      <c r="A63" s="394">
        <v>52</v>
      </c>
      <c r="B63" s="395" t="s">
        <v>65</v>
      </c>
      <c r="C63" s="395" t="s">
        <v>68</v>
      </c>
      <c r="D63" s="73">
        <v>11950240835.549999</v>
      </c>
      <c r="E63" s="55">
        <f t="shared" si="20"/>
        <v>2.674809589862881E-2</v>
      </c>
      <c r="F63" s="76">
        <v>1</v>
      </c>
      <c r="G63" s="73">
        <v>12445066379.299999</v>
      </c>
      <c r="H63" s="55">
        <f t="shared" si="21"/>
        <v>2.7224199192900974E-2</v>
      </c>
      <c r="I63" s="76">
        <v>1</v>
      </c>
      <c r="J63" s="186">
        <f t="shared" si="18"/>
        <v>4.1407160789427397E-2</v>
      </c>
      <c r="K63" s="186">
        <f t="shared" si="19"/>
        <v>0</v>
      </c>
      <c r="L63" s="9"/>
      <c r="M63" s="339"/>
      <c r="N63" s="220"/>
      <c r="O63"/>
    </row>
    <row r="64" spans="1:15" ht="12" customHeight="1" thickBot="1">
      <c r="A64" s="394">
        <v>53</v>
      </c>
      <c r="B64" s="395" t="s">
        <v>18</v>
      </c>
      <c r="C64" s="395" t="s">
        <v>27</v>
      </c>
      <c r="D64" s="73">
        <v>28458721599.52</v>
      </c>
      <c r="E64" s="55">
        <f t="shared" si="20"/>
        <v>6.3698851342965906E-2</v>
      </c>
      <c r="F64" s="76">
        <v>24.0959</v>
      </c>
      <c r="G64" s="73">
        <v>28749423026.970001</v>
      </c>
      <c r="H64" s="55">
        <f t="shared" si="21"/>
        <v>6.2890787024571015E-2</v>
      </c>
      <c r="I64" s="76">
        <v>24.1081</v>
      </c>
      <c r="J64" s="186">
        <f t="shared" si="18"/>
        <v>1.021484490908769E-2</v>
      </c>
      <c r="K64" s="186">
        <f t="shared" si="19"/>
        <v>5.0631020215057281E-4</v>
      </c>
      <c r="L64" s="9"/>
      <c r="M64" s="314"/>
      <c r="N64" s="314"/>
      <c r="O64" s="299"/>
    </row>
    <row r="65" spans="1:16" ht="12.95" customHeight="1" thickBot="1">
      <c r="A65" s="394">
        <v>54</v>
      </c>
      <c r="B65" s="395" t="s">
        <v>133</v>
      </c>
      <c r="C65" s="462" t="s">
        <v>136</v>
      </c>
      <c r="D65" s="73">
        <v>567246464.64999998</v>
      </c>
      <c r="E65" s="55">
        <f t="shared" si="20"/>
        <v>1.2696616782383067E-3</v>
      </c>
      <c r="F65" s="76">
        <v>2.1568999999999998</v>
      </c>
      <c r="G65" s="73">
        <v>568218026.17999995</v>
      </c>
      <c r="H65" s="55">
        <f t="shared" si="21"/>
        <v>1.2430050799448966E-3</v>
      </c>
      <c r="I65" s="76">
        <v>2.1457000000000002</v>
      </c>
      <c r="J65" s="230">
        <f t="shared" si="18"/>
        <v>1.7127678893502495E-3</v>
      </c>
      <c r="K65" s="230">
        <f t="shared" si="19"/>
        <v>-5.1926375817143381E-3</v>
      </c>
      <c r="L65" s="9"/>
      <c r="N65" s="312"/>
      <c r="O65" s="311"/>
      <c r="P65" s="296"/>
    </row>
    <row r="66" spans="1:16" ht="12.95" customHeight="1" thickBot="1">
      <c r="A66" s="394">
        <v>55</v>
      </c>
      <c r="B66" s="395" t="s">
        <v>7</v>
      </c>
      <c r="C66" s="395" t="s">
        <v>87</v>
      </c>
      <c r="D66" s="73">
        <v>36712750535.599998</v>
      </c>
      <c r="E66" s="55">
        <f t="shared" si="20"/>
        <v>8.2173755788033001E-2</v>
      </c>
      <c r="F66" s="96">
        <v>295.19</v>
      </c>
      <c r="G66" s="73">
        <v>37240205334.129997</v>
      </c>
      <c r="H66" s="55">
        <f t="shared" si="21"/>
        <v>8.1464793927271434E-2</v>
      </c>
      <c r="I66" s="96">
        <v>295.43</v>
      </c>
      <c r="J66" s="186">
        <f t="shared" si="18"/>
        <v>1.4367073859490069E-2</v>
      </c>
      <c r="K66" s="186">
        <f t="shared" si="19"/>
        <v>8.1303567194013714E-4</v>
      </c>
      <c r="L66" s="9"/>
      <c r="M66" s="4"/>
      <c r="N66"/>
      <c r="O66" s="305"/>
      <c r="P66" s="298"/>
    </row>
    <row r="67" spans="1:16" ht="12.95" customHeight="1">
      <c r="A67" s="394">
        <v>56</v>
      </c>
      <c r="B67" s="395" t="s">
        <v>29</v>
      </c>
      <c r="C67" s="395" t="s">
        <v>49</v>
      </c>
      <c r="D67" s="73">
        <v>5431053877.7600002</v>
      </c>
      <c r="E67" s="55">
        <f t="shared" si="20"/>
        <v>1.2156269647787264E-2</v>
      </c>
      <c r="F67" s="96">
        <v>1</v>
      </c>
      <c r="G67" s="73">
        <v>5665848182.3500004</v>
      </c>
      <c r="H67" s="55">
        <f t="shared" si="21"/>
        <v>1.2394323566613902E-2</v>
      </c>
      <c r="I67" s="96">
        <v>1</v>
      </c>
      <c r="J67" s="186">
        <f t="shared" si="18"/>
        <v>4.3231812807358744E-2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394">
        <v>57</v>
      </c>
      <c r="B68" s="54" t="s">
        <v>170</v>
      </c>
      <c r="C68" s="395" t="s">
        <v>143</v>
      </c>
      <c r="D68" s="74">
        <v>26967313438.900002</v>
      </c>
      <c r="E68" s="55">
        <f t="shared" si="20"/>
        <v>6.0360648452059455E-2</v>
      </c>
      <c r="F68" s="96">
        <v>3.88</v>
      </c>
      <c r="G68" s="74">
        <v>27287318170.799999</v>
      </c>
      <c r="H68" s="55">
        <f t="shared" si="21"/>
        <v>5.9692360223771675E-2</v>
      </c>
      <c r="I68" s="96">
        <v>3.88</v>
      </c>
      <c r="J68" s="186">
        <f t="shared" si="18"/>
        <v>1.1866392721137547E-2</v>
      </c>
      <c r="K68" s="186">
        <f t="shared" si="19"/>
        <v>0</v>
      </c>
      <c r="L68" s="9"/>
      <c r="M68" s="4"/>
      <c r="N68" s="311"/>
      <c r="O68" s="315"/>
    </row>
    <row r="69" spans="1:16" ht="12" customHeight="1" thickBot="1">
      <c r="A69" s="394">
        <v>58</v>
      </c>
      <c r="B69" s="395" t="s">
        <v>7</v>
      </c>
      <c r="C69" s="54" t="s">
        <v>92</v>
      </c>
      <c r="D69" s="73">
        <v>36344196441.269997</v>
      </c>
      <c r="E69" s="55">
        <f t="shared" si="20"/>
        <v>8.1348825111351997E-2</v>
      </c>
      <c r="F69" s="73">
        <v>3950.73</v>
      </c>
      <c r="G69" s="73">
        <v>36983132522.230003</v>
      </c>
      <c r="H69" s="55">
        <f t="shared" si="21"/>
        <v>8.0902434416687749E-2</v>
      </c>
      <c r="I69" s="73">
        <v>3953.99</v>
      </c>
      <c r="J69" s="186">
        <f t="shared" si="18"/>
        <v>1.7580140531996309E-2</v>
      </c>
      <c r="K69" s="186">
        <f t="shared" si="19"/>
        <v>8.2516395704079087E-4</v>
      </c>
      <c r="L69" s="9"/>
      <c r="M69" s="4"/>
      <c r="N69" s="305"/>
      <c r="O69" s="316"/>
    </row>
    <row r="70" spans="1:16" ht="12.95" customHeight="1">
      <c r="A70" s="394">
        <v>59</v>
      </c>
      <c r="B70" s="395" t="s">
        <v>7</v>
      </c>
      <c r="C70" s="54" t="s">
        <v>93</v>
      </c>
      <c r="D70" s="73">
        <v>401296620.13999999</v>
      </c>
      <c r="E70" s="55">
        <f t="shared" si="20"/>
        <v>8.9821792104546471E-4</v>
      </c>
      <c r="F70" s="73">
        <v>3599.04</v>
      </c>
      <c r="G70" s="73">
        <v>399837648.58999997</v>
      </c>
      <c r="H70" s="55">
        <f t="shared" si="21"/>
        <v>8.7466466294955727E-4</v>
      </c>
      <c r="I70" s="73">
        <v>3594.57</v>
      </c>
      <c r="J70" s="186">
        <f t="shared" ref="J70:J86" si="22">((G70-D70)/D70)</f>
        <v>-3.6356437527209221E-3</v>
      </c>
      <c r="K70" s="186">
        <f t="shared" si="19"/>
        <v>-1.2419978660975705E-3</v>
      </c>
      <c r="L70" s="9"/>
      <c r="M70" s="4"/>
      <c r="N70" s="438"/>
      <c r="O70" s="438"/>
    </row>
    <row r="71" spans="1:16" ht="12.95" customHeight="1">
      <c r="A71" s="394">
        <v>60</v>
      </c>
      <c r="B71" s="395" t="s">
        <v>115</v>
      </c>
      <c r="C71" s="54" t="s">
        <v>116</v>
      </c>
      <c r="D71" s="73">
        <v>58347075.630000003</v>
      </c>
      <c r="E71" s="55">
        <f t="shared" si="20"/>
        <v>1.3059763362367077E-4</v>
      </c>
      <c r="F71" s="73">
        <v>12.343894000000001</v>
      </c>
      <c r="G71" s="73">
        <v>64504507.350000001</v>
      </c>
      <c r="H71" s="55">
        <f t="shared" si="21"/>
        <v>1.4110680517198817E-4</v>
      </c>
      <c r="I71" s="73">
        <v>12.429076999999999</v>
      </c>
      <c r="J71" s="186">
        <f t="shared" si="22"/>
        <v>0.10553111108852327</v>
      </c>
      <c r="K71" s="186">
        <f t="shared" si="19"/>
        <v>6.9008207620706152E-3</v>
      </c>
      <c r="L71" s="9"/>
      <c r="M71" s="254"/>
      <c r="N71" s="255"/>
      <c r="O71" s="414"/>
      <c r="P71" s="59"/>
    </row>
    <row r="72" spans="1:16" ht="12.95" customHeight="1">
      <c r="A72" s="394">
        <v>61</v>
      </c>
      <c r="B72" s="395" t="s">
        <v>37</v>
      </c>
      <c r="C72" s="395" t="s">
        <v>110</v>
      </c>
      <c r="D72" s="73">
        <v>12171764874.73</v>
      </c>
      <c r="E72" s="55">
        <f t="shared" si="20"/>
        <v>2.7243930779731067E-2</v>
      </c>
      <c r="F72" s="73">
        <v>1159.67</v>
      </c>
      <c r="G72" s="73">
        <v>12345030175.24</v>
      </c>
      <c r="H72" s="55">
        <f t="shared" si="21"/>
        <v>2.7005365041050972E-2</v>
      </c>
      <c r="I72" s="73">
        <v>1128.6199999999999</v>
      </c>
      <c r="J72" s="186">
        <f t="shared" si="22"/>
        <v>1.4235018692294916E-2</v>
      </c>
      <c r="K72" s="186">
        <f t="shared" si="19"/>
        <v>-2.6774858364879819E-2</v>
      </c>
      <c r="L72" s="9"/>
      <c r="M72" s="4"/>
      <c r="N72" s="223"/>
      <c r="O72" s="414"/>
    </row>
    <row r="73" spans="1:16" ht="12.95" customHeight="1">
      <c r="A73" s="394">
        <v>62</v>
      </c>
      <c r="B73" s="395" t="s">
        <v>7</v>
      </c>
      <c r="C73" s="413" t="s">
        <v>118</v>
      </c>
      <c r="D73" s="73">
        <v>114641184801.45</v>
      </c>
      <c r="E73" s="55">
        <f t="shared" si="20"/>
        <v>0.25660013444076185</v>
      </c>
      <c r="F73" s="73">
        <v>484.97</v>
      </c>
      <c r="G73" s="73">
        <v>114912238376.17999</v>
      </c>
      <c r="H73" s="55">
        <f t="shared" si="21"/>
        <v>0.25137621382708986</v>
      </c>
      <c r="I73" s="73">
        <v>484.99</v>
      </c>
      <c r="J73" s="186">
        <f t="shared" si="22"/>
        <v>2.3643647368041453E-3</v>
      </c>
      <c r="K73" s="186">
        <f t="shared" si="19"/>
        <v>4.1239664309095013E-5</v>
      </c>
      <c r="L73" s="9"/>
      <c r="M73" s="256"/>
      <c r="N73" s="257"/>
      <c r="O73" s="414"/>
    </row>
    <row r="74" spans="1:16" ht="12.95" customHeight="1" thickBot="1">
      <c r="A74" s="394">
        <v>63</v>
      </c>
      <c r="B74" s="54" t="s">
        <v>124</v>
      </c>
      <c r="C74" s="395" t="s">
        <v>125</v>
      </c>
      <c r="D74" s="73">
        <v>81794488.170000002</v>
      </c>
      <c r="E74" s="55">
        <f t="shared" si="20"/>
        <v>1.8307972564384942E-4</v>
      </c>
      <c r="F74" s="73">
        <v>0.73770000000000002</v>
      </c>
      <c r="G74" s="73">
        <v>81115647.730000004</v>
      </c>
      <c r="H74" s="55">
        <f t="shared" si="21"/>
        <v>1.7744449761520012E-4</v>
      </c>
      <c r="I74" s="73">
        <v>0.75</v>
      </c>
      <c r="J74" s="230">
        <f t="shared" si="22"/>
        <v>-8.2993421095698943E-3</v>
      </c>
      <c r="K74" s="230">
        <f t="shared" si="19"/>
        <v>1.6673444489629902E-2</v>
      </c>
      <c r="L74" s="9"/>
      <c r="M74" s="359"/>
      <c r="N74" s="257"/>
      <c r="O74" s="414"/>
    </row>
    <row r="75" spans="1:16" ht="12.95" customHeight="1">
      <c r="A75" s="394">
        <v>64</v>
      </c>
      <c r="B75" s="395" t="s">
        <v>126</v>
      </c>
      <c r="C75" s="395" t="s">
        <v>129</v>
      </c>
      <c r="D75" s="73">
        <v>1284924932.3800001</v>
      </c>
      <c r="E75" s="55">
        <f t="shared" si="20"/>
        <v>2.876033695621965E-3</v>
      </c>
      <c r="F75" s="73">
        <v>1191.31</v>
      </c>
      <c r="G75" s="73">
        <v>1322007636.6300001</v>
      </c>
      <c r="H75" s="55">
        <f t="shared" si="21"/>
        <v>2.8919571930941961E-3</v>
      </c>
      <c r="I75" s="73">
        <v>1199.6099999999999</v>
      </c>
      <c r="J75" s="186">
        <f t="shared" si="22"/>
        <v>2.8859821547172895E-2</v>
      </c>
      <c r="K75" s="186">
        <f t="shared" si="19"/>
        <v>6.9671202289915768E-3</v>
      </c>
      <c r="L75" s="9"/>
      <c r="M75" s="351"/>
      <c r="N75" s="257"/>
      <c r="O75" s="414"/>
    </row>
    <row r="76" spans="1:16" ht="12.95" customHeight="1">
      <c r="A76" s="394">
        <v>65</v>
      </c>
      <c r="B76" s="395" t="s">
        <v>65</v>
      </c>
      <c r="C76" s="395" t="s">
        <v>130</v>
      </c>
      <c r="D76" s="73">
        <v>288118018.39999998</v>
      </c>
      <c r="E76" s="55">
        <f t="shared" si="20"/>
        <v>6.448914705852796E-4</v>
      </c>
      <c r="F76" s="73">
        <v>156.03</v>
      </c>
      <c r="G76" s="73">
        <v>288446636</v>
      </c>
      <c r="H76" s="55">
        <f t="shared" si="21"/>
        <v>6.30991304959829E-4</v>
      </c>
      <c r="I76" s="73">
        <v>156.21</v>
      </c>
      <c r="J76" s="186">
        <f t="shared" si="22"/>
        <v>1.1405659452502464E-3</v>
      </c>
      <c r="K76" s="186">
        <f t="shared" si="19"/>
        <v>1.1536243030186939E-3</v>
      </c>
      <c r="L76" s="9"/>
      <c r="M76" s="351"/>
      <c r="N76" s="257"/>
      <c r="O76" s="414"/>
    </row>
    <row r="77" spans="1:16" ht="12.95" customHeight="1">
      <c r="A77" s="394">
        <v>66</v>
      </c>
      <c r="B77" s="395" t="s">
        <v>134</v>
      </c>
      <c r="C77" s="395" t="s">
        <v>135</v>
      </c>
      <c r="D77" s="73">
        <v>617847404.64999998</v>
      </c>
      <c r="E77" s="55">
        <f t="shared" si="20"/>
        <v>1.3829212195568704E-3</v>
      </c>
      <c r="F77" s="73">
        <v>171.25441499999999</v>
      </c>
      <c r="G77" s="73">
        <v>618669464.27999997</v>
      </c>
      <c r="H77" s="55">
        <f t="shared" si="21"/>
        <v>1.353370099989086E-3</v>
      </c>
      <c r="I77" s="73">
        <v>172.138429</v>
      </c>
      <c r="J77" s="186">
        <f t="shared" si="22"/>
        <v>1.3305221059651095E-3</v>
      </c>
      <c r="K77" s="186">
        <f t="shared" si="19"/>
        <v>5.1619924660044978E-3</v>
      </c>
      <c r="L77" s="9"/>
      <c r="M77" s="351"/>
      <c r="N77" s="224"/>
      <c r="O77" s="414"/>
    </row>
    <row r="78" spans="1:16" ht="12.95" customHeight="1">
      <c r="A78" s="394">
        <v>67</v>
      </c>
      <c r="B78" s="395" t="s">
        <v>138</v>
      </c>
      <c r="C78" s="395" t="s">
        <v>141</v>
      </c>
      <c r="D78" s="73">
        <v>2362695443.9899998</v>
      </c>
      <c r="E78" s="55">
        <f t="shared" si="20"/>
        <v>5.2883958729179267E-3</v>
      </c>
      <c r="F78" s="73">
        <v>1.5862000000000001</v>
      </c>
      <c r="G78" s="73">
        <v>2417844818.6399999</v>
      </c>
      <c r="H78" s="55">
        <f t="shared" si="21"/>
        <v>5.2891553129571413E-3</v>
      </c>
      <c r="I78" s="73">
        <v>1.6133999999999999</v>
      </c>
      <c r="J78" s="186">
        <f t="shared" ref="J78:J85" si="23">((G78-D78)/D78)</f>
        <v>2.3341719640711137E-2</v>
      </c>
      <c r="K78" s="186">
        <f t="shared" ref="K78:K85" si="24">((I78-F78)/F78)</f>
        <v>1.7147900643046204E-2</v>
      </c>
      <c r="L78" s="9"/>
      <c r="M78" s="352"/>
      <c r="N78" s="224"/>
      <c r="O78" s="414"/>
    </row>
    <row r="79" spans="1:16" ht="12.95" customHeight="1">
      <c r="A79" s="394">
        <v>68</v>
      </c>
      <c r="B79" s="395" t="s">
        <v>65</v>
      </c>
      <c r="C79" s="395" t="s">
        <v>160</v>
      </c>
      <c r="D79" s="73">
        <v>1870231275.52</v>
      </c>
      <c r="E79" s="55">
        <f t="shared" si="20"/>
        <v>4.1861186061963977E-3</v>
      </c>
      <c r="F79" s="96">
        <v>508.25</v>
      </c>
      <c r="G79" s="73">
        <v>1869382531.3900001</v>
      </c>
      <c r="H79" s="55">
        <f t="shared" si="21"/>
        <v>4.0893668905567851E-3</v>
      </c>
      <c r="I79" s="73">
        <v>510.39</v>
      </c>
      <c r="J79" s="186">
        <f t="shared" si="23"/>
        <v>-4.5381773960757383E-4</v>
      </c>
      <c r="K79" s="186">
        <f t="shared" si="24"/>
        <v>4.2105263157894467E-3</v>
      </c>
      <c r="L79" s="9"/>
      <c r="M79" s="264"/>
      <c r="N79" s="224"/>
      <c r="O79" s="414"/>
    </row>
    <row r="80" spans="1:16" ht="12.95" customHeight="1">
      <c r="A80" s="394">
        <v>69</v>
      </c>
      <c r="B80" s="395" t="s">
        <v>7</v>
      </c>
      <c r="C80" s="54" t="s">
        <v>168</v>
      </c>
      <c r="D80" s="73">
        <v>12572729193.709999</v>
      </c>
      <c r="E80" s="55">
        <f t="shared" si="20"/>
        <v>2.8141404914653955E-2</v>
      </c>
      <c r="F80" s="96">
        <v>111.25</v>
      </c>
      <c r="G80" s="73">
        <v>12661245025.75</v>
      </c>
      <c r="H80" s="55">
        <f t="shared" si="21"/>
        <v>2.7697100690798615E-2</v>
      </c>
      <c r="I80" s="96">
        <v>111.32</v>
      </c>
      <c r="J80" s="186">
        <f t="shared" si="23"/>
        <v>7.0403037141915405E-3</v>
      </c>
      <c r="K80" s="186">
        <f t="shared" si="24"/>
        <v>6.2921348314600605E-4</v>
      </c>
      <c r="L80" s="9"/>
      <c r="M80" s="264"/>
      <c r="N80" s="224"/>
      <c r="O80" s="414"/>
    </row>
    <row r="81" spans="1:15" ht="12.95" customHeight="1">
      <c r="A81" s="394">
        <v>70</v>
      </c>
      <c r="B81" s="395" t="s">
        <v>174</v>
      </c>
      <c r="C81" s="54" t="s">
        <v>177</v>
      </c>
      <c r="D81" s="73">
        <v>460572479.01999998</v>
      </c>
      <c r="E81" s="55">
        <f t="shared" si="20"/>
        <v>1.0308944402566238E-3</v>
      </c>
      <c r="F81" s="96">
        <v>1.29</v>
      </c>
      <c r="G81" s="73">
        <v>459466298.47000003</v>
      </c>
      <c r="H81" s="55">
        <f t="shared" si="21"/>
        <v>1.0051052883717723E-3</v>
      </c>
      <c r="I81" s="96">
        <v>1.24</v>
      </c>
      <c r="J81" s="186">
        <f t="shared" si="23"/>
        <v>-2.4017512994994159E-3</v>
      </c>
      <c r="K81" s="186">
        <f t="shared" si="24"/>
        <v>-3.8759689922480654E-2</v>
      </c>
      <c r="L81" s="9"/>
      <c r="M81" s="264"/>
      <c r="N81" s="224"/>
      <c r="O81" s="414"/>
    </row>
    <row r="82" spans="1:15" ht="12.95" customHeight="1">
      <c r="A82" s="394">
        <v>71</v>
      </c>
      <c r="B82" s="460" t="s">
        <v>113</v>
      </c>
      <c r="C82" s="461" t="s">
        <v>181</v>
      </c>
      <c r="D82" s="73">
        <v>1578548207.9400001</v>
      </c>
      <c r="E82" s="55">
        <f t="shared" si="20"/>
        <v>3.5332475242658566E-3</v>
      </c>
      <c r="F82" s="344">
        <v>41361.71</v>
      </c>
      <c r="G82" s="73">
        <v>1794232247.45</v>
      </c>
      <c r="H82" s="55">
        <f t="shared" si="21"/>
        <v>3.9249719217369639E-3</v>
      </c>
      <c r="I82" s="344">
        <v>41395.86</v>
      </c>
      <c r="J82" s="186">
        <f t="shared" si="23"/>
        <v>0.13663443309816106</v>
      </c>
      <c r="K82" s="186">
        <f t="shared" si="24"/>
        <v>8.2564284697130398E-4</v>
      </c>
      <c r="L82" s="9"/>
      <c r="M82" s="264"/>
      <c r="N82" s="224"/>
      <c r="O82" s="414"/>
    </row>
    <row r="83" spans="1:15" ht="12.95" customHeight="1">
      <c r="A83" s="394">
        <v>72</v>
      </c>
      <c r="B83" s="395" t="s">
        <v>9</v>
      </c>
      <c r="C83" s="395" t="s">
        <v>187</v>
      </c>
      <c r="D83" s="73">
        <v>2540902097.0100002</v>
      </c>
      <c r="E83" s="55">
        <f t="shared" si="20"/>
        <v>5.6872739131472519E-3</v>
      </c>
      <c r="F83" s="344">
        <v>1.1113</v>
      </c>
      <c r="G83" s="73">
        <v>2552014442.5500002</v>
      </c>
      <c r="H83" s="55">
        <f t="shared" si="21"/>
        <v>5.5826580115878183E-3</v>
      </c>
      <c r="I83" s="344">
        <v>1.1097999999999999</v>
      </c>
      <c r="J83" s="186">
        <f t="shared" si="23"/>
        <v>4.3733859533889108E-3</v>
      </c>
      <c r="K83" s="186">
        <f t="shared" si="24"/>
        <v>-1.3497705390084198E-3</v>
      </c>
      <c r="L83" s="9"/>
      <c r="M83" s="264"/>
      <c r="N83" s="224"/>
      <c r="O83" s="414"/>
    </row>
    <row r="84" spans="1:15" ht="12.95" customHeight="1">
      <c r="A84" s="394">
        <v>73</v>
      </c>
      <c r="B84" s="395" t="s">
        <v>190</v>
      </c>
      <c r="C84" s="395" t="s">
        <v>191</v>
      </c>
      <c r="D84" s="73">
        <v>528306490.35000002</v>
      </c>
      <c r="E84" s="55">
        <f t="shared" si="20"/>
        <v>1.1825027513848797E-3</v>
      </c>
      <c r="F84" s="344">
        <v>47402.1</v>
      </c>
      <c r="G84" s="73">
        <v>528837162.30000001</v>
      </c>
      <c r="H84" s="55">
        <f t="shared" si="21"/>
        <v>1.1568574894072604E-3</v>
      </c>
      <c r="I84" s="344">
        <v>47448.6</v>
      </c>
      <c r="J84" s="186">
        <f t="shared" si="23"/>
        <v>1.0044774381787757E-3</v>
      </c>
      <c r="K84" s="186">
        <f t="shared" si="24"/>
        <v>9.8096919756719648E-4</v>
      </c>
      <c r="L84" s="9"/>
      <c r="M84" s="264"/>
      <c r="N84" s="224"/>
      <c r="O84" s="414"/>
    </row>
    <row r="85" spans="1:15" ht="12.95" customHeight="1">
      <c r="A85" s="394">
        <v>74</v>
      </c>
      <c r="B85" s="54" t="s">
        <v>11</v>
      </c>
      <c r="C85" s="395" t="s">
        <v>197</v>
      </c>
      <c r="D85" s="73">
        <v>882499152.89279997</v>
      </c>
      <c r="E85" s="55">
        <f t="shared" ref="E85" si="25">(D85/$D$87)</f>
        <v>1.9752883893196364E-3</v>
      </c>
      <c r="F85" s="344">
        <v>408.74922399999997</v>
      </c>
      <c r="G85" s="73">
        <f>393.79*2243225.34</f>
        <v>883359706.63859999</v>
      </c>
      <c r="H85" s="55">
        <f t="shared" ref="H85" si="26">(G85/$G$87)</f>
        <v>1.9323931170437431E-3</v>
      </c>
      <c r="I85" s="344">
        <f>1.039*393.79</f>
        <v>409.14780999999999</v>
      </c>
      <c r="J85" s="186">
        <f t="shared" si="23"/>
        <v>9.7513265931095184E-4</v>
      </c>
      <c r="K85" s="186">
        <f t="shared" si="24"/>
        <v>9.7513579622116422E-4</v>
      </c>
      <c r="L85" s="9"/>
      <c r="M85" s="264"/>
      <c r="N85" s="224"/>
      <c r="O85" s="414"/>
    </row>
    <row r="86" spans="1:15" ht="12.95" customHeight="1">
      <c r="A86" s="394">
        <v>75</v>
      </c>
      <c r="B86" s="395" t="s">
        <v>210</v>
      </c>
      <c r="C86" s="395" t="s">
        <v>212</v>
      </c>
      <c r="D86" s="73">
        <v>103422474.77</v>
      </c>
      <c r="E86" s="55">
        <f t="shared" si="20"/>
        <v>2.3148941609545055E-4</v>
      </c>
      <c r="F86" s="344">
        <v>395.53</v>
      </c>
      <c r="G86" s="73">
        <v>123438011.95999999</v>
      </c>
      <c r="H86" s="55">
        <f t="shared" si="21"/>
        <v>2.7002676588083827E-4</v>
      </c>
      <c r="I86" s="344">
        <v>393.79</v>
      </c>
      <c r="J86" s="186">
        <f t="shared" si="22"/>
        <v>0.19353179504273429</v>
      </c>
      <c r="K86" s="186">
        <f t="shared" si="19"/>
        <v>-4.3991606199275711E-3</v>
      </c>
      <c r="L86" s="9"/>
      <c r="M86" s="338"/>
      <c r="N86" s="338"/>
      <c r="O86" s="414"/>
    </row>
    <row r="87" spans="1:15" ht="12.95" customHeight="1">
      <c r="A87" s="237"/>
      <c r="B87" s="238"/>
      <c r="C87" s="239" t="s">
        <v>56</v>
      </c>
      <c r="D87" s="78">
        <f>SUM(D61:D86)</f>
        <v>446769776840.92291</v>
      </c>
      <c r="E87" s="66">
        <f>(D87/$D$125)</f>
        <v>0.29860221451391539</v>
      </c>
      <c r="F87" s="88"/>
      <c r="G87" s="78">
        <f>SUM(G61:G86)</f>
        <v>457132505206.80859</v>
      </c>
      <c r="H87" s="66">
        <f>(G87/$G$125)</f>
        <v>0.30518064560484942</v>
      </c>
      <c r="I87" s="88"/>
      <c r="J87" s="186">
        <f>((G87-D87)/D87)</f>
        <v>2.3194783763485056E-2</v>
      </c>
      <c r="K87" s="186"/>
      <c r="L87" s="9"/>
      <c r="M87" s="4"/>
      <c r="N87"/>
      <c r="O87"/>
    </row>
    <row r="88" spans="1:15" ht="12.95" customHeight="1">
      <c r="A88" s="240"/>
      <c r="B88" s="80"/>
      <c r="C88" s="336" t="s">
        <v>58</v>
      </c>
      <c r="D88" s="393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394">
        <v>76</v>
      </c>
      <c r="B89" s="395" t="s">
        <v>29</v>
      </c>
      <c r="C89" s="395" t="s">
        <v>179</v>
      </c>
      <c r="D89" s="73">
        <v>2255358653.9499998</v>
      </c>
      <c r="E89" s="55">
        <f>(D89/$D$93)</f>
        <v>5.3097635443774459E-2</v>
      </c>
      <c r="F89" s="96">
        <v>69.3</v>
      </c>
      <c r="G89" s="73">
        <v>2257369440.8899999</v>
      </c>
      <c r="H89" s="55">
        <f>(G89/$G$93)</f>
        <v>5.3124943058225474E-2</v>
      </c>
      <c r="I89" s="96">
        <v>69.3</v>
      </c>
      <c r="J89" s="186">
        <f>((G89-D89)/D89)</f>
        <v>8.9155972442715335E-4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394">
        <v>77</v>
      </c>
      <c r="B90" s="395" t="s">
        <v>29</v>
      </c>
      <c r="C90" s="395" t="s">
        <v>31</v>
      </c>
      <c r="D90" s="73">
        <v>9869964728.7900009</v>
      </c>
      <c r="E90" s="55">
        <f t="shared" ref="E90:E92" si="27">(D90/$D$93)</f>
        <v>0.23236738338461271</v>
      </c>
      <c r="F90" s="96">
        <v>40.65</v>
      </c>
      <c r="G90" s="73">
        <v>9876570471</v>
      </c>
      <c r="H90" s="55">
        <f>(G90/$G$93)</f>
        <v>0.23243525600114387</v>
      </c>
      <c r="I90" s="96">
        <v>40.65</v>
      </c>
      <c r="J90" s="186">
        <f>((G90-D90)/D90)</f>
        <v>6.6927718502687189E-4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394">
        <v>78</v>
      </c>
      <c r="B91" s="54" t="s">
        <v>11</v>
      </c>
      <c r="C91" s="395" t="s">
        <v>32</v>
      </c>
      <c r="D91" s="73">
        <v>30350365696.451077</v>
      </c>
      <c r="E91" s="55">
        <f t="shared" ref="E91" si="28">(D91/$D$93)</f>
        <v>0.71453498117161285</v>
      </c>
      <c r="F91" s="96">
        <v>11.37</v>
      </c>
      <c r="G91" s="73">
        <v>30350365696.451077</v>
      </c>
      <c r="H91" s="55">
        <f>(G91/$G$93)</f>
        <v>0.71426564930576308</v>
      </c>
      <c r="I91" s="96">
        <v>11.37</v>
      </c>
      <c r="J91" s="186">
        <f>((G91-D91)/D91)</f>
        <v>0</v>
      </c>
      <c r="K91" s="186">
        <f>((I91-F91)/F91)</f>
        <v>0</v>
      </c>
      <c r="L91" s="9"/>
      <c r="M91" s="4"/>
      <c r="N91" s="225"/>
      <c r="O91" s="379"/>
    </row>
    <row r="92" spans="1:15" ht="12.95" customHeight="1">
      <c r="A92" s="394">
        <v>79</v>
      </c>
      <c r="B92" s="395" t="s">
        <v>14</v>
      </c>
      <c r="C92" s="395" t="s">
        <v>223</v>
      </c>
      <c r="D92" s="73">
        <v>0</v>
      </c>
      <c r="E92" s="55">
        <f t="shared" si="27"/>
        <v>0</v>
      </c>
      <c r="F92" s="96">
        <v>0</v>
      </c>
      <c r="G92" s="73">
        <v>7400000</v>
      </c>
      <c r="H92" s="55">
        <f>(G92/$G$93)</f>
        <v>1.7415163486747369E-4</v>
      </c>
      <c r="I92" s="96">
        <v>100</v>
      </c>
      <c r="J92" s="186" t="e">
        <f>((G92-D92)/D92)</f>
        <v>#DIV/0!</v>
      </c>
      <c r="K92" s="186" t="e">
        <f>((I92-F92)/F92)</f>
        <v>#DIV/0!</v>
      </c>
      <c r="L92" s="9"/>
      <c r="M92" s="4"/>
      <c r="N92" s="225"/>
      <c r="O92"/>
    </row>
    <row r="93" spans="1:15" ht="12.95" customHeight="1">
      <c r="A93" s="237"/>
      <c r="B93" s="241"/>
      <c r="C93" s="239" t="s">
        <v>56</v>
      </c>
      <c r="D93" s="78">
        <f>SUM(D89:D92)</f>
        <v>42475689079.191078</v>
      </c>
      <c r="E93" s="66">
        <f>(D93/$D$125)</f>
        <v>2.838897230634968E-2</v>
      </c>
      <c r="F93" s="88"/>
      <c r="G93" s="78">
        <f>SUM(G89:G92)</f>
        <v>42491705608.34108</v>
      </c>
      <c r="H93" s="66">
        <f>(G93/$G$125)</f>
        <v>2.8367368329097743E-2</v>
      </c>
      <c r="I93" s="88"/>
      <c r="J93" s="186">
        <f>((G93-D93)/D93)</f>
        <v>3.7707520459857717E-4</v>
      </c>
      <c r="K93" s="186"/>
      <c r="L93" s="9"/>
      <c r="M93" s="4"/>
      <c r="N93"/>
      <c r="O93"/>
    </row>
    <row r="94" spans="1:15" ht="12.95" customHeight="1">
      <c r="A94" s="240"/>
      <c r="B94" s="80"/>
      <c r="C94" s="80" t="s">
        <v>82</v>
      </c>
      <c r="D94" s="393"/>
      <c r="E94" s="82"/>
      <c r="F94" s="83"/>
      <c r="G94" s="81"/>
      <c r="H94" s="82"/>
      <c r="I94" s="83"/>
      <c r="J94" s="186"/>
      <c r="K94" s="186"/>
      <c r="L94" s="9"/>
      <c r="M94" s="4"/>
      <c r="N94"/>
      <c r="O94"/>
    </row>
    <row r="95" spans="1:15" ht="12.95" customHeight="1">
      <c r="A95" s="394">
        <v>80</v>
      </c>
      <c r="B95" s="395" t="s">
        <v>7</v>
      </c>
      <c r="C95" s="395" t="s">
        <v>35</v>
      </c>
      <c r="D95" s="73">
        <v>1838782855.3099999</v>
      </c>
      <c r="E95" s="55">
        <f>(D95/$D$115)</f>
        <v>6.0572461136017872E-2</v>
      </c>
      <c r="F95" s="73">
        <v>3311.78</v>
      </c>
      <c r="G95" s="73">
        <v>1845723491.72</v>
      </c>
      <c r="H95" s="55">
        <f t="shared" ref="H95:H114" si="29">(G95/$G$115)</f>
        <v>6.1143222384838929E-2</v>
      </c>
      <c r="I95" s="73">
        <v>3292.16</v>
      </c>
      <c r="J95" s="186">
        <f>((G95-D95)/D95)</f>
        <v>3.7745818599281889E-3</v>
      </c>
      <c r="K95" s="186">
        <f t="shared" ref="K95:K105" si="30">((I95-F95)/F95)</f>
        <v>-5.9243065662575242E-3</v>
      </c>
      <c r="L95" s="9"/>
      <c r="M95" s="4"/>
      <c r="N95" s="226"/>
      <c r="O95"/>
    </row>
    <row r="96" spans="1:15" ht="12.95" customHeight="1">
      <c r="A96" s="394">
        <v>81</v>
      </c>
      <c r="B96" s="395" t="s">
        <v>14</v>
      </c>
      <c r="C96" s="395" t="s">
        <v>33</v>
      </c>
      <c r="D96" s="73">
        <v>185187100</v>
      </c>
      <c r="E96" s="55">
        <f t="shared" ref="E96:E114" si="31">(D96/$D$115)</f>
        <v>6.1003605647338621E-3</v>
      </c>
      <c r="F96" s="73">
        <v>137.83000000000001</v>
      </c>
      <c r="G96" s="73">
        <v>185912038</v>
      </c>
      <c r="H96" s="65">
        <f t="shared" si="29"/>
        <v>6.1587020669383458E-3</v>
      </c>
      <c r="I96" s="73">
        <v>138.38</v>
      </c>
      <c r="J96" s="186">
        <f>((G96-D96)/D96)</f>
        <v>3.9146247227803662E-3</v>
      </c>
      <c r="K96" s="186">
        <f t="shared" si="30"/>
        <v>3.9904229848362685E-3</v>
      </c>
      <c r="L96" s="9"/>
      <c r="M96" s="4"/>
      <c r="N96" s="349"/>
      <c r="O96" s="279"/>
    </row>
    <row r="97" spans="1:18" ht="12.95" customHeight="1">
      <c r="A97" s="394">
        <v>82</v>
      </c>
      <c r="B97" s="395" t="s">
        <v>55</v>
      </c>
      <c r="C97" s="395" t="s">
        <v>99</v>
      </c>
      <c r="D97" s="73">
        <v>1102831929.3499999</v>
      </c>
      <c r="E97" s="55">
        <f t="shared" si="31"/>
        <v>3.6329055378782324E-2</v>
      </c>
      <c r="F97" s="73">
        <v>1.4427000000000001</v>
      </c>
      <c r="G97" s="73">
        <v>983412010.29999995</v>
      </c>
      <c r="H97" s="65">
        <f t="shared" si="29"/>
        <v>3.2577457843190355E-2</v>
      </c>
      <c r="I97" s="73">
        <v>1.4457</v>
      </c>
      <c r="J97" s="186">
        <f t="shared" ref="J97:J102" si="32">((G97-D97)/D97)</f>
        <v>-0.10828478562493658</v>
      </c>
      <c r="K97" s="186">
        <f t="shared" si="30"/>
        <v>2.079434393844799E-3</v>
      </c>
      <c r="L97" s="9"/>
      <c r="M97" s="4"/>
      <c r="N97" s="431"/>
      <c r="O97" s="61"/>
    </row>
    <row r="98" spans="1:18" ht="12.95" customHeight="1">
      <c r="A98" s="394">
        <v>83</v>
      </c>
      <c r="B98" s="395" t="s">
        <v>9</v>
      </c>
      <c r="C98" s="395" t="s">
        <v>200</v>
      </c>
      <c r="D98" s="73">
        <v>4093253815.2800002</v>
      </c>
      <c r="E98" s="55">
        <f t="shared" si="31"/>
        <v>0.13483835621477164</v>
      </c>
      <c r="F98" s="73">
        <v>412.40859999999998</v>
      </c>
      <c r="G98" s="73">
        <v>4091340116.8800001</v>
      </c>
      <c r="H98" s="65">
        <f t="shared" si="29"/>
        <v>0.13553369166108883</v>
      </c>
      <c r="I98" s="73">
        <v>413.541</v>
      </c>
      <c r="J98" s="186">
        <f>((G98-D98)/D98)</f>
        <v>-4.6752497801536605E-4</v>
      </c>
      <c r="K98" s="186">
        <f t="shared" si="30"/>
        <v>2.7458205284759296E-3</v>
      </c>
      <c r="L98" s="9"/>
      <c r="M98" s="4"/>
      <c r="N98" s="431"/>
      <c r="O98" s="277"/>
    </row>
    <row r="99" spans="1:18" ht="15.75" customHeight="1">
      <c r="A99" s="394">
        <v>84</v>
      </c>
      <c r="B99" s="395" t="s">
        <v>18</v>
      </c>
      <c r="C99" s="395" t="s">
        <v>19</v>
      </c>
      <c r="D99" s="73">
        <v>2521672678.2600002</v>
      </c>
      <c r="E99" s="55">
        <f t="shared" si="31"/>
        <v>8.3067948920978435E-2</v>
      </c>
      <c r="F99" s="73">
        <v>12.6713</v>
      </c>
      <c r="G99" s="73">
        <v>2514340256.2800002</v>
      </c>
      <c r="H99" s="65">
        <f t="shared" si="29"/>
        <v>8.3292468308791973E-2</v>
      </c>
      <c r="I99" s="73">
        <v>12.635</v>
      </c>
      <c r="J99" s="186">
        <f>((G99-D99)/D99)</f>
        <v>-2.9077612027979473E-3</v>
      </c>
      <c r="K99" s="186">
        <f t="shared" si="30"/>
        <v>-2.8647415813689726E-3</v>
      </c>
      <c r="L99" s="9"/>
      <c r="M99" s="313"/>
      <c r="N99" s="366"/>
      <c r="O99" s="364"/>
      <c r="P99" s="357"/>
      <c r="Q99" s="296"/>
      <c r="R99" s="380">
        <v>2301437352.3499999</v>
      </c>
    </row>
    <row r="100" spans="1:18" ht="12.95" customHeight="1" thickBot="1">
      <c r="A100" s="394">
        <v>85</v>
      </c>
      <c r="B100" s="54" t="s">
        <v>34</v>
      </c>
      <c r="C100" s="54" t="s">
        <v>163</v>
      </c>
      <c r="D100" s="73">
        <v>4242553750.4099998</v>
      </c>
      <c r="E100" s="55">
        <f t="shared" si="31"/>
        <v>0.13975653591834913</v>
      </c>
      <c r="F100" s="73">
        <v>191.08</v>
      </c>
      <c r="G100" s="73">
        <v>4254280580.1900001</v>
      </c>
      <c r="H100" s="65">
        <f t="shared" si="29"/>
        <v>0.14093141511660379</v>
      </c>
      <c r="I100" s="73">
        <v>190.79</v>
      </c>
      <c r="J100" s="186">
        <f t="shared" si="32"/>
        <v>2.7640969260240792E-3</v>
      </c>
      <c r="K100" s="186">
        <f t="shared" si="30"/>
        <v>-1.5176889261043565E-3</v>
      </c>
      <c r="L100" s="9"/>
      <c r="M100" s="305"/>
      <c r="N100" s="365"/>
      <c r="O100" s="363"/>
      <c r="P100" s="358"/>
      <c r="Q100" s="298"/>
      <c r="R100" s="381"/>
    </row>
    <row r="101" spans="1:18" ht="12.75" customHeight="1">
      <c r="A101" s="394">
        <v>86</v>
      </c>
      <c r="B101" s="459" t="s">
        <v>137</v>
      </c>
      <c r="C101" s="459" t="s">
        <v>204</v>
      </c>
      <c r="D101" s="73">
        <v>5333741422.3999996</v>
      </c>
      <c r="E101" s="55">
        <f t="shared" si="31"/>
        <v>0.17570201075396966</v>
      </c>
      <c r="F101" s="73">
        <v>115.05</v>
      </c>
      <c r="G101" s="73">
        <v>5299916137.5699997</v>
      </c>
      <c r="H101" s="65">
        <f t="shared" si="29"/>
        <v>0.17557015039043494</v>
      </c>
      <c r="I101" s="73">
        <v>115.05</v>
      </c>
      <c r="J101" s="186">
        <f>((G101-D101)/D101)</f>
        <v>-6.3417556554100276E-3</v>
      </c>
      <c r="K101" s="186">
        <f t="shared" si="30"/>
        <v>0</v>
      </c>
      <c r="L101" s="9"/>
      <c r="M101" s="4"/>
      <c r="N101" s="308"/>
      <c r="O101" s="308"/>
      <c r="P101" s="308"/>
      <c r="Q101" s="306"/>
    </row>
    <row r="102" spans="1:18" ht="12.95" customHeight="1" thickBot="1">
      <c r="A102" s="394">
        <v>87</v>
      </c>
      <c r="B102" s="395" t="s">
        <v>11</v>
      </c>
      <c r="C102" s="73" t="s">
        <v>12</v>
      </c>
      <c r="D102" s="73">
        <v>2222734163.6199999</v>
      </c>
      <c r="E102" s="55">
        <f t="shared" si="31"/>
        <v>7.3220434023936604E-2</v>
      </c>
      <c r="F102" s="73">
        <v>3916.91</v>
      </c>
      <c r="G102" s="73">
        <v>2233310090.0599999</v>
      </c>
      <c r="H102" s="65">
        <f t="shared" si="29"/>
        <v>7.3982791086216734E-2</v>
      </c>
      <c r="I102" s="73">
        <v>3928.87</v>
      </c>
      <c r="J102" s="186">
        <f t="shared" si="32"/>
        <v>4.7580707639710909E-3</v>
      </c>
      <c r="K102" s="186">
        <f t="shared" si="30"/>
        <v>3.0534273189835961E-3</v>
      </c>
      <c r="L102" s="9"/>
      <c r="M102" s="4"/>
      <c r="N102" s="298"/>
      <c r="O102" s="298"/>
      <c r="P102" s="298"/>
      <c r="Q102" s="307"/>
    </row>
    <row r="103" spans="1:18" ht="13.5" customHeight="1">
      <c r="A103" s="394">
        <v>88</v>
      </c>
      <c r="B103" s="54" t="s">
        <v>60</v>
      </c>
      <c r="C103" s="73" t="s">
        <v>206</v>
      </c>
      <c r="D103" s="73">
        <v>1865880497.9100001</v>
      </c>
      <c r="E103" s="55">
        <f t="shared" si="31"/>
        <v>6.1465101013818718E-2</v>
      </c>
      <c r="F103" s="73">
        <v>1.0887</v>
      </c>
      <c r="G103" s="73">
        <v>1845211235.05</v>
      </c>
      <c r="H103" s="65">
        <f t="shared" si="29"/>
        <v>6.112625287470784E-2</v>
      </c>
      <c r="I103" s="73">
        <v>1.0886</v>
      </c>
      <c r="J103" s="186">
        <f>((G103-D103)/D103)</f>
        <v>-1.1077484803100775E-2</v>
      </c>
      <c r="K103" s="186">
        <f t="shared" si="30"/>
        <v>-9.1852668320004577E-5</v>
      </c>
      <c r="L103" s="9"/>
      <c r="M103" s="4"/>
      <c r="N103" s="308"/>
      <c r="O103" s="308"/>
      <c r="P103" s="308"/>
      <c r="Q103" s="308"/>
    </row>
    <row r="104" spans="1:18" ht="12.95" customHeight="1">
      <c r="A104" s="394">
        <v>89</v>
      </c>
      <c r="B104" s="54" t="s">
        <v>76</v>
      </c>
      <c r="C104" s="395" t="s">
        <v>41</v>
      </c>
      <c r="D104" s="73">
        <v>1103542252.48</v>
      </c>
      <c r="E104" s="55">
        <f t="shared" si="31"/>
        <v>3.6352454563771293E-2</v>
      </c>
      <c r="F104" s="74">
        <v>552.20000000000005</v>
      </c>
      <c r="G104" s="73">
        <v>1102441805.4300001</v>
      </c>
      <c r="H104" s="65">
        <f t="shared" si="29"/>
        <v>3.652055401480233E-2</v>
      </c>
      <c r="I104" s="74">
        <v>552.20000000000005</v>
      </c>
      <c r="J104" s="186">
        <f>((G104-D104)/D104)</f>
        <v>-9.9719521162593291E-4</v>
      </c>
      <c r="K104" s="186">
        <f t="shared" si="30"/>
        <v>0</v>
      </c>
      <c r="L104" s="9"/>
      <c r="M104" s="293"/>
      <c r="N104" s="255"/>
    </row>
    <row r="105" spans="1:18" ht="12.95" customHeight="1">
      <c r="A105" s="394">
        <v>90</v>
      </c>
      <c r="B105" s="54" t="s">
        <v>65</v>
      </c>
      <c r="C105" s="395" t="s">
        <v>71</v>
      </c>
      <c r="D105" s="73">
        <v>2098018329.26</v>
      </c>
      <c r="E105" s="55">
        <f t="shared" si="31"/>
        <v>6.911209409244233E-2</v>
      </c>
      <c r="F105" s="74">
        <v>2.95</v>
      </c>
      <c r="G105" s="73">
        <v>2084931607.3499999</v>
      </c>
      <c r="H105" s="65">
        <f t="shared" si="29"/>
        <v>6.9067461890829962E-2</v>
      </c>
      <c r="I105" s="74">
        <v>2.93</v>
      </c>
      <c r="J105" s="186">
        <f>((G105-D105)/D105)</f>
        <v>-6.2376585216087953E-3</v>
      </c>
      <c r="K105" s="186">
        <f t="shared" si="30"/>
        <v>-6.7796610169491584E-3</v>
      </c>
      <c r="L105" s="9"/>
      <c r="M105" s="209"/>
    </row>
    <row r="106" spans="1:18" ht="12.95" customHeight="1" thickBot="1">
      <c r="A106" s="394">
        <v>91</v>
      </c>
      <c r="B106" s="54" t="s">
        <v>115</v>
      </c>
      <c r="C106" s="412" t="s">
        <v>67</v>
      </c>
      <c r="D106" s="73">
        <v>161183830.25</v>
      </c>
      <c r="E106" s="55">
        <f t="shared" si="31"/>
        <v>5.3096542995157703E-3</v>
      </c>
      <c r="F106" s="74">
        <v>1.6836949999999999</v>
      </c>
      <c r="G106" s="73">
        <v>164361936.31</v>
      </c>
      <c r="H106" s="65">
        <f t="shared" si="29"/>
        <v>5.4448125455888218E-3</v>
      </c>
      <c r="I106" s="74">
        <v>1.680795</v>
      </c>
      <c r="J106" s="186">
        <f>((G106-D106)/D106)</f>
        <v>1.9717275951754487E-2</v>
      </c>
      <c r="K106" s="186">
        <f t="shared" ref="K106:K114" si="33">((I106-F106)/F106)</f>
        <v>-1.7224022165534154E-3</v>
      </c>
      <c r="L106" s="9"/>
      <c r="M106" s="293"/>
      <c r="N106" s="294"/>
      <c r="O106" s="255"/>
    </row>
    <row r="107" spans="1:18" ht="12.95" customHeight="1">
      <c r="A107" s="394">
        <v>92</v>
      </c>
      <c r="B107" s="395" t="s">
        <v>55</v>
      </c>
      <c r="C107" s="395" t="s">
        <v>131</v>
      </c>
      <c r="D107" s="73">
        <v>551245618.88999999</v>
      </c>
      <c r="E107" s="55">
        <f t="shared" si="31"/>
        <v>1.8158916225584111E-2</v>
      </c>
      <c r="F107" s="74">
        <v>1.1073999999999999</v>
      </c>
      <c r="G107" s="73">
        <v>551345175.62</v>
      </c>
      <c r="H107" s="65">
        <f t="shared" si="29"/>
        <v>1.8264393791903779E-2</v>
      </c>
      <c r="I107" s="74">
        <v>1.1075999999999999</v>
      </c>
      <c r="J107" s="186">
        <f t="shared" ref="J107:J114" si="34">((G107-D107)/D107)</f>
        <v>1.8060321313843482E-4</v>
      </c>
      <c r="K107" s="186">
        <f t="shared" si="33"/>
        <v>1.8060321473720243E-4</v>
      </c>
      <c r="L107" s="9"/>
      <c r="M107" s="4"/>
      <c r="Q107" s="308"/>
    </row>
    <row r="108" spans="1:18" ht="12.95" customHeight="1">
      <c r="A108" s="394">
        <v>93</v>
      </c>
      <c r="B108" s="395" t="s">
        <v>138</v>
      </c>
      <c r="C108" s="395" t="s">
        <v>140</v>
      </c>
      <c r="D108" s="73">
        <v>752164741.95000005</v>
      </c>
      <c r="E108" s="55">
        <f t="shared" si="31"/>
        <v>2.4777514902360919E-2</v>
      </c>
      <c r="F108" s="74">
        <v>1.21</v>
      </c>
      <c r="G108" s="73">
        <v>751084362.14999998</v>
      </c>
      <c r="H108" s="65">
        <f t="shared" si="29"/>
        <v>2.4881147360765708E-2</v>
      </c>
      <c r="I108" s="74">
        <v>1.2101</v>
      </c>
      <c r="J108" s="186">
        <f t="shared" si="34"/>
        <v>-1.4363605999387426E-3</v>
      </c>
      <c r="K108" s="186">
        <f t="shared" si="33"/>
        <v>8.2644628099164453E-5</v>
      </c>
      <c r="L108" s="9"/>
      <c r="M108" s="4"/>
    </row>
    <row r="109" spans="1:18" ht="12.95" customHeight="1">
      <c r="A109" s="394">
        <v>94</v>
      </c>
      <c r="B109" s="395" t="s">
        <v>112</v>
      </c>
      <c r="C109" s="395" t="s">
        <v>142</v>
      </c>
      <c r="D109" s="73">
        <v>261078705.19694519</v>
      </c>
      <c r="E109" s="55">
        <f t="shared" si="31"/>
        <v>8.6003519547269876E-3</v>
      </c>
      <c r="F109" s="74">
        <v>130.43</v>
      </c>
      <c r="G109" s="73">
        <v>259251354.14009586</v>
      </c>
      <c r="H109" s="65">
        <f t="shared" si="29"/>
        <v>8.5882112195401431E-3</v>
      </c>
      <c r="I109" s="74">
        <v>129.52000000000001</v>
      </c>
      <c r="J109" s="186">
        <f t="shared" si="34"/>
        <v>-6.9992344089146036E-3</v>
      </c>
      <c r="K109" s="186">
        <f t="shared" si="33"/>
        <v>-6.9769224871578358E-3</v>
      </c>
      <c r="L109" s="9"/>
      <c r="N109" s="376"/>
    </row>
    <row r="110" spans="1:18" ht="12.95" customHeight="1">
      <c r="A110" s="394">
        <v>95</v>
      </c>
      <c r="B110" s="395" t="s">
        <v>50</v>
      </c>
      <c r="C110" s="395" t="s">
        <v>148</v>
      </c>
      <c r="D110" s="73">
        <v>172924135.27000001</v>
      </c>
      <c r="E110" s="55">
        <f t="shared" si="31"/>
        <v>5.6963988068921218E-3</v>
      </c>
      <c r="F110" s="74">
        <v>3.7311999999999999</v>
      </c>
      <c r="G110" s="73">
        <v>170870229.66</v>
      </c>
      <c r="H110" s="65">
        <f t="shared" si="29"/>
        <v>5.6604125687938073E-3</v>
      </c>
      <c r="I110" s="74">
        <v>3.6884999999999999</v>
      </c>
      <c r="J110" s="186">
        <f t="shared" si="34"/>
        <v>-1.1877495335125374E-2</v>
      </c>
      <c r="K110" s="186">
        <f t="shared" si="33"/>
        <v>-1.1444039451114912E-2</v>
      </c>
      <c r="L110" s="9"/>
      <c r="M110" s="4"/>
    </row>
    <row r="111" spans="1:18" ht="12.95" customHeight="1">
      <c r="A111" s="394">
        <v>96</v>
      </c>
      <c r="B111" s="395" t="s">
        <v>113</v>
      </c>
      <c r="C111" s="395" t="s">
        <v>201</v>
      </c>
      <c r="D111" s="73">
        <v>417194037.92000002</v>
      </c>
      <c r="E111" s="55">
        <f t="shared" si="31"/>
        <v>1.3743041803501711E-2</v>
      </c>
      <c r="F111" s="74">
        <v>134.27000000000001</v>
      </c>
      <c r="G111" s="73">
        <v>415082132.88</v>
      </c>
      <c r="H111" s="65">
        <f t="shared" si="29"/>
        <v>1.3750412384362294E-2</v>
      </c>
      <c r="I111" s="74">
        <v>133.56</v>
      </c>
      <c r="J111" s="186">
        <f>((G111-D111)/D111)</f>
        <v>-5.0621649593300148E-3</v>
      </c>
      <c r="K111" s="186">
        <f t="shared" si="33"/>
        <v>-5.2878528338423172E-3</v>
      </c>
      <c r="L111" s="9"/>
      <c r="M111" s="4"/>
    </row>
    <row r="112" spans="1:18" ht="12.95" customHeight="1">
      <c r="A112" s="394">
        <v>97</v>
      </c>
      <c r="B112" s="395" t="s">
        <v>134</v>
      </c>
      <c r="C112" s="395" t="s">
        <v>166</v>
      </c>
      <c r="D112" s="73">
        <v>98890009.060000002</v>
      </c>
      <c r="E112" s="55">
        <f t="shared" si="31"/>
        <v>3.2575957586451665E-3</v>
      </c>
      <c r="F112" s="74">
        <v>146.26488800000001</v>
      </c>
      <c r="G112" s="73">
        <v>100296148.06</v>
      </c>
      <c r="H112" s="65">
        <f t="shared" si="29"/>
        <v>3.3225072513221356E-3</v>
      </c>
      <c r="I112" s="74">
        <v>145.56823</v>
      </c>
      <c r="J112" s="186">
        <f>((G112-D112)/D112)</f>
        <v>1.4219222076790859E-2</v>
      </c>
      <c r="K112" s="186">
        <f>((I112-F112)/F112)</f>
        <v>-4.7629886401718878E-3</v>
      </c>
      <c r="L112" s="9"/>
      <c r="M112" s="4"/>
    </row>
    <row r="113" spans="1:16" ht="12.95" customHeight="1">
      <c r="A113" s="394">
        <v>98</v>
      </c>
      <c r="B113" s="395" t="s">
        <v>133</v>
      </c>
      <c r="C113" s="395" t="s">
        <v>186</v>
      </c>
      <c r="D113" s="73">
        <v>1318911089.51</v>
      </c>
      <c r="E113" s="55">
        <f t="shared" ref="E113" si="35">(D113/$D$115)</f>
        <v>4.3447050031222352E-2</v>
      </c>
      <c r="F113" s="74">
        <v>2.3121999999999998</v>
      </c>
      <c r="G113" s="73">
        <v>1318816679.48</v>
      </c>
      <c r="H113" s="65">
        <f t="shared" ref="H113" si="36">(G113/$G$115)</f>
        <v>4.3688397465828664E-2</v>
      </c>
      <c r="I113" s="74">
        <v>2.3151000000000002</v>
      </c>
      <c r="J113" s="186">
        <f t="shared" ref="J113" si="37">((G113-D113)/D113)</f>
        <v>-7.1581800131081215E-5</v>
      </c>
      <c r="K113" s="186">
        <f t="shared" ref="K113" si="38">((I113-F113)/F113)</f>
        <v>1.2542167632559238E-3</v>
      </c>
      <c r="L113" s="9"/>
      <c r="M113" s="4"/>
    </row>
    <row r="114" spans="1:16" ht="12.95" customHeight="1">
      <c r="A114" s="394">
        <v>99</v>
      </c>
      <c r="B114" s="395" t="s">
        <v>210</v>
      </c>
      <c r="C114" s="395" t="s">
        <v>211</v>
      </c>
      <c r="D114" s="73">
        <v>14955665.17</v>
      </c>
      <c r="E114" s="55">
        <f t="shared" si="31"/>
        <v>4.9266363597913541E-4</v>
      </c>
      <c r="F114" s="74">
        <v>0.99370000000000003</v>
      </c>
      <c r="G114" s="73">
        <v>14958742.34</v>
      </c>
      <c r="H114" s="65">
        <f t="shared" si="29"/>
        <v>4.9553777345045374E-4</v>
      </c>
      <c r="I114" s="74">
        <v>0.99390000000000001</v>
      </c>
      <c r="J114" s="186">
        <f t="shared" si="34"/>
        <v>2.057528010303754E-4</v>
      </c>
      <c r="K114" s="186">
        <f t="shared" si="33"/>
        <v>2.0126798832643451E-4</v>
      </c>
      <c r="L114" s="9"/>
      <c r="M114" s="273"/>
      <c r="N114" s="299"/>
    </row>
    <row r="115" spans="1:16" ht="12.95" customHeight="1">
      <c r="A115" s="242"/>
      <c r="B115" s="68"/>
      <c r="C115" s="43" t="s">
        <v>56</v>
      </c>
      <c r="D115" s="69">
        <f>SUM(D95:D114)</f>
        <v>30356746627.496941</v>
      </c>
      <c r="E115" s="66">
        <f>(D115/$D$125)</f>
        <v>2.0289178539567958E-2</v>
      </c>
      <c r="F115" s="68"/>
      <c r="G115" s="69">
        <f>SUM(G95:G114)</f>
        <v>30186886129.4701</v>
      </c>
      <c r="H115" s="66">
        <f>(G115/$G$125)</f>
        <v>2.0152698162700128E-2</v>
      </c>
      <c r="I115" s="68"/>
      <c r="J115" s="186">
        <f>((G115-D115)/D115)</f>
        <v>-5.5954776745733908E-3</v>
      </c>
      <c r="K115" s="210"/>
      <c r="L115" s="9"/>
      <c r="M115" s="274"/>
      <c r="N115" s="10"/>
    </row>
    <row r="116" spans="1:16" s="13" customFormat="1" ht="12.95" customHeight="1">
      <c r="A116" s="236"/>
      <c r="B116" s="236"/>
      <c r="C116" s="80" t="s">
        <v>90</v>
      </c>
      <c r="D116" s="393"/>
      <c r="E116" s="82"/>
      <c r="F116" s="83"/>
      <c r="G116" s="81"/>
      <c r="H116" s="82"/>
      <c r="I116" s="83"/>
      <c r="J116" s="186"/>
      <c r="K116" s="186"/>
      <c r="L116" s="9"/>
      <c r="M116" s="274"/>
      <c r="N116" s="10"/>
    </row>
    <row r="117" spans="1:16" ht="16.5" customHeight="1" thickBot="1">
      <c r="A117" s="394">
        <v>100</v>
      </c>
      <c r="B117" s="395" t="s">
        <v>18</v>
      </c>
      <c r="C117" s="54" t="s">
        <v>36</v>
      </c>
      <c r="D117" s="84">
        <v>920707721.29999995</v>
      </c>
      <c r="E117" s="55">
        <f>(D117/$D$124)</f>
        <v>6.3326082963407831E-2</v>
      </c>
      <c r="F117" s="368">
        <v>14.006399999999999</v>
      </c>
      <c r="G117" s="84">
        <v>617978998.25999999</v>
      </c>
      <c r="H117" s="55">
        <f t="shared" ref="H117:H123" si="39">(G117/$G$124)</f>
        <v>4.1682822214699281E-2</v>
      </c>
      <c r="I117" s="368">
        <v>13.996499999999999</v>
      </c>
      <c r="J117" s="186">
        <f t="shared" ref="J117:J124" si="40">((G117-D117)/D117)</f>
        <v>-0.32880002636728184</v>
      </c>
      <c r="K117" s="230">
        <f t="shared" ref="K117:K123" si="41">((I117-F117)/F117)</f>
        <v>-7.068197395476368E-4</v>
      </c>
      <c r="L117" s="9"/>
      <c r="M117" s="367"/>
      <c r="N117" s="365"/>
      <c r="O117" s="302"/>
      <c r="P117" s="417"/>
    </row>
    <row r="118" spans="1:16" ht="12" customHeight="1" thickBot="1">
      <c r="A118" s="394">
        <v>101</v>
      </c>
      <c r="B118" s="395" t="s">
        <v>37</v>
      </c>
      <c r="C118" s="54" t="s">
        <v>165</v>
      </c>
      <c r="D118" s="84">
        <v>2990524432.8699999</v>
      </c>
      <c r="E118" s="55">
        <f t="shared" ref="E118:E123" si="42">(D118/$D$124)</f>
        <v>0.2056876400174312</v>
      </c>
      <c r="F118" s="368">
        <v>1.47</v>
      </c>
      <c r="G118" s="84">
        <v>2941231491.2399998</v>
      </c>
      <c r="H118" s="55">
        <f t="shared" si="39"/>
        <v>0.19838672460848128</v>
      </c>
      <c r="I118" s="368">
        <v>1.47</v>
      </c>
      <c r="J118" s="230">
        <f t="shared" si="40"/>
        <v>-1.6483042602228059E-2</v>
      </c>
      <c r="K118" s="230">
        <f t="shared" si="41"/>
        <v>0</v>
      </c>
      <c r="L118" s="9"/>
      <c r="M118" s="314"/>
      <c r="N118" s="312"/>
      <c r="O118" s="303"/>
      <c r="P118" s="418"/>
    </row>
    <row r="119" spans="1:16" ht="12" customHeight="1" thickBot="1">
      <c r="A119" s="394">
        <v>102</v>
      </c>
      <c r="B119" s="395" t="s">
        <v>7</v>
      </c>
      <c r="C119" s="54" t="s">
        <v>39</v>
      </c>
      <c r="D119" s="76">
        <v>1623282357.6199999</v>
      </c>
      <c r="E119" s="55">
        <f t="shared" si="42"/>
        <v>0.11164901832965694</v>
      </c>
      <c r="F119" s="76">
        <v>1.22</v>
      </c>
      <c r="G119" s="76">
        <v>1625797902.0799999</v>
      </c>
      <c r="H119" s="55">
        <f t="shared" si="39"/>
        <v>0.10966043360735699</v>
      </c>
      <c r="I119" s="76">
        <v>1.22</v>
      </c>
      <c r="J119" s="186">
        <f t="shared" si="40"/>
        <v>1.5496653728734179E-3</v>
      </c>
      <c r="K119" s="186">
        <f t="shared" si="41"/>
        <v>0</v>
      </c>
      <c r="L119" s="9"/>
      <c r="M119" s="415"/>
      <c r="N119" s="297"/>
      <c r="O119" s="298"/>
    </row>
    <row r="120" spans="1:16" ht="12" customHeight="1" thickBot="1">
      <c r="A120" s="394">
        <v>103</v>
      </c>
      <c r="B120" s="413" t="s">
        <v>9</v>
      </c>
      <c r="C120" s="395" t="s">
        <v>40</v>
      </c>
      <c r="D120" s="76">
        <v>360257854.56</v>
      </c>
      <c r="E120" s="55">
        <f t="shared" si="42"/>
        <v>2.477845928550906E-2</v>
      </c>
      <c r="F120" s="76">
        <v>35.846299999999999</v>
      </c>
      <c r="G120" s="76">
        <v>371962691.99000001</v>
      </c>
      <c r="H120" s="55">
        <f t="shared" si="39"/>
        <v>2.5088967107903214E-2</v>
      </c>
      <c r="I120" s="76">
        <v>37.052799999999998</v>
      </c>
      <c r="J120" s="186">
        <f t="shared" si="40"/>
        <v>3.2490165812750091E-2</v>
      </c>
      <c r="K120" s="186">
        <f t="shared" si="41"/>
        <v>3.3657588091378983E-2</v>
      </c>
      <c r="L120" s="9"/>
      <c r="M120" s="416"/>
      <c r="P120" s="300"/>
    </row>
    <row r="121" spans="1:16" ht="12" customHeight="1">
      <c r="A121" s="394">
        <v>104</v>
      </c>
      <c r="B121" s="395" t="s">
        <v>7</v>
      </c>
      <c r="C121" s="395" t="s">
        <v>89</v>
      </c>
      <c r="D121" s="73">
        <v>245776990.36000001</v>
      </c>
      <c r="E121" s="55">
        <f t="shared" si="42"/>
        <v>1.6904489581186753E-2</v>
      </c>
      <c r="F121" s="96">
        <v>225.42</v>
      </c>
      <c r="G121" s="73">
        <v>260516248.71000001</v>
      </c>
      <c r="H121" s="55">
        <f t="shared" si="39"/>
        <v>1.7571879480685237E-2</v>
      </c>
      <c r="I121" s="96">
        <v>224.36</v>
      </c>
      <c r="J121" s="186">
        <f>((G121-D121)/D121)</f>
        <v>5.997004979355787E-2</v>
      </c>
      <c r="K121" s="186">
        <f t="shared" si="41"/>
        <v>-4.70233342205649E-3</v>
      </c>
      <c r="L121" s="9"/>
      <c r="M121" s="355"/>
      <c r="N121" s="10"/>
      <c r="P121" s="353"/>
    </row>
    <row r="122" spans="1:16" ht="12" customHeight="1">
      <c r="A122" s="394">
        <v>105</v>
      </c>
      <c r="B122" s="54" t="s">
        <v>34</v>
      </c>
      <c r="C122" s="54" t="s">
        <v>185</v>
      </c>
      <c r="D122" s="73">
        <v>8398605415.1400003</v>
      </c>
      <c r="E122" s="55">
        <f t="shared" ref="E122" si="43">(D122/$D$124)</f>
        <v>0.57765430982280819</v>
      </c>
      <c r="F122" s="96">
        <v>111.58</v>
      </c>
      <c r="G122" s="73">
        <v>8755153472.1299992</v>
      </c>
      <c r="H122" s="55">
        <f t="shared" ref="H122" si="44">(G122/$G$124)</f>
        <v>0.59053706787566629</v>
      </c>
      <c r="I122" s="96">
        <v>111.95</v>
      </c>
      <c r="J122" s="186">
        <f t="shared" ref="J122" si="45">((G122-D122)/D122)</f>
        <v>4.2453245433730781E-2</v>
      </c>
      <c r="K122" s="186">
        <f t="shared" ref="K122" si="46">((I122-F122)/F122)</f>
        <v>3.3160064527693544E-3</v>
      </c>
      <c r="L122" s="9"/>
      <c r="M122" s="355"/>
      <c r="N122" s="10"/>
      <c r="P122" s="408"/>
    </row>
    <row r="123" spans="1:16" ht="12" customHeight="1" thickBot="1">
      <c r="A123" s="394">
        <v>106</v>
      </c>
      <c r="B123" s="395" t="s">
        <v>55</v>
      </c>
      <c r="C123" s="395" t="s">
        <v>224</v>
      </c>
      <c r="D123" s="73">
        <v>0</v>
      </c>
      <c r="E123" s="55">
        <f t="shared" si="42"/>
        <v>0</v>
      </c>
      <c r="F123" s="96">
        <v>0</v>
      </c>
      <c r="G123" s="73">
        <v>253106720</v>
      </c>
      <c r="H123" s="55">
        <f t="shared" si="39"/>
        <v>1.7072105105207673E-2</v>
      </c>
      <c r="I123" s="96">
        <v>1.0096000000000001</v>
      </c>
      <c r="J123" s="186" t="e">
        <f t="shared" si="40"/>
        <v>#DIV/0!</v>
      </c>
      <c r="K123" s="186" t="e">
        <f t="shared" si="41"/>
        <v>#DIV/0!</v>
      </c>
      <c r="L123" s="9"/>
      <c r="M123" s="4"/>
      <c r="N123" s="10"/>
      <c r="P123" s="301"/>
    </row>
    <row r="124" spans="1:16" ht="12" customHeight="1">
      <c r="A124" s="243"/>
      <c r="B124" s="244"/>
      <c r="C124" s="239" t="s">
        <v>56</v>
      </c>
      <c r="D124" s="91">
        <f>SUM(D117:D123)</f>
        <v>14539154771.85</v>
      </c>
      <c r="E124" s="66">
        <f>(D124/$D$125)</f>
        <v>9.717362357706618E-3</v>
      </c>
      <c r="F124" s="88"/>
      <c r="G124" s="91">
        <f>SUM(G117:G123)</f>
        <v>14825747524.41</v>
      </c>
      <c r="H124" s="66">
        <f>(G124/$G$125)</f>
        <v>9.8976361329348589E-3</v>
      </c>
      <c r="I124" s="88"/>
      <c r="J124" s="186">
        <f t="shared" si="40"/>
        <v>1.9711789100346214E-2</v>
      </c>
      <c r="K124" s="186"/>
      <c r="L124" s="9"/>
      <c r="M124" s="345" t="s">
        <v>184</v>
      </c>
      <c r="N124" s="10"/>
    </row>
    <row r="125" spans="1:16" ht="15" customHeight="1">
      <c r="A125" s="245"/>
      <c r="B125" s="246"/>
      <c r="C125" s="247" t="s">
        <v>42</v>
      </c>
      <c r="D125" s="42">
        <f>SUM(D19,D47,D59,D87,D93,D115,D124)</f>
        <v>1496203829459.8872</v>
      </c>
      <c r="E125" s="56"/>
      <c r="F125" s="41"/>
      <c r="G125" s="42">
        <f>SUM(G19,G47,G59,G87,G93,G115,G124)</f>
        <v>1497907917131.5071</v>
      </c>
      <c r="H125" s="56"/>
      <c r="I125" s="41"/>
      <c r="J125" s="186">
        <f>((G125-D125)/D125)</f>
        <v>1.1389408568985081E-3</v>
      </c>
      <c r="K125" s="186"/>
      <c r="L125" s="9"/>
      <c r="M125" s="346">
        <f>((G125-D125)/D125)</f>
        <v>1.1389408568985081E-3</v>
      </c>
      <c r="N125" s="194"/>
    </row>
    <row r="126" spans="1:16" ht="11.25" customHeight="1">
      <c r="A126" s="340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9"/>
      <c r="M126" s="4"/>
    </row>
    <row r="127" spans="1:16" ht="12" customHeight="1">
      <c r="A127" s="423" t="s">
        <v>222</v>
      </c>
      <c r="B127" s="424"/>
      <c r="C127" s="424"/>
      <c r="D127" s="424"/>
      <c r="E127" s="424"/>
      <c r="F127" s="424"/>
      <c r="G127" s="424"/>
      <c r="H127" s="424"/>
      <c r="I127" s="424"/>
      <c r="J127" s="424"/>
      <c r="K127" s="425"/>
      <c r="L127" s="9"/>
      <c r="M127" s="4"/>
    </row>
    <row r="128" spans="1:16" ht="27" customHeight="1">
      <c r="A128" s="267"/>
      <c r="B128" s="268"/>
      <c r="C128" s="267" t="s">
        <v>63</v>
      </c>
      <c r="D128" s="435" t="s">
        <v>219</v>
      </c>
      <c r="E128" s="436"/>
      <c r="F128" s="437"/>
      <c r="G128" s="435" t="s">
        <v>221</v>
      </c>
      <c r="H128" s="436"/>
      <c r="I128" s="437"/>
      <c r="J128" s="421" t="s">
        <v>84</v>
      </c>
      <c r="K128" s="422"/>
      <c r="M128" s="4"/>
    </row>
    <row r="129" spans="1:21" ht="27" customHeight="1">
      <c r="A129" s="248"/>
      <c r="B129" s="375"/>
      <c r="C129" s="249"/>
      <c r="D129" s="92" t="s">
        <v>97</v>
      </c>
      <c r="E129" s="93" t="s">
        <v>83</v>
      </c>
      <c r="F129" s="93" t="s">
        <v>98</v>
      </c>
      <c r="G129" s="92" t="s">
        <v>97</v>
      </c>
      <c r="H129" s="93" t="s">
        <v>83</v>
      </c>
      <c r="I129" s="93" t="s">
        <v>98</v>
      </c>
      <c r="J129" s="397" t="s">
        <v>155</v>
      </c>
      <c r="K129" s="211" t="s">
        <v>154</v>
      </c>
      <c r="M129" s="4"/>
    </row>
    <row r="130" spans="1:21" ht="12" customHeight="1">
      <c r="A130" s="394">
        <v>1</v>
      </c>
      <c r="B130" s="54" t="s">
        <v>43</v>
      </c>
      <c r="C130" s="54" t="s">
        <v>44</v>
      </c>
      <c r="D130" s="90">
        <v>2675457000</v>
      </c>
      <c r="E130" s="77">
        <f>(D130/$D$140)</f>
        <v>0.16410602426347956</v>
      </c>
      <c r="F130" s="89">
        <v>17.73</v>
      </c>
      <c r="G130" s="90">
        <v>2669421000</v>
      </c>
      <c r="H130" s="77">
        <f t="shared" ref="H130:H139" si="47">(G130/$G$140)</f>
        <v>0.16449012169995128</v>
      </c>
      <c r="I130" s="89">
        <v>17.690000000000001</v>
      </c>
      <c r="J130" s="186">
        <f t="shared" ref="J130:J139" si="48">((G130-D130)/D130)</f>
        <v>-2.2560631697687537E-3</v>
      </c>
      <c r="K130" s="186">
        <f t="shared" ref="K130:K136" si="49">((I130-F130)/F130)</f>
        <v>-2.2560631697687056E-3</v>
      </c>
      <c r="M130" s="4"/>
    </row>
    <row r="131" spans="1:21" ht="12" customHeight="1">
      <c r="A131" s="394">
        <v>2</v>
      </c>
      <c r="B131" s="54" t="s">
        <v>43</v>
      </c>
      <c r="C131" s="412" t="s">
        <v>80</v>
      </c>
      <c r="D131" s="90">
        <v>355301484.81</v>
      </c>
      <c r="E131" s="77">
        <f t="shared" ref="E131:E139" si="50">(D131/$D$140)</f>
        <v>2.1793328798437119E-2</v>
      </c>
      <c r="F131" s="89">
        <v>4.17</v>
      </c>
      <c r="G131" s="90">
        <v>349337191.30000001</v>
      </c>
      <c r="H131" s="77">
        <f t="shared" si="47"/>
        <v>2.1526210032533709E-2</v>
      </c>
      <c r="I131" s="89">
        <v>4.0999999999999996</v>
      </c>
      <c r="J131" s="186">
        <f t="shared" si="48"/>
        <v>-1.6786570743405248E-2</v>
      </c>
      <c r="K131" s="186">
        <f t="shared" si="49"/>
        <v>-1.6786570743405345E-2</v>
      </c>
      <c r="M131" s="4"/>
    </row>
    <row r="132" spans="1:21" ht="12" customHeight="1">
      <c r="A132" s="394">
        <v>3</v>
      </c>
      <c r="B132" s="54" t="s">
        <v>43</v>
      </c>
      <c r="C132" s="54" t="s">
        <v>69</v>
      </c>
      <c r="D132" s="90">
        <v>155884981.12</v>
      </c>
      <c r="E132" s="77">
        <f t="shared" si="50"/>
        <v>9.5616055477590455E-3</v>
      </c>
      <c r="F132" s="89">
        <v>6.07</v>
      </c>
      <c r="G132" s="90">
        <v>155628168.96000001</v>
      </c>
      <c r="H132" s="77">
        <f t="shared" si="47"/>
        <v>9.589831072794805E-3</v>
      </c>
      <c r="I132" s="89">
        <v>6.06</v>
      </c>
      <c r="J132" s="186">
        <f t="shared" si="48"/>
        <v>-1.6474464579900924E-3</v>
      </c>
      <c r="K132" s="186">
        <f t="shared" si="49"/>
        <v>-1.6474464579902264E-3</v>
      </c>
      <c r="M132" s="4"/>
      <c r="O132" s="194"/>
    </row>
    <row r="133" spans="1:21" ht="12" customHeight="1">
      <c r="A133" s="394">
        <v>4</v>
      </c>
      <c r="B133" s="54" t="s">
        <v>43</v>
      </c>
      <c r="C133" s="54" t="s">
        <v>70</v>
      </c>
      <c r="D133" s="90">
        <v>217056904.25999999</v>
      </c>
      <c r="E133" s="77">
        <f t="shared" si="50"/>
        <v>1.33137425109233E-2</v>
      </c>
      <c r="F133" s="89">
        <v>20.62</v>
      </c>
      <c r="G133" s="90">
        <v>216004251.96000001</v>
      </c>
      <c r="H133" s="77">
        <f t="shared" si="47"/>
        <v>1.331021434708401E-2</v>
      </c>
      <c r="I133" s="89">
        <v>20.52</v>
      </c>
      <c r="J133" s="186">
        <f t="shared" si="48"/>
        <v>-4.8496605237632546E-3</v>
      </c>
      <c r="K133" s="186">
        <f t="shared" si="49"/>
        <v>-4.8496605237634055E-3</v>
      </c>
      <c r="M133" s="4"/>
      <c r="O133" s="194"/>
    </row>
    <row r="134" spans="1:21" ht="12" customHeight="1">
      <c r="A134" s="394">
        <v>5</v>
      </c>
      <c r="B134" s="54" t="s">
        <v>43</v>
      </c>
      <c r="C134" s="54" t="s">
        <v>117</v>
      </c>
      <c r="D134" s="90">
        <v>821053329.57000005</v>
      </c>
      <c r="E134" s="77">
        <f t="shared" si="50"/>
        <v>5.0361414002925521E-2</v>
      </c>
      <c r="F134" s="89">
        <v>233.23</v>
      </c>
      <c r="G134" s="90">
        <v>792503218.08000004</v>
      </c>
      <c r="H134" s="77">
        <f t="shared" si="47"/>
        <v>4.8834166955898768E-2</v>
      </c>
      <c r="I134" s="89">
        <v>225.12</v>
      </c>
      <c r="J134" s="186">
        <f t="shared" si="48"/>
        <v>-3.4772542125798576E-2</v>
      </c>
      <c r="K134" s="186">
        <f t="shared" si="49"/>
        <v>-3.4772542125798507E-2</v>
      </c>
      <c r="M134" s="4"/>
    </row>
    <row r="135" spans="1:21" ht="12" customHeight="1">
      <c r="A135" s="394">
        <v>6</v>
      </c>
      <c r="B135" s="54" t="s">
        <v>45</v>
      </c>
      <c r="C135" s="54" t="s">
        <v>46</v>
      </c>
      <c r="D135" s="90">
        <v>9418402240</v>
      </c>
      <c r="E135" s="77">
        <f t="shared" si="50"/>
        <v>0.57770188290099611</v>
      </c>
      <c r="F135" s="89">
        <v>8720</v>
      </c>
      <c r="G135" s="90">
        <v>9396800400</v>
      </c>
      <c r="H135" s="77">
        <f t="shared" si="47"/>
        <v>0.57903224758708005</v>
      </c>
      <c r="I135" s="89">
        <v>8700</v>
      </c>
      <c r="J135" s="186">
        <f t="shared" si="48"/>
        <v>-2.2935779816513763E-3</v>
      </c>
      <c r="K135" s="186">
        <f t="shared" si="49"/>
        <v>-2.2935779816513763E-3</v>
      </c>
      <c r="M135" s="194"/>
      <c r="O135" s="195"/>
    </row>
    <row r="136" spans="1:21" ht="12" customHeight="1">
      <c r="A136" s="394">
        <v>7</v>
      </c>
      <c r="B136" s="54" t="s">
        <v>37</v>
      </c>
      <c r="C136" s="54" t="s">
        <v>121</v>
      </c>
      <c r="D136" s="90">
        <v>613586000</v>
      </c>
      <c r="E136" s="77">
        <f t="shared" si="50"/>
        <v>3.7635872676604919E-2</v>
      </c>
      <c r="F136" s="89">
        <v>12.73</v>
      </c>
      <c r="G136" s="90">
        <v>613586000</v>
      </c>
      <c r="H136" s="77">
        <f t="shared" si="47"/>
        <v>3.7809261189368899E-2</v>
      </c>
      <c r="I136" s="89">
        <v>12.73</v>
      </c>
      <c r="J136" s="186">
        <f t="shared" si="48"/>
        <v>0</v>
      </c>
      <c r="K136" s="186">
        <f t="shared" si="49"/>
        <v>0</v>
      </c>
      <c r="M136" s="194"/>
      <c r="O136" s="195"/>
    </row>
    <row r="137" spans="1:21" ht="12" customHeight="1">
      <c r="A137" s="394">
        <v>8</v>
      </c>
      <c r="B137" s="54" t="s">
        <v>53</v>
      </c>
      <c r="C137" s="54" t="s">
        <v>54</v>
      </c>
      <c r="D137" s="90">
        <v>575459114.00999999</v>
      </c>
      <c r="E137" s="77">
        <f t="shared" si="50"/>
        <v>3.5297262234588525E-2</v>
      </c>
      <c r="F137" s="96">
        <v>90</v>
      </c>
      <c r="G137" s="90">
        <v>569298346.37</v>
      </c>
      <c r="H137" s="77">
        <f t="shared" si="47"/>
        <v>3.5080249341704554E-2</v>
      </c>
      <c r="I137" s="96">
        <v>90</v>
      </c>
      <c r="J137" s="186">
        <f t="shared" si="48"/>
        <v>-1.0705830336180803E-2</v>
      </c>
      <c r="K137" s="186">
        <f>((I137-F137)/F137)</f>
        <v>0</v>
      </c>
      <c r="M137" s="194"/>
      <c r="O137" s="195"/>
    </row>
    <row r="138" spans="1:21" ht="12" customHeight="1">
      <c r="A138" s="394">
        <v>9</v>
      </c>
      <c r="B138" s="54" t="s">
        <v>53</v>
      </c>
      <c r="C138" s="54" t="s">
        <v>119</v>
      </c>
      <c r="D138" s="90">
        <v>816671280.74000001</v>
      </c>
      <c r="E138" s="77">
        <f t="shared" si="50"/>
        <v>5.0092629787137438E-2</v>
      </c>
      <c r="F138" s="54">
        <v>120.92</v>
      </c>
      <c r="G138" s="90">
        <v>811529232.29999995</v>
      </c>
      <c r="H138" s="77">
        <f>(G138/$G$140)</f>
        <v>5.0006552800811496E-2</v>
      </c>
      <c r="I138" s="54">
        <v>120.92</v>
      </c>
      <c r="J138" s="186">
        <f>((G138-D138)/D138)</f>
        <v>-6.2963502712385794E-3</v>
      </c>
      <c r="K138" s="186">
        <f>((I138-F138)/F138)</f>
        <v>0</v>
      </c>
      <c r="M138" s="194"/>
      <c r="O138" s="195"/>
    </row>
    <row r="139" spans="1:21" ht="12" customHeight="1">
      <c r="A139" s="394">
        <v>10</v>
      </c>
      <c r="B139" s="395" t="s">
        <v>112</v>
      </c>
      <c r="C139" s="54" t="s">
        <v>180</v>
      </c>
      <c r="D139" s="90">
        <v>654350000</v>
      </c>
      <c r="E139" s="77">
        <f t="shared" si="50"/>
        <v>4.0136237277148483E-2</v>
      </c>
      <c r="F139" s="54">
        <v>100</v>
      </c>
      <c r="G139" s="90">
        <v>654350000</v>
      </c>
      <c r="H139" s="77">
        <f t="shared" si="47"/>
        <v>4.0321144972772421E-2</v>
      </c>
      <c r="I139" s="54">
        <v>100</v>
      </c>
      <c r="J139" s="186">
        <f t="shared" si="48"/>
        <v>0</v>
      </c>
      <c r="K139" s="186">
        <f>((I139-F139)/F139)</f>
        <v>0</v>
      </c>
      <c r="M139" s="4"/>
      <c r="N139" s="10"/>
      <c r="O139" s="195"/>
    </row>
    <row r="140" spans="1:21" ht="12" customHeight="1">
      <c r="A140" s="43"/>
      <c r="B140" s="43"/>
      <c r="C140" s="43" t="s">
        <v>47</v>
      </c>
      <c r="D140" s="44">
        <f>SUM(D130:D139)</f>
        <v>16303222334.51</v>
      </c>
      <c r="E140" s="44"/>
      <c r="F140" s="45"/>
      <c r="G140" s="44">
        <f>SUM(G130:G139)</f>
        <v>16228457808.969999</v>
      </c>
      <c r="H140" s="44"/>
      <c r="I140" s="45"/>
      <c r="J140" s="186">
        <f>((G140-D140)/D140)</f>
        <v>-4.5858741300327114E-3</v>
      </c>
      <c r="K140" s="212"/>
      <c r="M140" s="194"/>
      <c r="N140" s="10"/>
      <c r="O140" s="195"/>
    </row>
    <row r="141" spans="1:21" ht="12" customHeight="1" thickBot="1">
      <c r="A141" s="46"/>
      <c r="B141" s="46"/>
      <c r="C141" s="46" t="s">
        <v>57</v>
      </c>
      <c r="D141" s="47">
        <f>SUM(D125,D140)</f>
        <v>1512507051794.3972</v>
      </c>
      <c r="E141" s="52"/>
      <c r="F141" s="57"/>
      <c r="G141" s="47">
        <f>SUM(G125,G140)</f>
        <v>1514136374940.4771</v>
      </c>
      <c r="H141" s="52"/>
      <c r="I141" s="57"/>
      <c r="J141" s="193">
        <f>((G141-D141)/D141)</f>
        <v>1.0772334212570112E-3</v>
      </c>
      <c r="K141" s="67"/>
      <c r="M141" s="194"/>
    </row>
    <row r="142" spans="1:21" ht="7.5" customHeight="1" thickBot="1">
      <c r="A142" s="320"/>
      <c r="B142" s="321"/>
      <c r="C142" s="321"/>
      <c r="D142" s="322"/>
      <c r="E142" s="322"/>
      <c r="F142" s="323"/>
      <c r="G142" s="322"/>
      <c r="H142" s="322"/>
      <c r="I142" s="323"/>
      <c r="J142" s="324"/>
      <c r="K142" s="325"/>
      <c r="M142" s="4"/>
    </row>
    <row r="143" spans="1:21" ht="12" customHeight="1" thickBot="1">
      <c r="A143" s="428" t="s">
        <v>149</v>
      </c>
      <c r="B143" s="429"/>
      <c r="C143" s="429"/>
      <c r="D143" s="429"/>
      <c r="E143" s="429"/>
      <c r="F143" s="429"/>
      <c r="G143" s="429"/>
      <c r="H143" s="429"/>
      <c r="I143" s="429"/>
      <c r="J143" s="429"/>
      <c r="K143" s="430"/>
      <c r="M143" s="4"/>
      <c r="P143" s="70"/>
      <c r="Q143" s="53"/>
      <c r="R143" s="9"/>
    </row>
    <row r="144" spans="1:21" ht="25.5" customHeight="1" thickBot="1">
      <c r="A144" s="187"/>
      <c r="B144" s="190"/>
      <c r="C144" s="188"/>
      <c r="D144" s="435" t="s">
        <v>219</v>
      </c>
      <c r="E144" s="436"/>
      <c r="F144" s="437"/>
      <c r="G144" s="435" t="s">
        <v>221</v>
      </c>
      <c r="H144" s="436"/>
      <c r="I144" s="437"/>
      <c r="J144" s="426" t="s">
        <v>84</v>
      </c>
      <c r="K144" s="427"/>
      <c r="L144" s="9"/>
      <c r="M144" s="4"/>
      <c r="N144" s="10"/>
      <c r="P144" s="185"/>
      <c r="Q144" s="58"/>
      <c r="T144" s="194"/>
      <c r="U144" s="195"/>
    </row>
    <row r="145" spans="1:15" ht="12.75" customHeight="1">
      <c r="A145" s="191" t="s">
        <v>2</v>
      </c>
      <c r="B145" s="189" t="s">
        <v>3</v>
      </c>
      <c r="C145" s="36" t="s">
        <v>4</v>
      </c>
      <c r="D145" s="419" t="s">
        <v>153</v>
      </c>
      <c r="E145" s="420"/>
      <c r="F145" s="38" t="s">
        <v>167</v>
      </c>
      <c r="G145" s="419" t="s">
        <v>153</v>
      </c>
      <c r="H145" s="420"/>
      <c r="I145" s="38" t="s">
        <v>167</v>
      </c>
      <c r="J145" s="70" t="s">
        <v>79</v>
      </c>
      <c r="K145" s="53" t="s">
        <v>5</v>
      </c>
    </row>
    <row r="146" spans="1:15" ht="12.75" customHeight="1">
      <c r="A146" s="192"/>
      <c r="B146" s="39"/>
      <c r="C146" s="39" t="s">
        <v>150</v>
      </c>
      <c r="D146" s="446" t="s">
        <v>6</v>
      </c>
      <c r="E146" s="447"/>
      <c r="F146" s="266" t="s">
        <v>6</v>
      </c>
      <c r="G146" s="446" t="s">
        <v>6</v>
      </c>
      <c r="H146" s="447"/>
      <c r="I146" s="266" t="s">
        <v>6</v>
      </c>
      <c r="J146" s="185" t="s">
        <v>102</v>
      </c>
      <c r="K146" s="58" t="s">
        <v>102</v>
      </c>
    </row>
    <row r="147" spans="1:15" ht="12.75" customHeight="1" thickBot="1">
      <c r="A147" s="295">
        <v>1</v>
      </c>
      <c r="B147" s="377" t="s">
        <v>151</v>
      </c>
      <c r="C147" s="377" t="s">
        <v>152</v>
      </c>
      <c r="D147" s="444">
        <v>58856971281</v>
      </c>
      <c r="E147" s="445"/>
      <c r="F147" s="326">
        <v>108.05</v>
      </c>
      <c r="G147" s="444">
        <v>58856971281</v>
      </c>
      <c r="H147" s="445"/>
      <c r="I147" s="326">
        <v>108.05</v>
      </c>
      <c r="J147" s="193">
        <f>((G147-D147)/D147)</f>
        <v>0</v>
      </c>
      <c r="K147" s="270">
        <f>((I147-F147)/F147)</f>
        <v>0</v>
      </c>
      <c r="M147" s="4"/>
      <c r="O147" s="194"/>
    </row>
    <row r="148" spans="1:15" ht="12" customHeight="1">
      <c r="A148" s="19"/>
      <c r="B148" s="19"/>
      <c r="C148" s="22"/>
      <c r="D148" s="443"/>
      <c r="E148" s="443"/>
      <c r="F148" s="443"/>
      <c r="G148" s="23"/>
      <c r="H148" s="23"/>
      <c r="I148" s="24"/>
      <c r="K148" s="9"/>
      <c r="M148" s="4"/>
      <c r="O148" s="194"/>
    </row>
    <row r="149" spans="1:15" ht="12" customHeight="1">
      <c r="A149" s="19"/>
      <c r="B149" s="398" t="s">
        <v>226</v>
      </c>
      <c r="C149" s="354"/>
      <c r="D149" s="231"/>
      <c r="E149" s="22"/>
      <c r="F149" s="22"/>
      <c r="G149" s="284"/>
      <c r="H149" s="22"/>
      <c r="I149" s="12"/>
      <c r="M149" s="33"/>
    </row>
    <row r="150" spans="1:15" ht="10.5" customHeight="1">
      <c r="A150" s="19"/>
      <c r="B150" s="402" t="s">
        <v>225</v>
      </c>
      <c r="C150" s="356"/>
      <c r="D150" s="269"/>
      <c r="E150" s="161"/>
      <c r="F150" s="283"/>
      <c r="G150" s="234"/>
      <c r="H150"/>
      <c r="I150" s="283"/>
      <c r="M150" s="34"/>
      <c r="O150" s="278"/>
    </row>
    <row r="151" spans="1:15" ht="9.75" customHeight="1">
      <c r="A151" s="20"/>
      <c r="B151" s="401" t="s">
        <v>223</v>
      </c>
      <c r="C151" s="378"/>
      <c r="D151" s="161"/>
      <c r="E151" s="161"/>
      <c r="F151" s="28"/>
      <c r="G151" s="275"/>
      <c r="H151"/>
      <c r="I151" s="12"/>
      <c r="L151" s="32"/>
      <c r="M151" s="278"/>
    </row>
    <row r="152" spans="1:15" ht="10.5" customHeight="1">
      <c r="A152" s="21"/>
      <c r="B152" s="401" t="s">
        <v>224</v>
      </c>
      <c r="C152" s="283"/>
      <c r="D152"/>
      <c r="E152"/>
      <c r="F152" s="28"/>
      <c r="G152" s="29"/>
      <c r="H152" s="29"/>
      <c r="I152" s="30"/>
      <c r="J152" s="31"/>
      <c r="K152" s="31"/>
      <c r="L152" s="35"/>
      <c r="M152" s="14"/>
    </row>
    <row r="153" spans="1:15" ht="9.75" customHeight="1">
      <c r="A153" s="21"/>
      <c r="B153" s="401"/>
      <c r="C153" s="28"/>
      <c r="D153" s="275"/>
      <c r="E153"/>
      <c r="F153" s="29"/>
      <c r="G153" s="29"/>
      <c r="H153" s="29"/>
      <c r="I153" s="30"/>
      <c r="J153" s="34"/>
      <c r="K153" s="34"/>
      <c r="M153" s="14"/>
    </row>
    <row r="154" spans="1:15" ht="12" customHeight="1">
      <c r="A154" s="21"/>
      <c r="B154" s="12"/>
      <c r="C154" s="12"/>
      <c r="D154" s="335"/>
      <c r="E154" s="25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12"/>
      <c r="D155" s="25"/>
      <c r="E155" s="25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2"/>
      <c r="C156" s="12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26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26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6"/>
      <c r="B163" s="11"/>
      <c r="C163" s="11"/>
      <c r="D163" s="12"/>
      <c r="E163" s="12"/>
      <c r="F163" s="12"/>
      <c r="G163" s="12"/>
      <c r="H163" s="12"/>
      <c r="I163" s="12"/>
      <c r="M163" s="14"/>
    </row>
    <row r="164" spans="1:13" ht="12" customHeight="1">
      <c r="B164" s="16"/>
      <c r="C164" s="16"/>
      <c r="D164" s="13"/>
      <c r="E164" s="13"/>
      <c r="F164" s="13"/>
      <c r="G164" s="13"/>
      <c r="H164" s="13"/>
      <c r="I164" s="13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2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5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8"/>
      <c r="C199" s="18"/>
    </row>
    <row r="200" spans="2:13" ht="12" customHeight="1">
      <c r="B200" s="18"/>
      <c r="C200" s="18"/>
    </row>
    <row r="201" spans="2:13" ht="12" customHeight="1">
      <c r="B201" s="18"/>
      <c r="C201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_1"/>
    <protectedRange password="CADF" sqref="F18" name="Fund Name_1_1_1_1_1"/>
    <protectedRange password="CADF" sqref="D43" name="Yield_2_1_2_1"/>
    <protectedRange password="CADF" sqref="D81" name="Yield_2_1_2_1_1"/>
    <protectedRange password="CADF" sqref="I81 F81" name="Fund Name_2_1"/>
    <protectedRange password="CADF" sqref="G18" name="Fund Name_1_1_1"/>
    <protectedRange password="CADF" sqref="I18" name="Fund Name_1_1_1_2"/>
    <protectedRange password="CADF" sqref="G43" name="Yield_2_1_2_2"/>
    <protectedRange password="CADF" sqref="G81" name="Yield_2_1_2_2_1"/>
  </protectedRanges>
  <mergeCells count="29">
    <mergeCell ref="D148:F148"/>
    <mergeCell ref="D128:F128"/>
    <mergeCell ref="G128:I128"/>
    <mergeCell ref="D144:F144"/>
    <mergeCell ref="G144:I144"/>
    <mergeCell ref="D147:E147"/>
    <mergeCell ref="G147:H147"/>
    <mergeCell ref="G146:H146"/>
    <mergeCell ref="D146:E146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O71:O86"/>
    <mergeCell ref="M119:M120"/>
    <mergeCell ref="P117:P118"/>
    <mergeCell ref="D145:E145"/>
    <mergeCell ref="J128:K128"/>
    <mergeCell ref="A127:K127"/>
    <mergeCell ref="J144:K144"/>
    <mergeCell ref="G145:H145"/>
    <mergeCell ref="A143:K143"/>
    <mergeCell ref="N97:N98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A9" zoomScale="110" zoomScaleNormal="110" workbookViewId="0">
      <selection activeCell="A24" sqref="A24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2"/>
      <c r="F5" s="392"/>
      <c r="G5" s="392"/>
    </row>
    <row r="6" spans="1:7">
      <c r="E6" s="387" t="s">
        <v>88</v>
      </c>
      <c r="F6" s="388" t="s">
        <v>196</v>
      </c>
      <c r="G6" s="392"/>
    </row>
    <row r="7" spans="1:7">
      <c r="E7" s="389" t="s">
        <v>90</v>
      </c>
      <c r="F7" s="390">
        <f>'NAV Trend'!J2</f>
        <v>14825747524.41</v>
      </c>
      <c r="G7" s="392"/>
    </row>
    <row r="8" spans="1:7">
      <c r="E8" s="389" t="s">
        <v>82</v>
      </c>
      <c r="F8" s="391">
        <f>'NAV Trend'!J3</f>
        <v>30186886129.4701</v>
      </c>
      <c r="G8" s="392"/>
    </row>
    <row r="9" spans="1:7">
      <c r="A9" s="392"/>
      <c r="B9" s="392"/>
      <c r="E9" s="389" t="s">
        <v>62</v>
      </c>
      <c r="F9" s="390">
        <f>'NAV Trend'!J4</f>
        <v>457132505206.80859</v>
      </c>
      <c r="G9" s="392"/>
    </row>
    <row r="10" spans="1:7">
      <c r="A10" s="448"/>
      <c r="B10" s="448"/>
      <c r="E10" s="389" t="s">
        <v>0</v>
      </c>
      <c r="F10" s="390">
        <f>'NAV Trend'!J5</f>
        <v>15466748557.959999</v>
      </c>
      <c r="G10" s="392"/>
    </row>
    <row r="11" spans="1:7">
      <c r="A11" s="383"/>
      <c r="B11" s="383"/>
      <c r="E11" s="389" t="s">
        <v>58</v>
      </c>
      <c r="F11" s="390">
        <f>'NAV Trend'!J6</f>
        <v>42491705608.34108</v>
      </c>
      <c r="G11" s="392"/>
    </row>
    <row r="12" spans="1:7">
      <c r="A12" s="384"/>
      <c r="B12" s="385"/>
      <c r="E12" s="389" t="s">
        <v>59</v>
      </c>
      <c r="F12" s="390">
        <f>'NAV Trend'!J7</f>
        <v>710300285781.38733</v>
      </c>
      <c r="G12" s="392"/>
    </row>
    <row r="13" spans="1:7">
      <c r="A13" s="384"/>
      <c r="B13" s="385"/>
      <c r="E13" s="389" t="s">
        <v>81</v>
      </c>
      <c r="F13" s="390">
        <f>'NAV Trend'!J8</f>
        <v>227504038323.12997</v>
      </c>
      <c r="G13" s="392"/>
    </row>
    <row r="14" spans="1:7">
      <c r="A14" s="384"/>
      <c r="B14" s="385"/>
    </row>
    <row r="15" spans="1:7">
      <c r="A15" s="384"/>
      <c r="B15" s="385"/>
    </row>
    <row r="16" spans="1:7">
      <c r="A16" s="384"/>
      <c r="B16" s="385"/>
    </row>
    <row r="17" spans="1:13">
      <c r="A17" s="384"/>
      <c r="B17" s="385"/>
    </row>
    <row r="18" spans="1:13">
      <c r="A18" s="384"/>
      <c r="B18" s="385"/>
    </row>
    <row r="19" spans="1:13">
      <c r="A19" s="384"/>
      <c r="B19" s="385"/>
    </row>
    <row r="24" spans="1:13" s="379" customFormat="1"/>
    <row r="25" spans="1:13" ht="18">
      <c r="B25" s="464" t="s">
        <v>198</v>
      </c>
      <c r="M25" s="382"/>
    </row>
    <row r="26" spans="1:13" ht="39.75" customHeight="1">
      <c r="B26" s="463" t="s">
        <v>227</v>
      </c>
      <c r="C26" s="463"/>
      <c r="D26" s="463"/>
      <c r="E26" s="463"/>
      <c r="F26" s="463"/>
      <c r="G26" s="463"/>
      <c r="H26" s="463"/>
      <c r="I26" s="463"/>
      <c r="J26" s="463"/>
      <c r="K26" s="463"/>
      <c r="L26" s="463"/>
      <c r="M26" s="386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K2" sqref="K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44169</v>
      </c>
      <c r="D1" s="286">
        <v>44176</v>
      </c>
      <c r="E1" s="286">
        <v>44183</v>
      </c>
      <c r="F1" s="286">
        <v>44189</v>
      </c>
      <c r="G1" s="286">
        <v>44561</v>
      </c>
      <c r="H1" s="286">
        <v>44204</v>
      </c>
      <c r="I1" s="286">
        <v>44211</v>
      </c>
      <c r="J1" s="286">
        <v>44218</v>
      </c>
    </row>
    <row r="2" spans="2:11">
      <c r="B2" s="287" t="s">
        <v>90</v>
      </c>
      <c r="C2" s="288">
        <v>9680886012.0100002</v>
      </c>
      <c r="D2" s="288">
        <v>10366675105.879999</v>
      </c>
      <c r="E2" s="288">
        <v>10510321663.77</v>
      </c>
      <c r="F2" s="288">
        <v>11583636280.93</v>
      </c>
      <c r="G2" s="288">
        <v>12484919084.960001</v>
      </c>
      <c r="H2" s="288">
        <v>13059553041.24</v>
      </c>
      <c r="I2" s="288">
        <v>14539154771.85</v>
      </c>
      <c r="J2" s="288">
        <v>14825747524.41</v>
      </c>
      <c r="K2" s="342"/>
    </row>
    <row r="3" spans="2:11">
      <c r="B3" s="287" t="s">
        <v>208</v>
      </c>
      <c r="C3" s="289">
        <v>29069195742.49065</v>
      </c>
      <c r="D3" s="289">
        <v>28893069276.419998</v>
      </c>
      <c r="E3" s="289">
        <v>29594543698.040005</v>
      </c>
      <c r="F3" s="289">
        <v>29456136497.55064</v>
      </c>
      <c r="G3" s="289">
        <v>29632958911.520641</v>
      </c>
      <c r="H3" s="289">
        <v>29799600911.113796</v>
      </c>
      <c r="I3" s="289">
        <v>30356746627.496941</v>
      </c>
      <c r="J3" s="289">
        <v>30186886129.4701</v>
      </c>
      <c r="K3" s="342"/>
    </row>
    <row r="4" spans="2:11">
      <c r="B4" s="287" t="s">
        <v>62</v>
      </c>
      <c r="C4" s="288">
        <v>410887858524.85992</v>
      </c>
      <c r="D4" s="288">
        <v>413717352736.78656</v>
      </c>
      <c r="E4" s="288">
        <v>417446339056.69153</v>
      </c>
      <c r="F4" s="288">
        <v>422660885839.034</v>
      </c>
      <c r="G4" s="288">
        <v>434650230110.76752</v>
      </c>
      <c r="H4" s="288">
        <v>439122942767.8219</v>
      </c>
      <c r="I4" s="288">
        <v>446769776840.92291</v>
      </c>
      <c r="J4" s="288">
        <v>457132505206.80859</v>
      </c>
      <c r="K4" s="342"/>
    </row>
    <row r="5" spans="2:11">
      <c r="B5" s="287" t="s">
        <v>0</v>
      </c>
      <c r="C5" s="288">
        <v>14397003172.85</v>
      </c>
      <c r="D5" s="288">
        <v>14154102520.949999</v>
      </c>
      <c r="E5" s="288">
        <v>14657662390.49</v>
      </c>
      <c r="F5" s="288">
        <v>14706374811.539999</v>
      </c>
      <c r="G5" s="288">
        <v>14986399213.010002</v>
      </c>
      <c r="H5" s="288">
        <v>15105783947.01</v>
      </c>
      <c r="I5" s="288">
        <v>15501449617.91</v>
      </c>
      <c r="J5" s="288">
        <v>15466748557.959999</v>
      </c>
      <c r="K5" s="342"/>
    </row>
    <row r="6" spans="2:11">
      <c r="B6" s="287" t="s">
        <v>58</v>
      </c>
      <c r="C6" s="288">
        <v>42245517361.358917</v>
      </c>
      <c r="D6" s="288">
        <v>42249159096.868912</v>
      </c>
      <c r="E6" s="288">
        <v>42265128578.148918</v>
      </c>
      <c r="F6" s="288">
        <v>42278201949.368912</v>
      </c>
      <c r="G6" s="288">
        <v>42306959892.688919</v>
      </c>
      <c r="H6" s="288">
        <v>42320731839.598915</v>
      </c>
      <c r="I6" s="288">
        <v>42475689079.191078</v>
      </c>
      <c r="J6" s="288">
        <v>42491705608.34108</v>
      </c>
      <c r="K6" s="342"/>
    </row>
    <row r="7" spans="2:11">
      <c r="B7" s="287" t="s">
        <v>59</v>
      </c>
      <c r="C7" s="290">
        <v>759145393298.31982</v>
      </c>
      <c r="D7" s="290">
        <v>750604159899.30261</v>
      </c>
      <c r="E7" s="290">
        <v>743448025468.94922</v>
      </c>
      <c r="F7" s="290">
        <v>737255326040.85193</v>
      </c>
      <c r="G7" s="290">
        <v>735762469741.90857</v>
      </c>
      <c r="H7" s="290">
        <v>731631861532.73389</v>
      </c>
      <c r="I7" s="290">
        <v>720747824285.94629</v>
      </c>
      <c r="J7" s="290">
        <v>710300285781.38733</v>
      </c>
      <c r="K7" s="342"/>
    </row>
    <row r="8" spans="2:11">
      <c r="B8" s="287" t="s">
        <v>81</v>
      </c>
      <c r="C8" s="290">
        <v>211415946654.23004</v>
      </c>
      <c r="D8" s="290">
        <v>214424096192.75998</v>
      </c>
      <c r="E8" s="290">
        <v>219809805353.33005</v>
      </c>
      <c r="F8" s="290">
        <v>221204355591.56</v>
      </c>
      <c r="G8" s="290">
        <v>223937697842.49005</v>
      </c>
      <c r="H8" s="290">
        <v>222595590267.64999</v>
      </c>
      <c r="I8" s="290">
        <v>225813188236.56998</v>
      </c>
      <c r="J8" s="290">
        <v>227504038323.12997</v>
      </c>
      <c r="K8" s="342"/>
    </row>
    <row r="9" spans="2:11" s="2" customFormat="1">
      <c r="B9" s="291" t="s">
        <v>1</v>
      </c>
      <c r="C9" s="292">
        <f t="shared" ref="C9:H9" si="0">SUM(C2:C8)</f>
        <v>1476841800766.1191</v>
      </c>
      <c r="D9" s="292">
        <f t="shared" si="0"/>
        <v>1474408614828.968</v>
      </c>
      <c r="E9" s="292">
        <f t="shared" si="0"/>
        <v>1477731826209.4197</v>
      </c>
      <c r="F9" s="292">
        <f t="shared" si="0"/>
        <v>1479144917010.8354</v>
      </c>
      <c r="G9" s="292">
        <f t="shared" si="0"/>
        <v>1493761634797.3457</v>
      </c>
      <c r="H9" s="292">
        <f t="shared" ref="H9:I9" si="1">SUM(H2:H8)</f>
        <v>1493636064307.1685</v>
      </c>
      <c r="I9" s="292">
        <f t="shared" si="1"/>
        <v>1496203829459.8872</v>
      </c>
      <c r="J9" s="292">
        <f t="shared" ref="I9:J9" si="2">SUM(J2:J8)</f>
        <v>1497907917131.5071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3">(C9+D9)/2</f>
        <v>1475625207797.5435</v>
      </c>
      <c r="E11" s="261">
        <f t="shared" si="3"/>
        <v>1476070220519.1938</v>
      </c>
      <c r="F11" s="261">
        <f t="shared" si="3"/>
        <v>1478438371610.1274</v>
      </c>
      <c r="G11" s="261">
        <f t="shared" si="3"/>
        <v>1486453275904.0906</v>
      </c>
      <c r="H11" s="261">
        <f>(G9+H9)/2</f>
        <v>1493698849552.2571</v>
      </c>
      <c r="I11" s="261">
        <f t="shared" si="3"/>
        <v>1494919946883.5278</v>
      </c>
      <c r="J11" s="261">
        <f t="shared" si="3"/>
        <v>1497055873295.6973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4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0"/>
  <sheetViews>
    <sheetView zoomScale="150" zoomScaleNormal="150" workbookViewId="0">
      <pane xSplit="1" topLeftCell="I1" activePane="topRight" state="frozen"/>
      <selection pane="topRight" activeCell="W92" sqref="W92"/>
    </sheetView>
  </sheetViews>
  <sheetFormatPr defaultRowHeight="15"/>
  <cols>
    <col min="1" max="1" width="31.5703125" customWidth="1"/>
    <col min="2" max="2" width="15.140625" style="379" customWidth="1"/>
    <col min="3" max="3" width="8.140625" style="379" customWidth="1"/>
    <col min="4" max="4" width="15" style="379" customWidth="1"/>
    <col min="5" max="5" width="8.7109375" style="379" customWidth="1"/>
    <col min="6" max="7" width="7.140625" style="379" customWidth="1"/>
    <col min="8" max="8" width="15.28515625" style="379" customWidth="1"/>
    <col min="9" max="9" width="8.7109375" style="379" customWidth="1"/>
    <col min="10" max="11" width="7.140625" style="379" customWidth="1"/>
    <col min="12" max="12" width="15" style="379" customWidth="1"/>
    <col min="13" max="13" width="8.140625" style="379" customWidth="1"/>
    <col min="14" max="15" width="7.140625" style="379" customWidth="1"/>
    <col min="16" max="16" width="15.85546875" style="379" customWidth="1"/>
    <col min="17" max="17" width="8.42578125" style="379" customWidth="1"/>
    <col min="18" max="19" width="7.140625" style="379" customWidth="1"/>
    <col min="20" max="20" width="14.5703125" style="379" customWidth="1"/>
    <col min="21" max="21" width="7.7109375" style="379" customWidth="1"/>
    <col min="22" max="23" width="7.140625" style="379" customWidth="1"/>
    <col min="24" max="24" width="16.140625" style="379" customWidth="1"/>
    <col min="25" max="25" width="8.140625" style="379" customWidth="1"/>
    <col min="26" max="27" width="7.140625" style="379" customWidth="1"/>
    <col min="28" max="28" width="15.85546875" style="379" customWidth="1"/>
    <col min="29" max="29" width="8.42578125" style="379" customWidth="1"/>
    <col min="30" max="31" width="7.140625" style="379" customWidth="1"/>
    <col min="32" max="32" width="15.7109375" style="379" customWidth="1"/>
    <col min="33" max="33" width="8.5703125" style="379" customWidth="1"/>
    <col min="34" max="35" width="7.140625" style="379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1" t="s">
        <v>95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  <c r="AO1" s="453"/>
    </row>
    <row r="2" spans="1:49" ht="30.75" customHeight="1" thickBot="1">
      <c r="A2" s="100"/>
      <c r="B2" s="449" t="s">
        <v>199</v>
      </c>
      <c r="C2" s="450"/>
      <c r="D2" s="449" t="s">
        <v>202</v>
      </c>
      <c r="E2" s="450"/>
      <c r="F2" s="449" t="s">
        <v>84</v>
      </c>
      <c r="G2" s="450"/>
      <c r="H2" s="449" t="s">
        <v>207</v>
      </c>
      <c r="I2" s="450"/>
      <c r="J2" s="449" t="s">
        <v>84</v>
      </c>
      <c r="K2" s="450"/>
      <c r="L2" s="449" t="s">
        <v>209</v>
      </c>
      <c r="M2" s="450"/>
      <c r="N2" s="449" t="s">
        <v>84</v>
      </c>
      <c r="O2" s="450"/>
      <c r="P2" s="449" t="s">
        <v>216</v>
      </c>
      <c r="Q2" s="450"/>
      <c r="R2" s="449" t="s">
        <v>84</v>
      </c>
      <c r="S2" s="450"/>
      <c r="T2" s="449" t="s">
        <v>217</v>
      </c>
      <c r="U2" s="450"/>
      <c r="V2" s="449" t="s">
        <v>84</v>
      </c>
      <c r="W2" s="450"/>
      <c r="X2" s="449" t="s">
        <v>218</v>
      </c>
      <c r="Y2" s="450"/>
      <c r="Z2" s="449" t="s">
        <v>84</v>
      </c>
      <c r="AA2" s="450"/>
      <c r="AB2" s="449" t="s">
        <v>219</v>
      </c>
      <c r="AC2" s="450"/>
      <c r="AD2" s="449" t="s">
        <v>84</v>
      </c>
      <c r="AE2" s="450"/>
      <c r="AF2" s="449" t="s">
        <v>221</v>
      </c>
      <c r="AG2" s="450"/>
      <c r="AH2" s="449" t="s">
        <v>84</v>
      </c>
      <c r="AI2" s="450"/>
      <c r="AJ2" s="449" t="s">
        <v>103</v>
      </c>
      <c r="AK2" s="450"/>
      <c r="AL2" s="449" t="s">
        <v>104</v>
      </c>
      <c r="AM2" s="450"/>
      <c r="AN2" s="449" t="s">
        <v>94</v>
      </c>
      <c r="AO2" s="450"/>
      <c r="AP2" s="101"/>
      <c r="AQ2" s="454" t="s">
        <v>108</v>
      </c>
      <c r="AR2" s="455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6146196147.6700001</v>
      </c>
      <c r="C5" s="165">
        <v>9848.83</v>
      </c>
      <c r="D5" s="165">
        <v>6044169526.7600002</v>
      </c>
      <c r="E5" s="165">
        <v>9688.52</v>
      </c>
      <c r="F5" s="116">
        <f>((D5-B5)/B5)</f>
        <v>-1.6599961741975606E-2</v>
      </c>
      <c r="G5" s="116">
        <f>((E5-C5)/C5)</f>
        <v>-1.6277060320870548E-2</v>
      </c>
      <c r="H5" s="165">
        <v>5962769068.0299997</v>
      </c>
      <c r="I5" s="165">
        <v>9553.51</v>
      </c>
      <c r="J5" s="116">
        <f t="shared" ref="J5:J18" si="0">((H5-D5)/D5)</f>
        <v>-1.3467600200425801E-2</v>
      </c>
      <c r="K5" s="116">
        <f t="shared" ref="K5:K18" si="1">((I5-E5)/E5)</f>
        <v>-1.3935048903238082E-2</v>
      </c>
      <c r="L5" s="165">
        <v>6175692471.0100002</v>
      </c>
      <c r="M5" s="165">
        <v>9906.92</v>
      </c>
      <c r="N5" s="116">
        <f t="shared" ref="N5:N18" si="2">((L5-H5)/H5)</f>
        <v>3.5708812558516018E-2</v>
      </c>
      <c r="O5" s="116">
        <f t="shared" ref="O5:O18" si="3">((M5-I5)/I5)</f>
        <v>3.6992686457647486E-2</v>
      </c>
      <c r="P5" s="165">
        <v>6297404601.1599998</v>
      </c>
      <c r="Q5" s="165">
        <v>10101.120000000001</v>
      </c>
      <c r="R5" s="116">
        <f t="shared" ref="R5:R18" si="4">((P5-L5)/L5)</f>
        <v>1.9708256316411796E-2</v>
      </c>
      <c r="S5" s="116">
        <f t="shared" ref="S5:S18" si="5">((Q5-M5)/M5)</f>
        <v>1.960245969483964E-2</v>
      </c>
      <c r="T5" s="165">
        <v>6593195455.9499998</v>
      </c>
      <c r="U5" s="165">
        <v>10568.78</v>
      </c>
      <c r="V5" s="116">
        <f t="shared" ref="V5:V18" si="6">((T5-P5)/P5)</f>
        <v>4.6970279587167457E-2</v>
      </c>
      <c r="W5" s="116">
        <f t="shared" ref="W5:W18" si="7">((U5-Q5)/Q5)</f>
        <v>4.629783627954126E-2</v>
      </c>
      <c r="X5" s="165">
        <v>6605804022.8199997</v>
      </c>
      <c r="Y5" s="165">
        <v>10532.99</v>
      </c>
      <c r="Z5" s="116">
        <f t="shared" ref="Z5:Z18" si="8">((X5-T5)/T5)</f>
        <v>1.9123605472095235E-3</v>
      </c>
      <c r="AA5" s="116">
        <f t="shared" ref="AA5:AA18" si="9">((Y5-U5)/U5)</f>
        <v>-3.386388968263212E-3</v>
      </c>
      <c r="AB5" s="165">
        <v>6701294238.4799995</v>
      </c>
      <c r="AC5" s="165">
        <v>10680.84</v>
      </c>
      <c r="AD5" s="116">
        <f t="shared" ref="AD5:AD18" si="10">((AB5-X5)/X5)</f>
        <v>1.4455502362789646E-2</v>
      </c>
      <c r="AE5" s="116">
        <f t="shared" ref="AE5:AE18" si="11">((AC5-Y5)/Y5)</f>
        <v>1.403684993529856E-2</v>
      </c>
      <c r="AF5" s="165">
        <v>6641191574.1899996</v>
      </c>
      <c r="AG5" s="165">
        <v>10629.96</v>
      </c>
      <c r="AH5" s="116">
        <f t="shared" ref="AH5:AH18" si="12">((AF5-AB5)/AB5)</f>
        <v>-8.9688144037729286E-3</v>
      </c>
      <c r="AI5" s="116">
        <f t="shared" ref="AI5:AI18" si="13">((AG5-AC5)/AC5)</f>
        <v>-4.7636702731246811E-3</v>
      </c>
      <c r="AJ5" s="117">
        <f>AVERAGE(F5,J5,N5,R5,V5,Z5,AD5,AH5)</f>
        <v>9.9648543782400144E-3</v>
      </c>
      <c r="AK5" s="117">
        <f>AVERAGE(G5,K5,O5,S5,W5,AA5,AE5,AI5)</f>
        <v>9.8209579877288032E-3</v>
      </c>
      <c r="AL5" s="118">
        <f>((AF5-D5)/D5)</f>
        <v>9.8776522529148064E-2</v>
      </c>
      <c r="AM5" s="118">
        <f>((AG5-E5)/E5)</f>
        <v>9.7170672094396116E-2</v>
      </c>
      <c r="AN5" s="119">
        <f>STDEV(F5,J5,N5,R5,V5,Z5,AD5,AH5)</f>
        <v>2.3376876645398028E-2</v>
      </c>
      <c r="AO5" s="203">
        <f>STDEV(G5,K5,O5,S5,W5,AA5,AE5,AI5)</f>
        <v>2.3344980545478462E-2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740322681.38999999</v>
      </c>
      <c r="C6" s="165">
        <v>1.49</v>
      </c>
      <c r="D6" s="166">
        <v>749479136.37</v>
      </c>
      <c r="E6" s="165">
        <v>1.51</v>
      </c>
      <c r="F6" s="116">
        <f>((D6-B6)/B6)</f>
        <v>1.236819458618805E-2</v>
      </c>
      <c r="G6" s="116">
        <f>((E6-C6)/C6)</f>
        <v>1.3422818791946321E-2</v>
      </c>
      <c r="H6" s="166">
        <v>733773616.00999999</v>
      </c>
      <c r="I6" s="165">
        <v>1.47</v>
      </c>
      <c r="J6" s="116">
        <f t="shared" si="0"/>
        <v>-2.0955246914634022E-2</v>
      </c>
      <c r="K6" s="116">
        <f t="shared" si="1"/>
        <v>-2.6490066225165587E-2</v>
      </c>
      <c r="L6" s="166">
        <v>745841508.45000005</v>
      </c>
      <c r="M6" s="165">
        <v>1.5</v>
      </c>
      <c r="N6" s="116">
        <f t="shared" si="2"/>
        <v>1.6446342818403535E-2</v>
      </c>
      <c r="O6" s="116">
        <f t="shared" si="3"/>
        <v>2.0408163265306142E-2</v>
      </c>
      <c r="P6" s="166">
        <v>760574446.07000005</v>
      </c>
      <c r="Q6" s="165">
        <v>1.53</v>
      </c>
      <c r="R6" s="116">
        <f t="shared" si="4"/>
        <v>1.9753442860290574E-2</v>
      </c>
      <c r="S6" s="116">
        <f t="shared" si="5"/>
        <v>2.0000000000000018E-2</v>
      </c>
      <c r="T6" s="166">
        <v>763048053.77999997</v>
      </c>
      <c r="U6" s="165">
        <v>1.54</v>
      </c>
      <c r="V6" s="116">
        <f t="shared" si="6"/>
        <v>3.2522887440952211E-3</v>
      </c>
      <c r="W6" s="116">
        <f t="shared" si="7"/>
        <v>6.5359477124183061E-3</v>
      </c>
      <c r="X6" s="166">
        <v>773708558.14999998</v>
      </c>
      <c r="Y6" s="165">
        <v>1.56</v>
      </c>
      <c r="Z6" s="116">
        <f t="shared" si="8"/>
        <v>1.3970947592605502E-2</v>
      </c>
      <c r="AA6" s="116">
        <f t="shared" si="9"/>
        <v>1.2987012987012998E-2</v>
      </c>
      <c r="AB6" s="166">
        <v>796717512.48000002</v>
      </c>
      <c r="AC6" s="165">
        <v>1.6</v>
      </c>
      <c r="AD6" s="116">
        <f t="shared" si="10"/>
        <v>2.9738528917162714E-2</v>
      </c>
      <c r="AE6" s="116">
        <f t="shared" si="11"/>
        <v>2.5641025641025664E-2</v>
      </c>
      <c r="AF6" s="166">
        <v>788932693.08000004</v>
      </c>
      <c r="AG6" s="165">
        <v>1.59</v>
      </c>
      <c r="AH6" s="116">
        <f t="shared" si="12"/>
        <v>-9.7711162087646443E-3</v>
      </c>
      <c r="AI6" s="116">
        <f t="shared" si="13"/>
        <v>-6.2500000000000056E-3</v>
      </c>
      <c r="AJ6" s="117">
        <f t="shared" ref="AJ6:AJ69" si="14">AVERAGE(F6,J6,N6,R6,V6,Z6,AD6,AH6)</f>
        <v>8.1004227994183678E-3</v>
      </c>
      <c r="AK6" s="117">
        <f t="shared" ref="AK6:AK69" si="15">AVERAGE(G6,K6,O6,S6,W6,AA6,AE6,AI6)</f>
        <v>8.2818627715679823E-3</v>
      </c>
      <c r="AL6" s="118">
        <f t="shared" ref="AL6:AL69" si="16">((AF6-D6)/D6)</f>
        <v>5.2641300865408955E-2</v>
      </c>
      <c r="AM6" s="118">
        <f t="shared" ref="AM6:AM69" si="17">((AG6-E6)/E6)</f>
        <v>5.2980132450331174E-2</v>
      </c>
      <c r="AN6" s="119">
        <f t="shared" ref="AN6:AN69" si="18">STDEV(F6,J6,N6,R6,V6,Z6,AD6,AH6)</f>
        <v>1.6533343297314661E-2</v>
      </c>
      <c r="AO6" s="203">
        <f t="shared" ref="AO6:AO69" si="19">STDEV(G6,K6,O6,S6,W6,AA6,AE6,AI6)</f>
        <v>1.7144681006947292E-2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263451386.18000001</v>
      </c>
      <c r="C7" s="165">
        <v>135.33000000000001</v>
      </c>
      <c r="D7" s="166">
        <v>266123632.97</v>
      </c>
      <c r="E7" s="165">
        <v>136.75</v>
      </c>
      <c r="F7" s="116">
        <f>((D7-B7)/B7)</f>
        <v>1.0143225392536788E-2</v>
      </c>
      <c r="G7" s="116">
        <f>((E7-C7)/C7)</f>
        <v>1.0492869282494549E-2</v>
      </c>
      <c r="H7" s="166">
        <v>256512650.78</v>
      </c>
      <c r="I7" s="165">
        <v>131.85</v>
      </c>
      <c r="J7" s="116">
        <f t="shared" si="0"/>
        <v>-3.6114726387653964E-2</v>
      </c>
      <c r="K7" s="116">
        <f t="shared" si="1"/>
        <v>-3.5831809872029295E-2</v>
      </c>
      <c r="L7" s="166">
        <v>261704205.27000001</v>
      </c>
      <c r="M7" s="165">
        <v>134.36000000000001</v>
      </c>
      <c r="N7" s="116">
        <f t="shared" si="2"/>
        <v>2.0238980316228478E-2</v>
      </c>
      <c r="O7" s="116">
        <f t="shared" si="3"/>
        <v>1.9036784224497682E-2</v>
      </c>
      <c r="P7" s="166">
        <v>261014221.61000001</v>
      </c>
      <c r="Q7" s="165">
        <v>133.54</v>
      </c>
      <c r="R7" s="116">
        <f t="shared" si="4"/>
        <v>-2.6365019976967541E-3</v>
      </c>
      <c r="S7" s="116">
        <f t="shared" si="5"/>
        <v>-6.1030068472761349E-3</v>
      </c>
      <c r="T7" s="166">
        <v>261044121.25</v>
      </c>
      <c r="U7" s="165">
        <v>133.55000000000001</v>
      </c>
      <c r="V7" s="116">
        <f t="shared" si="6"/>
        <v>1.1455176585994951E-4</v>
      </c>
      <c r="W7" s="116">
        <f t="shared" si="7"/>
        <v>7.4883929908786334E-5</v>
      </c>
      <c r="X7" s="166">
        <v>263208294.84</v>
      </c>
      <c r="Y7" s="165">
        <v>134.6</v>
      </c>
      <c r="Z7" s="116">
        <f t="shared" si="8"/>
        <v>8.2904513598580174E-3</v>
      </c>
      <c r="AA7" s="116">
        <f t="shared" si="9"/>
        <v>7.8622238861848215E-3</v>
      </c>
      <c r="AB7" s="166">
        <v>268141861.66</v>
      </c>
      <c r="AC7" s="165">
        <v>137.52000000000001</v>
      </c>
      <c r="AD7" s="116">
        <f t="shared" si="10"/>
        <v>1.8743964064654676E-2</v>
      </c>
      <c r="AE7" s="116">
        <f t="shared" si="11"/>
        <v>2.1693907875185856E-2</v>
      </c>
      <c r="AF7" s="166">
        <v>271648992.75</v>
      </c>
      <c r="AG7" s="165">
        <v>139.41999999999999</v>
      </c>
      <c r="AH7" s="116">
        <f t="shared" si="12"/>
        <v>1.3079386666029025E-2</v>
      </c>
      <c r="AI7" s="116">
        <f t="shared" si="13"/>
        <v>1.3816172193135377E-2</v>
      </c>
      <c r="AJ7" s="117">
        <f t="shared" si="14"/>
        <v>3.982416397477026E-3</v>
      </c>
      <c r="AK7" s="117">
        <f t="shared" si="15"/>
        <v>3.8802530840127054E-3</v>
      </c>
      <c r="AL7" s="118">
        <f t="shared" si="16"/>
        <v>2.0762379193218335E-2</v>
      </c>
      <c r="AM7" s="118">
        <f t="shared" si="17"/>
        <v>1.9524680073126049E-2</v>
      </c>
      <c r="AN7" s="119">
        <f t="shared" si="18"/>
        <v>1.8079191186926562E-2</v>
      </c>
      <c r="AO7" s="203">
        <f t="shared" si="19"/>
        <v>1.8503074121853792E-2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554780063</v>
      </c>
      <c r="C8" s="177">
        <v>16.2</v>
      </c>
      <c r="D8" s="166">
        <v>534585693</v>
      </c>
      <c r="E8" s="177">
        <v>15.73</v>
      </c>
      <c r="F8" s="116">
        <f>((D8-B8)/B8)</f>
        <v>-3.6400677217558915E-2</v>
      </c>
      <c r="G8" s="116">
        <f>((E8-C8)/C8)</f>
        <v>-2.9012345679012275E-2</v>
      </c>
      <c r="H8" s="166">
        <v>517895153</v>
      </c>
      <c r="I8" s="177">
        <v>15.24</v>
      </c>
      <c r="J8" s="116">
        <f t="shared" si="0"/>
        <v>-3.1221449093288771E-2</v>
      </c>
      <c r="K8" s="116">
        <f t="shared" si="1"/>
        <v>-3.1150667514303891E-2</v>
      </c>
      <c r="L8" s="166">
        <v>544229624</v>
      </c>
      <c r="M8" s="177">
        <v>16.02</v>
      </c>
      <c r="N8" s="116">
        <f t="shared" si="2"/>
        <v>5.0849039322829886E-2</v>
      </c>
      <c r="O8" s="116">
        <f t="shared" si="3"/>
        <v>5.1181102362204682E-2</v>
      </c>
      <c r="P8" s="166">
        <v>551435061</v>
      </c>
      <c r="Q8" s="177">
        <v>16.21</v>
      </c>
      <c r="R8" s="116">
        <f t="shared" si="4"/>
        <v>1.3239700086594331E-2</v>
      </c>
      <c r="S8" s="116">
        <f t="shared" si="5"/>
        <v>1.1860174781523177E-2</v>
      </c>
      <c r="T8" s="166">
        <v>552755196</v>
      </c>
      <c r="U8" s="177">
        <v>16.27</v>
      </c>
      <c r="V8" s="116">
        <f t="shared" si="6"/>
        <v>2.3939990279290566E-3</v>
      </c>
      <c r="W8" s="116">
        <f t="shared" si="7"/>
        <v>3.7014188772361949E-3</v>
      </c>
      <c r="X8" s="166">
        <v>561200569</v>
      </c>
      <c r="Y8" s="177">
        <v>16.53</v>
      </c>
      <c r="Z8" s="116">
        <f t="shared" si="8"/>
        <v>1.5278685865125725E-2</v>
      </c>
      <c r="AA8" s="116">
        <f t="shared" si="9"/>
        <v>1.5980331899201079E-2</v>
      </c>
      <c r="AB8" s="166">
        <v>577926153</v>
      </c>
      <c r="AC8" s="177">
        <v>17</v>
      </c>
      <c r="AD8" s="116">
        <f t="shared" si="10"/>
        <v>2.9803219960740989E-2</v>
      </c>
      <c r="AE8" s="116">
        <f t="shared" si="11"/>
        <v>2.8433151845129997E-2</v>
      </c>
      <c r="AF8" s="166">
        <v>581728049</v>
      </c>
      <c r="AG8" s="177">
        <v>17.12</v>
      </c>
      <c r="AH8" s="116">
        <f t="shared" si="12"/>
        <v>6.5785152311665677E-3</v>
      </c>
      <c r="AI8" s="116">
        <f t="shared" si="13"/>
        <v>7.0588235294118231E-3</v>
      </c>
      <c r="AJ8" s="117">
        <f t="shared" si="14"/>
        <v>6.3151291479423589E-3</v>
      </c>
      <c r="AK8" s="117">
        <f t="shared" si="15"/>
        <v>7.2564987626738478E-3</v>
      </c>
      <c r="AL8" s="118">
        <f t="shared" si="16"/>
        <v>8.8184844108800342E-2</v>
      </c>
      <c r="AM8" s="118">
        <f t="shared" si="17"/>
        <v>8.8366179275270212E-2</v>
      </c>
      <c r="AN8" s="119">
        <f t="shared" si="18"/>
        <v>2.9062332150947036E-2</v>
      </c>
      <c r="AO8" s="203">
        <f t="shared" si="19"/>
        <v>2.7459938876436621E-2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342388721.17000002</v>
      </c>
      <c r="C9" s="165">
        <v>160.38</v>
      </c>
      <c r="D9" s="165">
        <v>336414028.92000002</v>
      </c>
      <c r="E9" s="165">
        <v>157.68270000000001</v>
      </c>
      <c r="F9" s="116">
        <f>((D9-B9)/B9)</f>
        <v>-1.7450026477459506E-2</v>
      </c>
      <c r="G9" s="116">
        <f>((E9-C9)/C9)</f>
        <v>-1.6818181818181722E-2</v>
      </c>
      <c r="H9" s="165">
        <v>327495970.64999998</v>
      </c>
      <c r="I9" s="165">
        <v>153.88910000000001</v>
      </c>
      <c r="J9" s="116">
        <f t="shared" si="0"/>
        <v>-2.650917471732659E-2</v>
      </c>
      <c r="K9" s="116">
        <f t="shared" si="1"/>
        <v>-2.4058441414308594E-2</v>
      </c>
      <c r="L9" s="165">
        <v>345381885.24000001</v>
      </c>
      <c r="M9" s="165">
        <v>162.2612</v>
      </c>
      <c r="N9" s="116">
        <f t="shared" si="2"/>
        <v>5.4614151601623785E-2</v>
      </c>
      <c r="O9" s="116">
        <f t="shared" si="3"/>
        <v>5.4403463273227204E-2</v>
      </c>
      <c r="P9" s="165">
        <v>351330325.66000003</v>
      </c>
      <c r="Q9" s="165">
        <v>165.06960000000001</v>
      </c>
      <c r="R9" s="116">
        <f t="shared" si="4"/>
        <v>1.7222792144604069E-2</v>
      </c>
      <c r="S9" s="116">
        <f t="shared" si="5"/>
        <v>1.7307896157553414E-2</v>
      </c>
      <c r="T9" s="165">
        <v>353878946.66000003</v>
      </c>
      <c r="U9" s="165">
        <v>166.27780000000001</v>
      </c>
      <c r="V9" s="116">
        <f t="shared" si="6"/>
        <v>7.254201570024525E-3</v>
      </c>
      <c r="W9" s="116">
        <f t="shared" si="7"/>
        <v>7.3193368130776652E-3</v>
      </c>
      <c r="X9" s="165">
        <v>354638546.05000001</v>
      </c>
      <c r="Y9" s="165">
        <v>166.70339999999999</v>
      </c>
      <c r="Z9" s="116">
        <f t="shared" si="8"/>
        <v>2.1464950010993277E-3</v>
      </c>
      <c r="AA9" s="116">
        <f t="shared" si="9"/>
        <v>2.5595719933747883E-3</v>
      </c>
      <c r="AB9" s="165">
        <v>363968713.47000003</v>
      </c>
      <c r="AC9" s="165">
        <v>171.1053</v>
      </c>
      <c r="AD9" s="116">
        <f t="shared" si="10"/>
        <v>2.6308948995873022E-2</v>
      </c>
      <c r="AE9" s="116">
        <f t="shared" si="11"/>
        <v>2.6405580210121762E-2</v>
      </c>
      <c r="AF9" s="165">
        <v>358785251.88</v>
      </c>
      <c r="AG9" s="165">
        <v>168.7749</v>
      </c>
      <c r="AH9" s="116">
        <f t="shared" si="12"/>
        <v>-1.424150317916619E-2</v>
      </c>
      <c r="AI9" s="116">
        <f t="shared" si="13"/>
        <v>-1.3619683317816557E-2</v>
      </c>
      <c r="AJ9" s="117">
        <f t="shared" si="14"/>
        <v>6.1682356174090564E-3</v>
      </c>
      <c r="AK9" s="117">
        <f t="shared" si="15"/>
        <v>6.6874427371309952E-3</v>
      </c>
      <c r="AL9" s="118">
        <f t="shared" si="16"/>
        <v>6.649907862587949E-2</v>
      </c>
      <c r="AM9" s="118">
        <f t="shared" si="17"/>
        <v>7.0345066389654612E-2</v>
      </c>
      <c r="AN9" s="119">
        <f t="shared" si="18"/>
        <v>2.6550235239480097E-2</v>
      </c>
      <c r="AO9" s="203">
        <f t="shared" si="19"/>
        <v>2.5928636528697785E-2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1739581374.5</v>
      </c>
      <c r="C10" s="165">
        <v>0.88539999999999996</v>
      </c>
      <c r="D10" s="165">
        <v>1717780749.1099999</v>
      </c>
      <c r="E10" s="165">
        <v>0.87109999999999999</v>
      </c>
      <c r="F10" s="116">
        <f>((D10-B10)/B10)</f>
        <v>-1.2532110144181189E-2</v>
      </c>
      <c r="G10" s="116">
        <f>((E10-C10)/C10)</f>
        <v>-1.6150892252089429E-2</v>
      </c>
      <c r="H10" s="165">
        <v>1665118913.6600001</v>
      </c>
      <c r="I10" s="165">
        <v>0.84660000000000002</v>
      </c>
      <c r="J10" s="116">
        <f t="shared" si="0"/>
        <v>-3.0656901631529201E-2</v>
      </c>
      <c r="K10" s="116">
        <f t="shared" si="1"/>
        <v>-2.812535874182065E-2</v>
      </c>
      <c r="L10" s="165">
        <v>1736019782.8699999</v>
      </c>
      <c r="M10" s="165">
        <v>0.88370000000000004</v>
      </c>
      <c r="N10" s="116">
        <f t="shared" si="2"/>
        <v>4.2580063578856818E-2</v>
      </c>
      <c r="O10" s="116">
        <f t="shared" si="3"/>
        <v>4.3822348216395017E-2</v>
      </c>
      <c r="P10" s="165">
        <v>1755217128.5</v>
      </c>
      <c r="Q10" s="165">
        <v>0.89129999999999998</v>
      </c>
      <c r="R10" s="116">
        <f t="shared" si="4"/>
        <v>1.1058252803008345E-2</v>
      </c>
      <c r="S10" s="116">
        <f t="shared" si="5"/>
        <v>8.600203689034672E-3</v>
      </c>
      <c r="T10" s="165">
        <v>1751139389.8199999</v>
      </c>
      <c r="U10" s="165">
        <v>0.89049999999999996</v>
      </c>
      <c r="V10" s="116">
        <f t="shared" si="6"/>
        <v>-2.323210395904057E-3</v>
      </c>
      <c r="W10" s="116">
        <f t="shared" si="7"/>
        <v>-8.975653539773622E-4</v>
      </c>
      <c r="X10" s="165">
        <v>1779786174.1199999</v>
      </c>
      <c r="Y10" s="165">
        <v>0.90739999999999998</v>
      </c>
      <c r="Z10" s="116">
        <f t="shared" si="8"/>
        <v>1.6358940051565261E-2</v>
      </c>
      <c r="AA10" s="116">
        <f t="shared" si="9"/>
        <v>1.8978102189781052E-2</v>
      </c>
      <c r="AB10" s="165">
        <v>1839374261.71</v>
      </c>
      <c r="AC10" s="165">
        <v>0.93779999999999997</v>
      </c>
      <c r="AD10" s="116">
        <f t="shared" si="10"/>
        <v>3.3480475607954967E-2</v>
      </c>
      <c r="AE10" s="116">
        <f t="shared" si="11"/>
        <v>3.3502314304606547E-2</v>
      </c>
      <c r="AF10" s="165">
        <v>1839221292.47</v>
      </c>
      <c r="AG10" s="165">
        <v>0.93759999999999999</v>
      </c>
      <c r="AH10" s="116">
        <f t="shared" si="12"/>
        <v>-8.3163738443202707E-5</v>
      </c>
      <c r="AI10" s="116">
        <f t="shared" si="13"/>
        <v>-2.1326508850498825E-4</v>
      </c>
      <c r="AJ10" s="117">
        <f t="shared" si="14"/>
        <v>7.2352932664159677E-3</v>
      </c>
      <c r="AK10" s="117">
        <f t="shared" si="15"/>
        <v>7.4394858704281072E-3</v>
      </c>
      <c r="AL10" s="118">
        <f t="shared" si="16"/>
        <v>7.0696183679389665E-2</v>
      </c>
      <c r="AM10" s="118">
        <f t="shared" si="17"/>
        <v>7.6340259442084724E-2</v>
      </c>
      <c r="AN10" s="119">
        <f t="shared" si="18"/>
        <v>2.3926708960711446E-2</v>
      </c>
      <c r="AO10" s="203">
        <f t="shared" si="19"/>
        <v>2.416285745729008E-2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2693643348.8800001</v>
      </c>
      <c r="C11" s="165">
        <v>18.709700000000002</v>
      </c>
      <c r="D11" s="165">
        <v>2693643348.8800001</v>
      </c>
      <c r="E11" s="165">
        <v>18.709700000000002</v>
      </c>
      <c r="F11" s="116">
        <f>((D11-B11)/B11)</f>
        <v>0</v>
      </c>
      <c r="G11" s="116">
        <f>((E11-C11)/C11)</f>
        <v>0</v>
      </c>
      <c r="H11" s="165">
        <v>2693643348.8800001</v>
      </c>
      <c r="I11" s="165">
        <v>18.709700000000002</v>
      </c>
      <c r="J11" s="116">
        <f t="shared" si="0"/>
        <v>0</v>
      </c>
      <c r="K11" s="116">
        <f t="shared" si="1"/>
        <v>0</v>
      </c>
      <c r="L11" s="165">
        <v>2742653805.71</v>
      </c>
      <c r="M11" s="165">
        <v>18.648299999999999</v>
      </c>
      <c r="N11" s="116">
        <f t="shared" si="2"/>
        <v>1.8194857478210008E-2</v>
      </c>
      <c r="O11" s="116">
        <f t="shared" si="3"/>
        <v>-3.2817201772344057E-3</v>
      </c>
      <c r="P11" s="165">
        <v>2580000850.5700002</v>
      </c>
      <c r="Q11" s="165">
        <v>19.026900000000001</v>
      </c>
      <c r="R11" s="116">
        <f t="shared" si="4"/>
        <v>-5.930495303540264E-2</v>
      </c>
      <c r="S11" s="116">
        <f t="shared" si="5"/>
        <v>2.030211869178436E-2</v>
      </c>
      <c r="T11" s="165">
        <v>2562856463.4400001</v>
      </c>
      <c r="U11" s="165">
        <v>19.048200000000001</v>
      </c>
      <c r="V11" s="116">
        <f t="shared" si="6"/>
        <v>-6.6451090999494833E-3</v>
      </c>
      <c r="W11" s="116">
        <f t="shared" si="7"/>
        <v>1.1194677009917589E-3</v>
      </c>
      <c r="X11" s="165">
        <v>2581549959.8000002</v>
      </c>
      <c r="Y11" s="165">
        <v>19.014199999999999</v>
      </c>
      <c r="Z11" s="116">
        <f t="shared" si="8"/>
        <v>7.2940083171527852E-3</v>
      </c>
      <c r="AA11" s="116">
        <f t="shared" si="9"/>
        <v>-1.7849455591605753E-3</v>
      </c>
      <c r="AB11" s="165">
        <v>2652599255.2800002</v>
      </c>
      <c r="AC11" s="165">
        <v>19.578700000000001</v>
      </c>
      <c r="AD11" s="116">
        <f t="shared" si="10"/>
        <v>2.7521952542612967E-2</v>
      </c>
      <c r="AE11" s="116">
        <f t="shared" si="11"/>
        <v>2.9688338189353351E-2</v>
      </c>
      <c r="AF11" s="165">
        <v>2662956331.1199999</v>
      </c>
      <c r="AG11" s="165">
        <v>19.649699999999999</v>
      </c>
      <c r="AH11" s="116">
        <f t="shared" si="12"/>
        <v>3.9045007719820139E-3</v>
      </c>
      <c r="AI11" s="116">
        <f t="shared" si="13"/>
        <v>3.6263899033131897E-3</v>
      </c>
      <c r="AJ11" s="117">
        <f t="shared" si="14"/>
        <v>-1.129342878174293E-3</v>
      </c>
      <c r="AK11" s="117">
        <f t="shared" si="15"/>
        <v>6.2087060936309594E-3</v>
      </c>
      <c r="AL11" s="118">
        <f t="shared" si="16"/>
        <v>-1.1392383395062192E-2</v>
      </c>
      <c r="AM11" s="118">
        <f t="shared" si="17"/>
        <v>5.0241318674270438E-2</v>
      </c>
      <c r="AN11" s="119">
        <f t="shared" si="18"/>
        <v>2.5933954579191568E-2</v>
      </c>
      <c r="AO11" s="203">
        <f t="shared" si="19"/>
        <v>1.2032983400394843E-2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260952299.19999999</v>
      </c>
      <c r="C12" s="165">
        <v>151.69999999999999</v>
      </c>
      <c r="D12" s="165">
        <v>260038949.97999999</v>
      </c>
      <c r="E12" s="165">
        <v>149.53</v>
      </c>
      <c r="F12" s="116">
        <f>((D12-B12)/B12)</f>
        <v>-3.5000619760778059E-3</v>
      </c>
      <c r="G12" s="116">
        <f>((E12-C12)/C12)</f>
        <v>-1.4304548450889833E-2</v>
      </c>
      <c r="H12" s="165">
        <v>257043508.69</v>
      </c>
      <c r="I12" s="165">
        <v>147.78</v>
      </c>
      <c r="J12" s="116">
        <f t="shared" si="0"/>
        <v>-1.1519202374222692E-2</v>
      </c>
      <c r="K12" s="116">
        <f t="shared" si="1"/>
        <v>-1.1703337122985354E-2</v>
      </c>
      <c r="L12" s="165">
        <v>266755417.09999999</v>
      </c>
      <c r="M12" s="165">
        <v>151.57</v>
      </c>
      <c r="N12" s="116">
        <f t="shared" si="2"/>
        <v>3.7783130410473688E-2</v>
      </c>
      <c r="O12" s="116">
        <f t="shared" si="3"/>
        <v>2.5646230883746055E-2</v>
      </c>
      <c r="P12" s="165">
        <v>270325926.25999999</v>
      </c>
      <c r="Q12" s="165">
        <v>152.94</v>
      </c>
      <c r="R12" s="116">
        <f t="shared" si="4"/>
        <v>1.3384954648030637E-2</v>
      </c>
      <c r="S12" s="116">
        <f t="shared" si="5"/>
        <v>9.0387279804711E-3</v>
      </c>
      <c r="T12" s="165">
        <v>271769477.77999997</v>
      </c>
      <c r="U12" s="165">
        <v>153.47</v>
      </c>
      <c r="V12" s="116">
        <f t="shared" si="6"/>
        <v>5.3400409645191424E-3</v>
      </c>
      <c r="W12" s="116">
        <f t="shared" si="7"/>
        <v>3.4654112723944107E-3</v>
      </c>
      <c r="X12" s="165">
        <v>277045172.19999999</v>
      </c>
      <c r="Y12" s="165">
        <v>156.13999999999999</v>
      </c>
      <c r="Z12" s="116">
        <f t="shared" si="8"/>
        <v>1.9412387524513488E-2</v>
      </c>
      <c r="AA12" s="116">
        <f t="shared" si="9"/>
        <v>1.739753697791091E-2</v>
      </c>
      <c r="AB12" s="165">
        <v>285248057.89999998</v>
      </c>
      <c r="AC12" s="165">
        <v>160.4</v>
      </c>
      <c r="AD12" s="116">
        <f t="shared" si="10"/>
        <v>2.9608477328304759E-2</v>
      </c>
      <c r="AE12" s="116">
        <f t="shared" si="11"/>
        <v>2.7283207377994233E-2</v>
      </c>
      <c r="AF12" s="165">
        <v>297171393.06</v>
      </c>
      <c r="AG12" s="165">
        <v>159.51</v>
      </c>
      <c r="AH12" s="116">
        <f t="shared" si="12"/>
        <v>4.1799881996672575E-2</v>
      </c>
      <c r="AI12" s="116">
        <f t="shared" si="13"/>
        <v>-5.5486284289277725E-3</v>
      </c>
      <c r="AJ12" s="117">
        <f t="shared" si="14"/>
        <v>1.6538701065276724E-2</v>
      </c>
      <c r="AK12" s="117">
        <f t="shared" si="15"/>
        <v>6.409325061214219E-3</v>
      </c>
      <c r="AL12" s="118">
        <f t="shared" si="16"/>
        <v>0.1427956968863931</v>
      </c>
      <c r="AM12" s="118">
        <f t="shared" si="17"/>
        <v>6.6742459707082119E-2</v>
      </c>
      <c r="AN12" s="119">
        <f t="shared" si="18"/>
        <v>1.9245349122200991E-2</v>
      </c>
      <c r="AO12" s="203">
        <f t="shared" si="19"/>
        <v>1.6222666844266979E-2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288406336.14999998</v>
      </c>
      <c r="C13" s="165">
        <v>10.520799999999999</v>
      </c>
      <c r="D13" s="165">
        <v>282658430.98000002</v>
      </c>
      <c r="E13" s="165">
        <v>10.295400000000001</v>
      </c>
      <c r="F13" s="116">
        <f>((D13-B13)/B13)</f>
        <v>-1.9929885198536258E-2</v>
      </c>
      <c r="G13" s="116">
        <f>((E13-C13)/C13)</f>
        <v>-2.1424226294578238E-2</v>
      </c>
      <c r="H13" s="165">
        <v>272251167.81999999</v>
      </c>
      <c r="I13" s="165">
        <v>10.068</v>
      </c>
      <c r="J13" s="116">
        <f t="shared" si="0"/>
        <v>-3.6819220724876978E-2</v>
      </c>
      <c r="K13" s="116">
        <f t="shared" si="1"/>
        <v>-2.2087534238592103E-2</v>
      </c>
      <c r="L13" s="165">
        <v>283652394.55000001</v>
      </c>
      <c r="M13" s="165">
        <v>10.476599999999999</v>
      </c>
      <c r="N13" s="116">
        <f t="shared" si="2"/>
        <v>4.1877604497689382E-2</v>
      </c>
      <c r="O13" s="116">
        <f t="shared" si="3"/>
        <v>4.0584028605482707E-2</v>
      </c>
      <c r="P13" s="165">
        <v>289610145.94999999</v>
      </c>
      <c r="Q13" s="165">
        <v>10.723632</v>
      </c>
      <c r="R13" s="116">
        <f t="shared" si="4"/>
        <v>2.1003705642787338E-2</v>
      </c>
      <c r="S13" s="116">
        <f t="shared" si="5"/>
        <v>2.3579405532329269E-2</v>
      </c>
      <c r="T13" s="165">
        <v>287058615.50999999</v>
      </c>
      <c r="U13" s="165">
        <v>10.551835000000001</v>
      </c>
      <c r="V13" s="116">
        <f t="shared" si="6"/>
        <v>-8.8102246267315124E-3</v>
      </c>
      <c r="W13" s="116">
        <f t="shared" si="7"/>
        <v>-1.6020411741096651E-2</v>
      </c>
      <c r="X13" s="165">
        <v>298973109.73000002</v>
      </c>
      <c r="Y13" s="165">
        <v>10.98634</v>
      </c>
      <c r="Z13" s="116">
        <f t="shared" si="8"/>
        <v>4.1505440269863539E-2</v>
      </c>
      <c r="AA13" s="116">
        <f t="shared" si="9"/>
        <v>4.1178145791703501E-2</v>
      </c>
      <c r="AB13" s="165">
        <v>308720145.19999999</v>
      </c>
      <c r="AC13" s="165">
        <v>11.355399999999999</v>
      </c>
      <c r="AD13" s="116">
        <f t="shared" si="10"/>
        <v>3.2601712838998903E-2</v>
      </c>
      <c r="AE13" s="116">
        <f t="shared" si="11"/>
        <v>3.3592625023438127E-2</v>
      </c>
      <c r="AF13" s="165">
        <v>312314186.44999999</v>
      </c>
      <c r="AG13" s="165">
        <v>11.5177</v>
      </c>
      <c r="AH13" s="116">
        <f t="shared" si="12"/>
        <v>1.1641745139992892E-2</v>
      </c>
      <c r="AI13" s="116">
        <f t="shared" si="13"/>
        <v>1.4292759392007337E-2</v>
      </c>
      <c r="AJ13" s="117">
        <f t="shared" si="14"/>
        <v>1.0383859729898413E-2</v>
      </c>
      <c r="AK13" s="117">
        <f t="shared" si="15"/>
        <v>1.1711849008836744E-2</v>
      </c>
      <c r="AL13" s="118">
        <f t="shared" si="16"/>
        <v>0.10491728609396517</v>
      </c>
      <c r="AM13" s="118">
        <f t="shared" si="17"/>
        <v>0.11872292480136748</v>
      </c>
      <c r="AN13" s="119">
        <f t="shared" si="18"/>
        <v>2.9480918634640172E-2</v>
      </c>
      <c r="AO13" s="203">
        <f t="shared" si="19"/>
        <v>2.7613686660072918E-2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314656362.37</v>
      </c>
      <c r="C14" s="165">
        <v>2487.23</v>
      </c>
      <c r="D14" s="165">
        <v>308960998.06</v>
      </c>
      <c r="E14" s="165">
        <v>2441.9499999999998</v>
      </c>
      <c r="F14" s="116">
        <f>((D14-B14)/B14)</f>
        <v>-1.8100267438110478E-2</v>
      </c>
      <c r="G14" s="116">
        <f>((E14-C14)/C14)</f>
        <v>-1.820499109451084E-2</v>
      </c>
      <c r="H14" s="165">
        <v>306202136.49000001</v>
      </c>
      <c r="I14" s="165">
        <v>2419.9899999999998</v>
      </c>
      <c r="J14" s="116">
        <f t="shared" si="0"/>
        <v>-8.9294816734901399E-3</v>
      </c>
      <c r="K14" s="116">
        <f t="shared" si="1"/>
        <v>-8.9928131206617815E-3</v>
      </c>
      <c r="L14" s="165">
        <v>310785676.19999999</v>
      </c>
      <c r="M14" s="165">
        <v>2456.27</v>
      </c>
      <c r="N14" s="116">
        <f t="shared" si="2"/>
        <v>1.4968999767738944E-2</v>
      </c>
      <c r="O14" s="116">
        <f t="shared" si="3"/>
        <v>1.4991797486766559E-2</v>
      </c>
      <c r="P14" s="165">
        <v>309302973.81999999</v>
      </c>
      <c r="Q14" s="165">
        <v>2462.79</v>
      </c>
      <c r="R14" s="116">
        <f t="shared" si="4"/>
        <v>-4.7708195504024171E-3</v>
      </c>
      <c r="S14" s="116">
        <f t="shared" si="5"/>
        <v>2.6544313125185675E-3</v>
      </c>
      <c r="T14" s="165">
        <v>317216183.98000002</v>
      </c>
      <c r="U14" s="165">
        <v>2525.5500000000002</v>
      </c>
      <c r="V14" s="116">
        <f t="shared" si="6"/>
        <v>2.5584009304110825E-2</v>
      </c>
      <c r="W14" s="116">
        <f t="shared" si="7"/>
        <v>2.5483293338043528E-2</v>
      </c>
      <c r="X14" s="165">
        <v>321804407.94</v>
      </c>
      <c r="Y14" s="165">
        <v>2562.4899999999998</v>
      </c>
      <c r="Z14" s="116">
        <f t="shared" si="8"/>
        <v>1.4464028607976883E-2</v>
      </c>
      <c r="AA14" s="116">
        <f t="shared" si="9"/>
        <v>1.4626516996297677E-2</v>
      </c>
      <c r="AB14" s="165">
        <v>337758155.66000003</v>
      </c>
      <c r="AC14" s="165">
        <v>2689.77</v>
      </c>
      <c r="AD14" s="116">
        <f t="shared" si="10"/>
        <v>4.9575914208653669E-2</v>
      </c>
      <c r="AE14" s="116">
        <f t="shared" si="11"/>
        <v>4.9670437738293695E-2</v>
      </c>
      <c r="AF14" s="165">
        <v>335615264.19</v>
      </c>
      <c r="AG14" s="165">
        <v>2672.72</v>
      </c>
      <c r="AH14" s="116">
        <f t="shared" si="12"/>
        <v>-6.3444551496104895E-3</v>
      </c>
      <c r="AI14" s="116">
        <f t="shared" si="13"/>
        <v>-6.3388319447388371E-3</v>
      </c>
      <c r="AJ14" s="117">
        <f t="shared" si="14"/>
        <v>8.3059910096083493E-3</v>
      </c>
      <c r="AK14" s="117">
        <f t="shared" si="15"/>
        <v>9.2362300890010719E-3</v>
      </c>
      <c r="AL14" s="118">
        <f t="shared" si="16"/>
        <v>8.6270650008787697E-2</v>
      </c>
      <c r="AM14" s="118">
        <f t="shared" si="17"/>
        <v>9.4502344437846802E-2</v>
      </c>
      <c r="AN14" s="119">
        <f t="shared" si="18"/>
        <v>2.224552648678009E-2</v>
      </c>
      <c r="AO14" s="203">
        <f t="shared" si="19"/>
        <v>2.1818390769285913E-2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251640689.53999999</v>
      </c>
      <c r="C15" s="165">
        <v>125.17</v>
      </c>
      <c r="D15" s="165">
        <v>263843519.94999999</v>
      </c>
      <c r="E15" s="165">
        <v>123.17</v>
      </c>
      <c r="F15" s="116">
        <f>((D15-B15)/B15)</f>
        <v>4.8493073327317657E-2</v>
      </c>
      <c r="G15" s="116">
        <f>((E15-C15)/C15)</f>
        <v>-1.5978269553407365E-2</v>
      </c>
      <c r="H15" s="165">
        <v>249310703.69</v>
      </c>
      <c r="I15" s="165">
        <v>120.64</v>
      </c>
      <c r="J15" s="116">
        <f t="shared" si="0"/>
        <v>-5.5081194576065584E-2</v>
      </c>
      <c r="K15" s="116">
        <f t="shared" si="1"/>
        <v>-2.0540716083461891E-2</v>
      </c>
      <c r="L15" s="165">
        <v>283994272.29000002</v>
      </c>
      <c r="M15" s="165">
        <v>124.95</v>
      </c>
      <c r="N15" s="116">
        <f t="shared" si="2"/>
        <v>0.13911784807733951</v>
      </c>
      <c r="O15" s="116">
        <f t="shared" si="3"/>
        <v>3.5726127320954926E-2</v>
      </c>
      <c r="P15" s="165">
        <v>297499332.73000002</v>
      </c>
      <c r="Q15" s="165">
        <v>126.02</v>
      </c>
      <c r="R15" s="116">
        <f t="shared" si="4"/>
        <v>4.7553988786820815E-2</v>
      </c>
      <c r="S15" s="116">
        <f t="shared" si="5"/>
        <v>8.5634253701480038E-3</v>
      </c>
      <c r="T15" s="165">
        <v>286277554.77999997</v>
      </c>
      <c r="U15" s="165">
        <v>127.07</v>
      </c>
      <c r="V15" s="116">
        <f t="shared" si="6"/>
        <v>-3.7720346620691549E-2</v>
      </c>
      <c r="W15" s="116">
        <f t="shared" si="7"/>
        <v>8.3320107919377662E-3</v>
      </c>
      <c r="X15" s="165">
        <v>306444392.24000001</v>
      </c>
      <c r="Y15" s="165">
        <v>129.72</v>
      </c>
      <c r="Z15" s="116">
        <f t="shared" si="8"/>
        <v>7.0445052793251473E-2</v>
      </c>
      <c r="AA15" s="116">
        <f t="shared" si="9"/>
        <v>2.085464704493591E-2</v>
      </c>
      <c r="AB15" s="165">
        <v>354180805.75</v>
      </c>
      <c r="AC15" s="165">
        <v>133.11000000000001</v>
      </c>
      <c r="AD15" s="116">
        <f t="shared" si="10"/>
        <v>0.15577512501065433</v>
      </c>
      <c r="AE15" s="116">
        <f t="shared" si="11"/>
        <v>2.6133209990749421E-2</v>
      </c>
      <c r="AF15" s="165">
        <v>362758717.48000002</v>
      </c>
      <c r="AG15" s="165">
        <v>132.68</v>
      </c>
      <c r="AH15" s="116">
        <f t="shared" si="12"/>
        <v>2.4219019186643258E-2</v>
      </c>
      <c r="AI15" s="116">
        <f t="shared" si="13"/>
        <v>-3.2304109383217397E-3</v>
      </c>
      <c r="AJ15" s="117">
        <f t="shared" si="14"/>
        <v>4.9100320748158746E-2</v>
      </c>
      <c r="AK15" s="117">
        <f t="shared" si="15"/>
        <v>7.4825029929418783E-3</v>
      </c>
      <c r="AL15" s="118">
        <f t="shared" si="16"/>
        <v>0.37490099263663962</v>
      </c>
      <c r="AM15" s="118">
        <f t="shared" si="17"/>
        <v>7.7210359665503006E-2</v>
      </c>
      <c r="AN15" s="119">
        <f t="shared" si="18"/>
        <v>7.4595788998309639E-2</v>
      </c>
      <c r="AO15" s="203">
        <f t="shared" si="19"/>
        <v>1.9916721835496112E-2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287425022.23000002</v>
      </c>
      <c r="C16" s="165">
        <v>1.1499999999999999</v>
      </c>
      <c r="D16" s="165">
        <v>284088497.66000003</v>
      </c>
      <c r="E16" s="165">
        <v>1.1399999999999999</v>
      </c>
      <c r="F16" s="116">
        <f>((D16-B16)/B16)</f>
        <v>-1.1608330214653604E-2</v>
      </c>
      <c r="G16" s="116">
        <f>((E16-C16)/C16)</f>
        <v>-8.6956521739130523E-3</v>
      </c>
      <c r="H16" s="165">
        <v>276448474.25</v>
      </c>
      <c r="I16" s="165">
        <v>1.1200000000000001</v>
      </c>
      <c r="J16" s="116">
        <f t="shared" si="0"/>
        <v>-2.6893110678291816E-2</v>
      </c>
      <c r="K16" s="116">
        <f t="shared" si="1"/>
        <v>-1.7543859649122629E-2</v>
      </c>
      <c r="L16" s="165">
        <v>295003320.63999999</v>
      </c>
      <c r="M16" s="165">
        <v>1.19</v>
      </c>
      <c r="N16" s="116">
        <f t="shared" si="2"/>
        <v>6.7118642779053009E-2</v>
      </c>
      <c r="O16" s="116">
        <f t="shared" si="3"/>
        <v>6.2499999999999854E-2</v>
      </c>
      <c r="P16" s="165">
        <v>305090418</v>
      </c>
      <c r="Q16" s="165">
        <v>1.23</v>
      </c>
      <c r="R16" s="116">
        <f t="shared" si="4"/>
        <v>3.419316548070167E-2</v>
      </c>
      <c r="S16" s="116">
        <f t="shared" si="5"/>
        <v>3.3613445378151294E-2</v>
      </c>
      <c r="T16" s="165">
        <v>305766762.27999997</v>
      </c>
      <c r="U16" s="165">
        <v>1.23</v>
      </c>
      <c r="V16" s="116">
        <f t="shared" si="6"/>
        <v>2.2168650344173424E-3</v>
      </c>
      <c r="W16" s="116">
        <f t="shared" si="7"/>
        <v>0</v>
      </c>
      <c r="X16" s="165">
        <v>304899686.94999999</v>
      </c>
      <c r="Y16" s="165">
        <v>1.23</v>
      </c>
      <c r="Z16" s="116">
        <f t="shared" si="8"/>
        <v>-2.835740953445999E-3</v>
      </c>
      <c r="AA16" s="116">
        <f t="shared" si="9"/>
        <v>0</v>
      </c>
      <c r="AB16" s="165">
        <v>311978504.35000002</v>
      </c>
      <c r="AC16" s="165">
        <v>1.26</v>
      </c>
      <c r="AD16" s="116">
        <f t="shared" si="10"/>
        <v>2.3216873296301153E-2</v>
      </c>
      <c r="AE16" s="116">
        <f t="shared" si="11"/>
        <v>2.4390243902439046E-2</v>
      </c>
      <c r="AF16" s="165">
        <v>308851483.10000002</v>
      </c>
      <c r="AG16" s="165">
        <v>1.25</v>
      </c>
      <c r="AH16" s="116">
        <f t="shared" si="12"/>
        <v>-1.0023194567571494E-2</v>
      </c>
      <c r="AI16" s="116">
        <f t="shared" si="13"/>
        <v>-7.936507936507943E-3</v>
      </c>
      <c r="AJ16" s="117">
        <f t="shared" si="14"/>
        <v>9.4231462720637833E-3</v>
      </c>
      <c r="AK16" s="117">
        <f t="shared" si="15"/>
        <v>1.079095869013082E-2</v>
      </c>
      <c r="AL16" s="118">
        <f t="shared" si="16"/>
        <v>8.7166448638257038E-2</v>
      </c>
      <c r="AM16" s="118">
        <f t="shared" si="17"/>
        <v>9.649122807017553E-2</v>
      </c>
      <c r="AN16" s="119">
        <f t="shared" si="18"/>
        <v>3.0411829402938774E-2</v>
      </c>
      <c r="AO16" s="203">
        <f t="shared" si="19"/>
        <v>2.7113067299044395E-2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283321440.58999997</v>
      </c>
      <c r="C17" s="165">
        <v>1.5531779999999999</v>
      </c>
      <c r="D17" s="165">
        <v>280626534.72000003</v>
      </c>
      <c r="E17" s="165">
        <v>1.5389120000000001</v>
      </c>
      <c r="F17" s="116">
        <f>((D17-B17)/B17)</f>
        <v>-9.5118317356708507E-3</v>
      </c>
      <c r="G17" s="116">
        <f>((E17-C17)/C17)</f>
        <v>-9.185038675541303E-3</v>
      </c>
      <c r="H17" s="165">
        <v>272681049.82999998</v>
      </c>
      <c r="I17" s="165">
        <v>1.4962420000000001</v>
      </c>
      <c r="J17" s="116">
        <f t="shared" si="0"/>
        <v>-2.8313377057974185E-2</v>
      </c>
      <c r="K17" s="116">
        <f t="shared" si="1"/>
        <v>-2.7727381422719417E-2</v>
      </c>
      <c r="L17" s="165">
        <v>284425456.91000003</v>
      </c>
      <c r="M17" s="165">
        <v>1.561504</v>
      </c>
      <c r="N17" s="116">
        <f t="shared" si="2"/>
        <v>4.3070125655310355E-2</v>
      </c>
      <c r="O17" s="116">
        <f t="shared" si="3"/>
        <v>4.3617275815008488E-2</v>
      </c>
      <c r="P17" s="165">
        <v>289361949.72000003</v>
      </c>
      <c r="Q17" s="165">
        <v>1.588719</v>
      </c>
      <c r="R17" s="116">
        <f t="shared" si="4"/>
        <v>1.7356016102180485E-2</v>
      </c>
      <c r="S17" s="116">
        <f t="shared" si="5"/>
        <v>1.7428709756747335E-2</v>
      </c>
      <c r="T17" s="165">
        <v>289187234.52999997</v>
      </c>
      <c r="U17" s="165">
        <v>1.588217</v>
      </c>
      <c r="V17" s="116">
        <f t="shared" si="6"/>
        <v>-6.0379462527509131E-4</v>
      </c>
      <c r="W17" s="116">
        <f t="shared" si="7"/>
        <v>-3.1597784126708529E-4</v>
      </c>
      <c r="X17" s="165">
        <v>285313253.74000001</v>
      </c>
      <c r="Y17" s="165">
        <v>1.567682</v>
      </c>
      <c r="Z17" s="116">
        <f t="shared" si="8"/>
        <v>-1.3396098884849219E-2</v>
      </c>
      <c r="AA17" s="116">
        <f t="shared" si="9"/>
        <v>-1.2929593374205144E-2</v>
      </c>
      <c r="AB17" s="165">
        <v>302252187</v>
      </c>
      <c r="AC17" s="165">
        <v>1.6602269999999999</v>
      </c>
      <c r="AD17" s="116">
        <f t="shared" si="10"/>
        <v>5.9369598285245052E-2</v>
      </c>
      <c r="AE17" s="116">
        <f t="shared" si="11"/>
        <v>5.9033018175879977E-2</v>
      </c>
      <c r="AF17" s="165">
        <v>304209756.33999997</v>
      </c>
      <c r="AG17" s="165">
        <v>1.671349</v>
      </c>
      <c r="AH17" s="116">
        <f t="shared" si="12"/>
        <v>6.4766093487355772E-3</v>
      </c>
      <c r="AI17" s="116">
        <f t="shared" si="13"/>
        <v>6.6990839204518881E-3</v>
      </c>
      <c r="AJ17" s="117">
        <f t="shared" si="14"/>
        <v>9.3059058859627647E-3</v>
      </c>
      <c r="AK17" s="117">
        <f t="shared" si="15"/>
        <v>9.5775120442943423E-3</v>
      </c>
      <c r="AL17" s="118">
        <f t="shared" si="16"/>
        <v>8.4037746621254156E-2</v>
      </c>
      <c r="AM17" s="118">
        <f t="shared" si="17"/>
        <v>8.6058851968143668E-2</v>
      </c>
      <c r="AN17" s="119">
        <f t="shared" si="18"/>
        <v>2.9525064194730274E-2</v>
      </c>
      <c r="AO17" s="203">
        <f t="shared" si="19"/>
        <v>2.9332133965563355E-2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380693408.68000001</v>
      </c>
      <c r="C18" s="165">
        <v>130.77000000000001</v>
      </c>
      <c r="D18" s="165">
        <v>374590125.49000001</v>
      </c>
      <c r="E18" s="165">
        <v>128.66999999999999</v>
      </c>
      <c r="F18" s="116">
        <f>((D18-B18)/B18)</f>
        <v>-1.6032016974400109E-2</v>
      </c>
      <c r="G18" s="116">
        <f>((E18-C18)/C18)</f>
        <v>-1.6058729066299782E-2</v>
      </c>
      <c r="H18" s="165">
        <v>362956759.17000002</v>
      </c>
      <c r="I18" s="165">
        <v>124.68</v>
      </c>
      <c r="J18" s="116">
        <f t="shared" si="0"/>
        <v>-3.1056254632399687E-2</v>
      </c>
      <c r="K18" s="116">
        <f t="shared" si="1"/>
        <v>-3.1009559337840841E-2</v>
      </c>
      <c r="L18" s="165">
        <v>381522570.25</v>
      </c>
      <c r="M18" s="165">
        <v>130.91</v>
      </c>
      <c r="N18" s="116">
        <f t="shared" si="2"/>
        <v>5.1151578282922168E-2</v>
      </c>
      <c r="O18" s="116">
        <f t="shared" si="3"/>
        <v>4.9967917869746463E-2</v>
      </c>
      <c r="P18" s="165">
        <v>388207430.49000001</v>
      </c>
      <c r="Q18" s="165">
        <v>133.19999999999999</v>
      </c>
      <c r="R18" s="116">
        <f t="shared" si="4"/>
        <v>1.7521532829944047E-2</v>
      </c>
      <c r="S18" s="116">
        <f t="shared" si="5"/>
        <v>1.7492934076846628E-2</v>
      </c>
      <c r="T18" s="165">
        <v>391205757.25</v>
      </c>
      <c r="U18" s="165">
        <v>134.24</v>
      </c>
      <c r="V18" s="116">
        <f t="shared" si="6"/>
        <v>7.7235171831086975E-3</v>
      </c>
      <c r="W18" s="116">
        <f t="shared" si="7"/>
        <v>7.807807807807962E-3</v>
      </c>
      <c r="X18" s="165">
        <v>391407799.43000001</v>
      </c>
      <c r="Y18" s="165">
        <v>134.30000000000001</v>
      </c>
      <c r="Z18" s="116">
        <f t="shared" si="8"/>
        <v>5.1646013959577824E-4</v>
      </c>
      <c r="AA18" s="116">
        <f t="shared" si="9"/>
        <v>4.469606674612803E-4</v>
      </c>
      <c r="AB18" s="165">
        <v>401289765.97000003</v>
      </c>
      <c r="AC18" s="165">
        <v>137.65</v>
      </c>
      <c r="AD18" s="116">
        <f t="shared" si="10"/>
        <v>2.5247239718756111E-2</v>
      </c>
      <c r="AE18" s="116">
        <f t="shared" si="11"/>
        <v>2.4944154877140686E-2</v>
      </c>
      <c r="AF18" s="165">
        <v>401363572.85000002</v>
      </c>
      <c r="AG18" s="165">
        <v>137.68</v>
      </c>
      <c r="AH18" s="116">
        <f t="shared" si="12"/>
        <v>1.8392415221850673E-4</v>
      </c>
      <c r="AI18" s="116">
        <f t="shared" si="13"/>
        <v>2.1794406102434533E-4</v>
      </c>
      <c r="AJ18" s="117">
        <f t="shared" si="14"/>
        <v>6.9069975874681893E-3</v>
      </c>
      <c r="AK18" s="117">
        <f t="shared" si="15"/>
        <v>6.7261788694858429E-3</v>
      </c>
      <c r="AL18" s="118">
        <f t="shared" si="16"/>
        <v>7.1473980594063347E-2</v>
      </c>
      <c r="AM18" s="118">
        <f t="shared" si="17"/>
        <v>7.0024092640087202E-2</v>
      </c>
      <c r="AN18" s="119">
        <f t="shared" si="18"/>
        <v>2.524374903807719E-2</v>
      </c>
      <c r="AO18" s="203">
        <f t="shared" si="19"/>
        <v>2.4910580797502843E-2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14547459281.550003</v>
      </c>
      <c r="C19" s="171"/>
      <c r="D19" s="170">
        <f>SUM(D5:D18)</f>
        <v>14397003172.85</v>
      </c>
      <c r="E19" s="171"/>
      <c r="F19" s="116">
        <f>((D19-B19)/B19)</f>
        <v>-1.0342432021158534E-2</v>
      </c>
      <c r="G19" s="116"/>
      <c r="H19" s="170">
        <f>SUM(H5:H18)</f>
        <v>14154102520.949999</v>
      </c>
      <c r="I19" s="171"/>
      <c r="J19" s="116">
        <f>((H19-D19)/D19)</f>
        <v>-1.6871612028124421E-2</v>
      </c>
      <c r="K19" s="116"/>
      <c r="L19" s="170">
        <f>SUM(L5:L18)</f>
        <v>14657662390.49</v>
      </c>
      <c r="M19" s="171"/>
      <c r="N19" s="116">
        <f>((L19-H19)/H19)</f>
        <v>3.5576955076781713E-2</v>
      </c>
      <c r="O19" s="116"/>
      <c r="P19" s="170">
        <f>SUM(P5:P18)</f>
        <v>14706374811.539999</v>
      </c>
      <c r="Q19" s="171"/>
      <c r="R19" s="116">
        <f>((P19-L19)/L19)</f>
        <v>3.3233417275052137E-3</v>
      </c>
      <c r="S19" s="116"/>
      <c r="T19" s="170">
        <f>SUM(T5:T18)</f>
        <v>14986399213.010002</v>
      </c>
      <c r="U19" s="171"/>
      <c r="V19" s="116">
        <f>((T19-P19)/P19)</f>
        <v>1.9041021669750302E-2</v>
      </c>
      <c r="W19" s="116"/>
      <c r="X19" s="170">
        <f>SUM(X5:X18)</f>
        <v>15105783947.01</v>
      </c>
      <c r="Y19" s="171"/>
      <c r="Z19" s="116">
        <f>((X19-T19)/T19)</f>
        <v>7.9662053774970671E-3</v>
      </c>
      <c r="AA19" s="116"/>
      <c r="AB19" s="170">
        <f>SUM(AB5:AB18)</f>
        <v>15501449617.91</v>
      </c>
      <c r="AC19" s="171"/>
      <c r="AD19" s="116">
        <f>((AB19-X19)/X19)</f>
        <v>2.619299152483355E-2</v>
      </c>
      <c r="AE19" s="116"/>
      <c r="AF19" s="170">
        <f>SUM(AF5:AF18)</f>
        <v>15466748557.959999</v>
      </c>
      <c r="AG19" s="171"/>
      <c r="AH19" s="116">
        <f>((AF19-AB19)/AB19)</f>
        <v>-2.2385687019817811E-3</v>
      </c>
      <c r="AI19" s="116"/>
      <c r="AJ19" s="117">
        <f t="shared" si="14"/>
        <v>7.8309878281378892E-3</v>
      </c>
      <c r="AK19" s="117"/>
      <c r="AL19" s="118">
        <f t="shared" si="16"/>
        <v>7.4303337456182145E-2</v>
      </c>
      <c r="AM19" s="118"/>
      <c r="AN19" s="119">
        <f t="shared" si="18"/>
        <v>1.8106397810068873E-2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314555388078.19</v>
      </c>
      <c r="C21" s="173">
        <v>100</v>
      </c>
      <c r="D21" s="173">
        <v>308269327936.48999</v>
      </c>
      <c r="E21" s="173">
        <v>100</v>
      </c>
      <c r="F21" s="116">
        <f>((D21-B21)/B21)</f>
        <v>-1.9983953160380985E-2</v>
      </c>
      <c r="G21" s="116">
        <f>((E21-C21)/C21)</f>
        <v>0</v>
      </c>
      <c r="H21" s="173">
        <v>309175210965.94</v>
      </c>
      <c r="I21" s="173">
        <v>100</v>
      </c>
      <c r="J21" s="116">
        <f t="shared" ref="J21:J46" si="20">((H21-D21)/D21)</f>
        <v>2.9386090257952726E-3</v>
      </c>
      <c r="K21" s="116">
        <f t="shared" ref="K21:K46" si="21">((I21-E21)/E21)</f>
        <v>0</v>
      </c>
      <c r="L21" s="173">
        <v>303904848622.67999</v>
      </c>
      <c r="M21" s="173">
        <v>100</v>
      </c>
      <c r="N21" s="116">
        <f t="shared" ref="N21:N46" si="22">((L21-H21)/H21)</f>
        <v>-1.7046522995145991E-2</v>
      </c>
      <c r="O21" s="116">
        <f t="shared" ref="O21:O46" si="23">((M21-I21)/I21)</f>
        <v>0</v>
      </c>
      <c r="P21" s="173">
        <v>303381453103.56</v>
      </c>
      <c r="Q21" s="173">
        <v>100</v>
      </c>
      <c r="R21" s="116">
        <f t="shared" ref="R21:R46" si="24">((P21-L21)/L21)</f>
        <v>-1.7222348425570161E-3</v>
      </c>
      <c r="S21" s="116">
        <f t="shared" ref="S21:S46" si="25">((Q21-M21)/M21)</f>
        <v>0</v>
      </c>
      <c r="T21" s="173">
        <v>301402812413.28003</v>
      </c>
      <c r="U21" s="173">
        <v>100</v>
      </c>
      <c r="V21" s="116">
        <f t="shared" ref="V21:V46" si="26">((T21-P21)/P21)</f>
        <v>-6.5219566655729429E-3</v>
      </c>
      <c r="W21" s="116">
        <f t="shared" ref="W21:W46" si="27">((U21-Q21)/Q21)</f>
        <v>0</v>
      </c>
      <c r="X21" s="173">
        <v>297058650870.82001</v>
      </c>
      <c r="Y21" s="173">
        <v>100</v>
      </c>
      <c r="Z21" s="116">
        <f t="shared" ref="Z21:Z46" si="28">((X21-T21)/T21)</f>
        <v>-1.4413142026370207E-2</v>
      </c>
      <c r="AA21" s="116">
        <f t="shared" ref="AA21:AA46" si="29">((Y21-U21)/U21)</f>
        <v>0</v>
      </c>
      <c r="AB21" s="173">
        <v>292145254621.41998</v>
      </c>
      <c r="AC21" s="173">
        <v>100</v>
      </c>
      <c r="AD21" s="116">
        <f t="shared" ref="AD21:AD46" si="30">((AB21-X21)/X21)</f>
        <v>-1.6540155403643442E-2</v>
      </c>
      <c r="AE21" s="116">
        <f t="shared" ref="AE21:AE46" si="31">((AC21-Y21)/Y21)</f>
        <v>0</v>
      </c>
      <c r="AF21" s="173">
        <v>289221600443.35999</v>
      </c>
      <c r="AG21" s="173">
        <v>100</v>
      </c>
      <c r="AH21" s="116">
        <f t="shared" ref="AH21:AH46" si="32">((AF21-AB21)/AB21)</f>
        <v>-1.0007536086282321E-2</v>
      </c>
      <c r="AI21" s="116">
        <f t="shared" ref="AI21:AI46" si="33">((AG21-AC21)/AC21)</f>
        <v>0</v>
      </c>
      <c r="AJ21" s="117">
        <f t="shared" si="14"/>
        <v>-1.0412111519269705E-2</v>
      </c>
      <c r="AK21" s="117">
        <f t="shared" si="15"/>
        <v>0</v>
      </c>
      <c r="AL21" s="118">
        <f t="shared" si="16"/>
        <v>-6.178924001499831E-2</v>
      </c>
      <c r="AM21" s="118">
        <f t="shared" si="17"/>
        <v>0</v>
      </c>
      <c r="AN21" s="119">
        <f t="shared" si="18"/>
        <v>8.0909951427225804E-3</v>
      </c>
      <c r="AO21" s="203">
        <f t="shared" si="19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223572150308.73999</v>
      </c>
      <c r="C22" s="173">
        <v>100</v>
      </c>
      <c r="D22" s="173">
        <v>223470267599.04001</v>
      </c>
      <c r="E22" s="173">
        <v>100</v>
      </c>
      <c r="F22" s="116">
        <f>((D22-B22)/B22)</f>
        <v>-4.5570393968697646E-4</v>
      </c>
      <c r="G22" s="116">
        <f>((E22-C22)/C22)</f>
        <v>0</v>
      </c>
      <c r="H22" s="173">
        <v>216321264138.47</v>
      </c>
      <c r="I22" s="173">
        <v>100</v>
      </c>
      <c r="J22" s="116">
        <f t="shared" si="20"/>
        <v>-3.1990848435359008E-2</v>
      </c>
      <c r="K22" s="116">
        <f t="shared" si="21"/>
        <v>0</v>
      </c>
      <c r="L22" s="173">
        <v>216321264138.47</v>
      </c>
      <c r="M22" s="173">
        <v>100</v>
      </c>
      <c r="N22" s="116">
        <f t="shared" si="22"/>
        <v>0</v>
      </c>
      <c r="O22" s="116">
        <f t="shared" si="23"/>
        <v>0</v>
      </c>
      <c r="P22" s="173">
        <v>212706958140.94</v>
      </c>
      <c r="Q22" s="173">
        <v>100</v>
      </c>
      <c r="R22" s="116">
        <f t="shared" si="24"/>
        <v>-1.6708047689738145E-2</v>
      </c>
      <c r="S22" s="116">
        <f t="shared" si="25"/>
        <v>0</v>
      </c>
      <c r="T22" s="173">
        <v>215176722279.64001</v>
      </c>
      <c r="U22" s="173">
        <v>100</v>
      </c>
      <c r="V22" s="116">
        <f t="shared" si="26"/>
        <v>1.1611111175138624E-2</v>
      </c>
      <c r="W22" s="116">
        <f t="shared" si="27"/>
        <v>0</v>
      </c>
      <c r="X22" s="173">
        <v>216210988603.45001</v>
      </c>
      <c r="Y22" s="173">
        <v>100</v>
      </c>
      <c r="Z22" s="116">
        <f t="shared" si="28"/>
        <v>4.806590196433435E-3</v>
      </c>
      <c r="AA22" s="116">
        <f t="shared" si="29"/>
        <v>0</v>
      </c>
      <c r="AB22" s="173">
        <v>213821784867.85001</v>
      </c>
      <c r="AC22" s="173">
        <v>100</v>
      </c>
      <c r="AD22" s="116">
        <f t="shared" si="30"/>
        <v>-1.105033444892117E-2</v>
      </c>
      <c r="AE22" s="116">
        <f t="shared" si="31"/>
        <v>0</v>
      </c>
      <c r="AF22" s="173">
        <v>210623945862.60999</v>
      </c>
      <c r="AG22" s="173">
        <v>100</v>
      </c>
      <c r="AH22" s="116">
        <f t="shared" si="32"/>
        <v>-1.4955627684131469E-2</v>
      </c>
      <c r="AI22" s="116">
        <f t="shared" si="33"/>
        <v>0</v>
      </c>
      <c r="AJ22" s="117">
        <f t="shared" si="14"/>
        <v>-7.3428576032830897E-3</v>
      </c>
      <c r="AK22" s="117">
        <f t="shared" si="15"/>
        <v>0</v>
      </c>
      <c r="AL22" s="118">
        <f t="shared" si="16"/>
        <v>-5.7485596963079887E-2</v>
      </c>
      <c r="AM22" s="118">
        <f t="shared" si="17"/>
        <v>0</v>
      </c>
      <c r="AN22" s="119">
        <f t="shared" si="18"/>
        <v>1.401602321802666E-2</v>
      </c>
      <c r="AO22" s="203">
        <f t="shared" si="19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14052174615.940001</v>
      </c>
      <c r="C23" s="173">
        <v>1</v>
      </c>
      <c r="D23" s="173">
        <v>12186456372.799999</v>
      </c>
      <c r="E23" s="173">
        <v>1</v>
      </c>
      <c r="F23" s="116">
        <f>((D23-B23)/B23)</f>
        <v>-0.13277078417625376</v>
      </c>
      <c r="G23" s="116">
        <f>((E23-C23)/C23)</f>
        <v>0</v>
      </c>
      <c r="H23" s="173">
        <v>12261535324.190001</v>
      </c>
      <c r="I23" s="173">
        <v>1</v>
      </c>
      <c r="J23" s="116">
        <f t="shared" si="20"/>
        <v>6.1608517762043171E-3</v>
      </c>
      <c r="K23" s="116">
        <f t="shared" si="21"/>
        <v>0</v>
      </c>
      <c r="L23" s="173">
        <v>10100373553.5</v>
      </c>
      <c r="M23" s="173">
        <v>1</v>
      </c>
      <c r="N23" s="116">
        <f t="shared" si="22"/>
        <v>-0.17625539653475389</v>
      </c>
      <c r="O23" s="116">
        <f t="shared" si="23"/>
        <v>0</v>
      </c>
      <c r="P23" s="173">
        <v>11040542996.58</v>
      </c>
      <c r="Q23" s="173">
        <v>1</v>
      </c>
      <c r="R23" s="116">
        <f t="shared" si="24"/>
        <v>9.308264076571808E-2</v>
      </c>
      <c r="S23" s="116">
        <f t="shared" si="25"/>
        <v>0</v>
      </c>
      <c r="T23" s="173">
        <v>10742540720.68</v>
      </c>
      <c r="U23" s="173">
        <v>1</v>
      </c>
      <c r="V23" s="116">
        <f t="shared" si="26"/>
        <v>-2.6991632204350004E-2</v>
      </c>
      <c r="W23" s="116">
        <f t="shared" si="27"/>
        <v>0</v>
      </c>
      <c r="X23" s="173">
        <v>13183922864.459999</v>
      </c>
      <c r="Y23" s="173">
        <v>1</v>
      </c>
      <c r="Z23" s="116">
        <f t="shared" si="28"/>
        <v>0.22726301042361419</v>
      </c>
      <c r="AA23" s="116">
        <f t="shared" si="29"/>
        <v>0</v>
      </c>
      <c r="AB23" s="173">
        <v>12771708220.33</v>
      </c>
      <c r="AC23" s="173">
        <v>1</v>
      </c>
      <c r="AD23" s="116">
        <f t="shared" si="30"/>
        <v>-3.1266463583552152E-2</v>
      </c>
      <c r="AE23" s="116">
        <f t="shared" si="31"/>
        <v>0</v>
      </c>
      <c r="AF23" s="173">
        <v>12872260575.200001</v>
      </c>
      <c r="AG23" s="173">
        <v>1</v>
      </c>
      <c r="AH23" s="116">
        <f t="shared" si="32"/>
        <v>7.8730544994710765E-3</v>
      </c>
      <c r="AI23" s="116">
        <f t="shared" si="33"/>
        <v>0</v>
      </c>
      <c r="AJ23" s="117">
        <f t="shared" si="14"/>
        <v>-4.1130898792377663E-3</v>
      </c>
      <c r="AK23" s="117">
        <f t="shared" si="15"/>
        <v>0</v>
      </c>
      <c r="AL23" s="118">
        <f t="shared" si="16"/>
        <v>5.6275933004667947E-2</v>
      </c>
      <c r="AM23" s="118">
        <f t="shared" si="17"/>
        <v>0</v>
      </c>
      <c r="AN23" s="119">
        <f t="shared" si="18"/>
        <v>0.12574216296290208</v>
      </c>
      <c r="AO23" s="203">
        <f t="shared" si="19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909628173.05999994</v>
      </c>
      <c r="C24" s="173">
        <v>100</v>
      </c>
      <c r="D24" s="173">
        <v>871071914.58000004</v>
      </c>
      <c r="E24" s="173">
        <v>100</v>
      </c>
      <c r="F24" s="116">
        <f>((D24-B24)/B24)</f>
        <v>-4.2386834117391275E-2</v>
      </c>
      <c r="G24" s="116">
        <f>((E24-C24)/C24)</f>
        <v>0</v>
      </c>
      <c r="H24" s="173">
        <v>865461915</v>
      </c>
      <c r="I24" s="173">
        <v>100</v>
      </c>
      <c r="J24" s="116">
        <f t="shared" si="20"/>
        <v>-6.4403403279337567E-3</v>
      </c>
      <c r="K24" s="116">
        <f t="shared" si="21"/>
        <v>0</v>
      </c>
      <c r="L24" s="173">
        <v>864424142.58000004</v>
      </c>
      <c r="M24" s="173">
        <v>100</v>
      </c>
      <c r="N24" s="116">
        <f t="shared" si="22"/>
        <v>-1.1990965772306192E-3</v>
      </c>
      <c r="O24" s="116">
        <f t="shared" si="23"/>
        <v>0</v>
      </c>
      <c r="P24" s="173">
        <v>879726914.58000004</v>
      </c>
      <c r="Q24" s="173">
        <v>100</v>
      </c>
      <c r="R24" s="116">
        <f t="shared" si="24"/>
        <v>1.7702851234958156E-2</v>
      </c>
      <c r="S24" s="116">
        <f t="shared" si="25"/>
        <v>0</v>
      </c>
      <c r="T24" s="173">
        <v>862387169.58000004</v>
      </c>
      <c r="U24" s="173">
        <v>100</v>
      </c>
      <c r="V24" s="116">
        <f t="shared" si="26"/>
        <v>-1.9710372290108181E-2</v>
      </c>
      <c r="W24" s="116">
        <f t="shared" si="27"/>
        <v>0</v>
      </c>
      <c r="X24" s="173">
        <v>859412169.53999996</v>
      </c>
      <c r="Y24" s="173">
        <v>100</v>
      </c>
      <c r="Z24" s="116">
        <f t="shared" si="28"/>
        <v>-3.4497266946225164E-3</v>
      </c>
      <c r="AA24" s="116">
        <f t="shared" si="29"/>
        <v>0</v>
      </c>
      <c r="AB24" s="173">
        <v>859412169.53999996</v>
      </c>
      <c r="AC24" s="173">
        <v>100</v>
      </c>
      <c r="AD24" s="116">
        <f t="shared" si="30"/>
        <v>0</v>
      </c>
      <c r="AE24" s="116">
        <f t="shared" si="31"/>
        <v>0</v>
      </c>
      <c r="AF24" s="173">
        <v>788893807.53999996</v>
      </c>
      <c r="AG24" s="173">
        <v>100</v>
      </c>
      <c r="AH24" s="116">
        <f t="shared" si="32"/>
        <v>-8.2054181333905157E-2</v>
      </c>
      <c r="AI24" s="116">
        <f t="shared" si="33"/>
        <v>0</v>
      </c>
      <c r="AJ24" s="117">
        <f t="shared" si="14"/>
        <v>-1.7192212513279171E-2</v>
      </c>
      <c r="AK24" s="117">
        <f t="shared" si="15"/>
        <v>0</v>
      </c>
      <c r="AL24" s="118">
        <f t="shared" si="16"/>
        <v>-9.4341357658883365E-2</v>
      </c>
      <c r="AM24" s="118">
        <f t="shared" si="17"/>
        <v>0</v>
      </c>
      <c r="AN24" s="119">
        <f t="shared" si="18"/>
        <v>3.1445329337777571E-2</v>
      </c>
      <c r="AO24" s="203">
        <f t="shared" si="19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86514410008.360001</v>
      </c>
      <c r="C25" s="169">
        <v>1</v>
      </c>
      <c r="D25" s="173">
        <v>86514410008.360001</v>
      </c>
      <c r="E25" s="169">
        <v>1</v>
      </c>
      <c r="F25" s="116">
        <f>((D25-B25)/B25)</f>
        <v>0</v>
      </c>
      <c r="G25" s="116">
        <f>((E25-C25)/C25)</f>
        <v>0</v>
      </c>
      <c r="H25" s="173">
        <v>86949957443.039993</v>
      </c>
      <c r="I25" s="169">
        <v>1</v>
      </c>
      <c r="J25" s="116">
        <f t="shared" si="20"/>
        <v>5.0343917809519264E-3</v>
      </c>
      <c r="K25" s="116">
        <f t="shared" si="21"/>
        <v>0</v>
      </c>
      <c r="L25" s="173">
        <v>85862534334.020004</v>
      </c>
      <c r="M25" s="169">
        <v>1</v>
      </c>
      <c r="N25" s="116">
        <f t="shared" si="22"/>
        <v>-1.2506309847619518E-2</v>
      </c>
      <c r="O25" s="116">
        <f t="shared" si="23"/>
        <v>0</v>
      </c>
      <c r="P25" s="173">
        <v>85192750587.25</v>
      </c>
      <c r="Q25" s="169">
        <v>1</v>
      </c>
      <c r="R25" s="116">
        <f t="shared" si="24"/>
        <v>-7.8006519603117056E-3</v>
      </c>
      <c r="S25" s="116">
        <f t="shared" si="25"/>
        <v>0</v>
      </c>
      <c r="T25" s="173">
        <v>84975318535.360001</v>
      </c>
      <c r="U25" s="169">
        <v>1</v>
      </c>
      <c r="V25" s="116">
        <f t="shared" si="26"/>
        <v>-2.5522365505421351E-3</v>
      </c>
      <c r="W25" s="116">
        <f t="shared" si="27"/>
        <v>0</v>
      </c>
      <c r="X25" s="173">
        <v>85048767431.259995</v>
      </c>
      <c r="Y25" s="169">
        <v>1</v>
      </c>
      <c r="Z25" s="116">
        <f t="shared" si="28"/>
        <v>8.6435564074326219E-4</v>
      </c>
      <c r="AA25" s="116">
        <f t="shared" si="29"/>
        <v>0</v>
      </c>
      <c r="AB25" s="173">
        <v>85048767431.259995</v>
      </c>
      <c r="AC25" s="169">
        <v>1</v>
      </c>
      <c r="AD25" s="116">
        <f t="shared" si="30"/>
        <v>0</v>
      </c>
      <c r="AE25" s="116">
        <f t="shared" si="31"/>
        <v>0</v>
      </c>
      <c r="AF25" s="173">
        <v>83723260734.520004</v>
      </c>
      <c r="AG25" s="169">
        <v>1</v>
      </c>
      <c r="AH25" s="116">
        <f t="shared" si="32"/>
        <v>-1.5585254634187624E-2</v>
      </c>
      <c r="AI25" s="116">
        <f t="shared" si="33"/>
        <v>0</v>
      </c>
      <c r="AJ25" s="117">
        <f t="shared" si="14"/>
        <v>-4.0682131963707246E-3</v>
      </c>
      <c r="AK25" s="117">
        <f t="shared" si="15"/>
        <v>0</v>
      </c>
      <c r="AL25" s="118">
        <f t="shared" si="16"/>
        <v>-3.2262247105080924E-2</v>
      </c>
      <c r="AM25" s="118">
        <f t="shared" si="17"/>
        <v>0</v>
      </c>
      <c r="AN25" s="119">
        <f t="shared" si="18"/>
        <v>7.1749701126482702E-3</v>
      </c>
      <c r="AO25" s="203">
        <f t="shared" si="19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1427678763.8499999</v>
      </c>
      <c r="C26" s="169">
        <v>10</v>
      </c>
      <c r="D26" s="173">
        <v>1484840888.5799999</v>
      </c>
      <c r="E26" s="169">
        <v>10</v>
      </c>
      <c r="F26" s="116">
        <f>((D26-B26)/B26)</f>
        <v>4.0038505984253611E-2</v>
      </c>
      <c r="G26" s="116">
        <f>((E26-C26)/C26)</f>
        <v>0</v>
      </c>
      <c r="H26" s="173">
        <v>1488994791.3099999</v>
      </c>
      <c r="I26" s="169">
        <v>10</v>
      </c>
      <c r="J26" s="116">
        <f t="shared" si="20"/>
        <v>2.7975406401776334E-3</v>
      </c>
      <c r="K26" s="116">
        <f t="shared" si="21"/>
        <v>0</v>
      </c>
      <c r="L26" s="173">
        <v>1494097824.3800001</v>
      </c>
      <c r="M26" s="169">
        <v>10</v>
      </c>
      <c r="N26" s="116">
        <f t="shared" si="22"/>
        <v>3.4271665017112543E-3</v>
      </c>
      <c r="O26" s="116">
        <f t="shared" si="23"/>
        <v>0</v>
      </c>
      <c r="P26" s="173">
        <v>1507656853.2056201</v>
      </c>
      <c r="Q26" s="169">
        <v>10</v>
      </c>
      <c r="R26" s="116">
        <f t="shared" si="24"/>
        <v>9.0750609527501802E-3</v>
      </c>
      <c r="S26" s="116">
        <f t="shared" si="25"/>
        <v>0</v>
      </c>
      <c r="T26" s="173">
        <v>1511532347.3599999</v>
      </c>
      <c r="U26" s="169">
        <v>10</v>
      </c>
      <c r="V26" s="116">
        <f t="shared" si="26"/>
        <v>2.5705412648373309E-3</v>
      </c>
      <c r="W26" s="116">
        <f t="shared" si="27"/>
        <v>0</v>
      </c>
      <c r="X26" s="173">
        <v>1498779370.6500001</v>
      </c>
      <c r="Y26" s="169">
        <v>10</v>
      </c>
      <c r="Z26" s="116">
        <f t="shared" si="28"/>
        <v>-8.4371179566707869E-3</v>
      </c>
      <c r="AA26" s="116">
        <f t="shared" si="29"/>
        <v>0</v>
      </c>
      <c r="AB26" s="173">
        <v>1285712631.95</v>
      </c>
      <c r="AC26" s="169">
        <v>10</v>
      </c>
      <c r="AD26" s="116">
        <f t="shared" si="30"/>
        <v>-0.14216017572192491</v>
      </c>
      <c r="AE26" s="116">
        <f t="shared" si="31"/>
        <v>0</v>
      </c>
      <c r="AF26" s="173">
        <v>1277866942.4300001</v>
      </c>
      <c r="AG26" s="169">
        <v>10</v>
      </c>
      <c r="AH26" s="116">
        <f t="shared" si="32"/>
        <v>-6.1022108090364405E-3</v>
      </c>
      <c r="AI26" s="116">
        <f t="shared" si="33"/>
        <v>0</v>
      </c>
      <c r="AJ26" s="117">
        <f t="shared" si="14"/>
        <v>-1.2348836142987766E-2</v>
      </c>
      <c r="AK26" s="117">
        <f t="shared" si="15"/>
        <v>0</v>
      </c>
      <c r="AL26" s="118">
        <f t="shared" si="16"/>
        <v>-0.13939132990063033</v>
      </c>
      <c r="AM26" s="118">
        <f t="shared" si="17"/>
        <v>0</v>
      </c>
      <c r="AN26" s="119">
        <f t="shared" si="18"/>
        <v>5.4523396739087744E-2</v>
      </c>
      <c r="AO26" s="203">
        <f t="shared" si="19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30012709515.650002</v>
      </c>
      <c r="C27" s="169">
        <v>1</v>
      </c>
      <c r="D27" s="173">
        <v>28657620874.34</v>
      </c>
      <c r="E27" s="169">
        <v>1</v>
      </c>
      <c r="F27" s="116">
        <f>((D27-B27)/B27)</f>
        <v>-4.5150493346940102E-2</v>
      </c>
      <c r="G27" s="116">
        <f>((E27-C27)/C27)</f>
        <v>0</v>
      </c>
      <c r="H27" s="173">
        <v>26348854142.549999</v>
      </c>
      <c r="I27" s="169">
        <v>1</v>
      </c>
      <c r="J27" s="116">
        <f t="shared" si="20"/>
        <v>-8.056379634281742E-2</v>
      </c>
      <c r="K27" s="116">
        <f t="shared" si="21"/>
        <v>0</v>
      </c>
      <c r="L27" s="173">
        <v>29646019611.549999</v>
      </c>
      <c r="M27" s="169">
        <v>1</v>
      </c>
      <c r="N27" s="116">
        <f t="shared" si="22"/>
        <v>0.12513506094655946</v>
      </c>
      <c r="O27" s="116">
        <f t="shared" si="23"/>
        <v>0</v>
      </c>
      <c r="P27" s="173">
        <v>29968183813.689999</v>
      </c>
      <c r="Q27" s="169">
        <v>1</v>
      </c>
      <c r="R27" s="116">
        <f t="shared" si="24"/>
        <v>1.0867030595044375E-2</v>
      </c>
      <c r="S27" s="116">
        <f t="shared" si="25"/>
        <v>0</v>
      </c>
      <c r="T27" s="173">
        <v>29498741174.360001</v>
      </c>
      <c r="U27" s="169">
        <v>1</v>
      </c>
      <c r="V27" s="116">
        <f t="shared" si="26"/>
        <v>-1.5664701012530105E-2</v>
      </c>
      <c r="W27" s="116">
        <f t="shared" si="27"/>
        <v>0</v>
      </c>
      <c r="X27" s="173">
        <v>29644704048.18</v>
      </c>
      <c r="Y27" s="169">
        <v>1</v>
      </c>
      <c r="Z27" s="116">
        <f t="shared" si="28"/>
        <v>4.9481051736156492E-3</v>
      </c>
      <c r="AA27" s="116">
        <f t="shared" si="29"/>
        <v>0</v>
      </c>
      <c r="AB27" s="173">
        <v>29081721971.43</v>
      </c>
      <c r="AC27" s="169">
        <v>1</v>
      </c>
      <c r="AD27" s="116">
        <f t="shared" si="30"/>
        <v>-1.8990983206815436E-2</v>
      </c>
      <c r="AE27" s="116">
        <f t="shared" si="31"/>
        <v>0</v>
      </c>
      <c r="AF27" s="173">
        <v>28906652026.029999</v>
      </c>
      <c r="AG27" s="169">
        <v>1</v>
      </c>
      <c r="AH27" s="116">
        <f t="shared" si="32"/>
        <v>-6.0199305107170387E-3</v>
      </c>
      <c r="AI27" s="116">
        <f t="shared" si="33"/>
        <v>0</v>
      </c>
      <c r="AJ27" s="117">
        <f t="shared" si="14"/>
        <v>-3.1799634630750749E-3</v>
      </c>
      <c r="AK27" s="117">
        <f t="shared" si="15"/>
        <v>0</v>
      </c>
      <c r="AL27" s="118">
        <f t="shared" si="16"/>
        <v>8.6898752964165576E-3</v>
      </c>
      <c r="AM27" s="118">
        <f t="shared" si="17"/>
        <v>0</v>
      </c>
      <c r="AN27" s="119">
        <f t="shared" si="18"/>
        <v>5.9632007741308592E-2</v>
      </c>
      <c r="AO27" s="203">
        <f t="shared" si="19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6834440717.1032829</v>
      </c>
      <c r="C28" s="169">
        <v>100</v>
      </c>
      <c r="D28" s="173">
        <v>6491310877.8811512</v>
      </c>
      <c r="E28" s="169">
        <v>100</v>
      </c>
      <c r="F28" s="116">
        <f>((D28-B28)/B28)</f>
        <v>-5.020598662352057E-2</v>
      </c>
      <c r="G28" s="116">
        <f>((E28-C28)/C28)</f>
        <v>0</v>
      </c>
      <c r="H28" s="173">
        <v>6764318682.5200005</v>
      </c>
      <c r="I28" s="169">
        <v>100</v>
      </c>
      <c r="J28" s="116">
        <f t="shared" si="20"/>
        <v>4.2057422572243618E-2</v>
      </c>
      <c r="K28" s="116">
        <f t="shared" si="21"/>
        <v>0</v>
      </c>
      <c r="L28" s="173">
        <v>6722921362.5297871</v>
      </c>
      <c r="M28" s="169">
        <v>100</v>
      </c>
      <c r="N28" s="116">
        <f t="shared" si="22"/>
        <v>-6.1199541200195355E-3</v>
      </c>
      <c r="O28" s="116">
        <f t="shared" si="23"/>
        <v>0</v>
      </c>
      <c r="P28" s="173">
        <v>6414180513.3763847</v>
      </c>
      <c r="Q28" s="169">
        <v>100</v>
      </c>
      <c r="R28" s="116">
        <f t="shared" si="24"/>
        <v>-4.5923614527781022E-2</v>
      </c>
      <c r="S28" s="116">
        <f t="shared" si="25"/>
        <v>0</v>
      </c>
      <c r="T28" s="173">
        <v>6406826656.6785574</v>
      </c>
      <c r="U28" s="169">
        <v>100</v>
      </c>
      <c r="V28" s="116">
        <f t="shared" si="26"/>
        <v>-1.1464998034419699E-3</v>
      </c>
      <c r="W28" s="116">
        <f t="shared" si="27"/>
        <v>0</v>
      </c>
      <c r="X28" s="173">
        <v>5629280108.4935875</v>
      </c>
      <c r="Y28" s="169">
        <v>100</v>
      </c>
      <c r="Z28" s="116">
        <f t="shared" si="28"/>
        <v>-0.12136219533494721</v>
      </c>
      <c r="AA28" s="116">
        <f t="shared" si="29"/>
        <v>0</v>
      </c>
      <c r="AB28" s="173">
        <v>5397878597.5764532</v>
      </c>
      <c r="AC28" s="169">
        <v>100</v>
      </c>
      <c r="AD28" s="116">
        <f t="shared" si="30"/>
        <v>-4.1106767909450864E-2</v>
      </c>
      <c r="AE28" s="116">
        <f t="shared" si="31"/>
        <v>0</v>
      </c>
      <c r="AF28" s="173">
        <v>5355481265.6800003</v>
      </c>
      <c r="AG28" s="169">
        <v>100</v>
      </c>
      <c r="AH28" s="116">
        <f t="shared" si="32"/>
        <v>-7.8544433947604006E-3</v>
      </c>
      <c r="AI28" s="116">
        <f t="shared" si="33"/>
        <v>0</v>
      </c>
      <c r="AJ28" s="117">
        <f t="shared" si="14"/>
        <v>-2.8957754892709745E-2</v>
      </c>
      <c r="AK28" s="117">
        <f t="shared" si="15"/>
        <v>0</v>
      </c>
      <c r="AL28" s="118">
        <f t="shared" si="16"/>
        <v>-0.17497692431761958</v>
      </c>
      <c r="AM28" s="118">
        <f t="shared" si="17"/>
        <v>0</v>
      </c>
      <c r="AN28" s="119">
        <f t="shared" si="18"/>
        <v>4.8120448750874602E-2</v>
      </c>
      <c r="AO28" s="203">
        <f t="shared" si="19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8543841910.9099998</v>
      </c>
      <c r="C29" s="169">
        <v>100</v>
      </c>
      <c r="D29" s="173">
        <v>8580289889.6199999</v>
      </c>
      <c r="E29" s="169">
        <v>100</v>
      </c>
      <c r="F29" s="116">
        <f>((D29-B29)/B29)</f>
        <v>4.2659940446063312E-3</v>
      </c>
      <c r="G29" s="116">
        <f>((E29-C29)/C29)</f>
        <v>0</v>
      </c>
      <c r="H29" s="173">
        <v>8404338281.8800001</v>
      </c>
      <c r="I29" s="169">
        <v>100</v>
      </c>
      <c r="J29" s="116">
        <f t="shared" si="20"/>
        <v>-2.0506487543370429E-2</v>
      </c>
      <c r="K29" s="116">
        <f t="shared" si="21"/>
        <v>0</v>
      </c>
      <c r="L29" s="173">
        <v>8083342379.1599998</v>
      </c>
      <c r="M29" s="169">
        <v>100</v>
      </c>
      <c r="N29" s="116">
        <f t="shared" si="22"/>
        <v>-3.8194072151055226E-2</v>
      </c>
      <c r="O29" s="116">
        <f t="shared" si="23"/>
        <v>0</v>
      </c>
      <c r="P29" s="173">
        <v>8050514944.1899996</v>
      </c>
      <c r="Q29" s="169">
        <v>100</v>
      </c>
      <c r="R29" s="116">
        <f t="shared" si="24"/>
        <v>-4.0611214309855337E-3</v>
      </c>
      <c r="S29" s="116">
        <f t="shared" si="25"/>
        <v>0</v>
      </c>
      <c r="T29" s="173">
        <v>8555263758.0699997</v>
      </c>
      <c r="U29" s="169">
        <v>100</v>
      </c>
      <c r="V29" s="116">
        <f t="shared" si="26"/>
        <v>6.2697705349180649E-2</v>
      </c>
      <c r="W29" s="116">
        <f t="shared" si="27"/>
        <v>0</v>
      </c>
      <c r="X29" s="173">
        <v>8353554494.0699997</v>
      </c>
      <c r="Y29" s="169">
        <v>100</v>
      </c>
      <c r="Z29" s="116">
        <f t="shared" si="28"/>
        <v>-2.3577211609604895E-2</v>
      </c>
      <c r="AA29" s="116">
        <f t="shared" si="29"/>
        <v>0</v>
      </c>
      <c r="AB29" s="173">
        <v>7948623302.4899998</v>
      </c>
      <c r="AC29" s="169">
        <v>100</v>
      </c>
      <c r="AD29" s="116">
        <f t="shared" si="30"/>
        <v>-4.8474118636258549E-2</v>
      </c>
      <c r="AE29" s="116">
        <f t="shared" si="31"/>
        <v>0</v>
      </c>
      <c r="AF29" s="173">
        <v>7783818661.6400003</v>
      </c>
      <c r="AG29" s="169">
        <v>100</v>
      </c>
      <c r="AH29" s="116">
        <f t="shared" si="32"/>
        <v>-2.0733733953447315E-2</v>
      </c>
      <c r="AI29" s="116">
        <f t="shared" si="33"/>
        <v>0</v>
      </c>
      <c r="AJ29" s="117">
        <f t="shared" si="14"/>
        <v>-1.1072880741366871E-2</v>
      </c>
      <c r="AK29" s="117">
        <f t="shared" si="15"/>
        <v>0</v>
      </c>
      <c r="AL29" s="118">
        <f t="shared" si="16"/>
        <v>-9.2825678179420265E-2</v>
      </c>
      <c r="AM29" s="118">
        <f t="shared" si="17"/>
        <v>0</v>
      </c>
      <c r="AN29" s="119">
        <f t="shared" si="18"/>
        <v>3.4225387720986856E-2</v>
      </c>
      <c r="AO29" s="203">
        <f t="shared" si="19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1073249342.62</v>
      </c>
      <c r="C30" s="169">
        <v>10</v>
      </c>
      <c r="D30" s="173">
        <v>1071284349.41</v>
      </c>
      <c r="E30" s="169">
        <v>10</v>
      </c>
      <c r="F30" s="116">
        <f>((D30-B30)/B30)</f>
        <v>-1.8308822861266578E-3</v>
      </c>
      <c r="G30" s="116">
        <f>((E30-C30)/C30)</f>
        <v>0</v>
      </c>
      <c r="H30" s="173">
        <v>1046903220.91</v>
      </c>
      <c r="I30" s="169">
        <v>10</v>
      </c>
      <c r="J30" s="116">
        <f t="shared" si="20"/>
        <v>-2.2758783429840716E-2</v>
      </c>
      <c r="K30" s="116">
        <f t="shared" si="21"/>
        <v>0</v>
      </c>
      <c r="L30" s="173">
        <v>1041556793.8099999</v>
      </c>
      <c r="M30" s="169">
        <v>10</v>
      </c>
      <c r="N30" s="116">
        <f t="shared" si="22"/>
        <v>-5.1068971736974384E-3</v>
      </c>
      <c r="O30" s="116">
        <f t="shared" si="23"/>
        <v>0</v>
      </c>
      <c r="P30" s="173">
        <v>1022167168.6799999</v>
      </c>
      <c r="Q30" s="169">
        <v>10</v>
      </c>
      <c r="R30" s="116">
        <f t="shared" si="24"/>
        <v>-1.8616003702566254E-2</v>
      </c>
      <c r="S30" s="116">
        <f t="shared" si="25"/>
        <v>0</v>
      </c>
      <c r="T30" s="173">
        <v>1117238030.79</v>
      </c>
      <c r="U30" s="169">
        <v>10</v>
      </c>
      <c r="V30" s="116">
        <f t="shared" si="26"/>
        <v>9.3009113404387708E-2</v>
      </c>
      <c r="W30" s="116">
        <f t="shared" si="27"/>
        <v>0</v>
      </c>
      <c r="X30" s="173">
        <v>1119873219.01</v>
      </c>
      <c r="Y30" s="169">
        <v>10</v>
      </c>
      <c r="Z30" s="116">
        <f t="shared" si="28"/>
        <v>2.358663192065423E-3</v>
      </c>
      <c r="AA30" s="116">
        <f t="shared" si="29"/>
        <v>0</v>
      </c>
      <c r="AB30" s="173">
        <v>1124245076.1300001</v>
      </c>
      <c r="AC30" s="169">
        <v>10</v>
      </c>
      <c r="AD30" s="116">
        <f t="shared" si="30"/>
        <v>3.9038857665200451E-3</v>
      </c>
      <c r="AE30" s="116">
        <f t="shared" si="31"/>
        <v>0</v>
      </c>
      <c r="AF30" s="173">
        <v>1125494987.9300001</v>
      </c>
      <c r="AG30" s="169">
        <v>10</v>
      </c>
      <c r="AH30" s="116">
        <f t="shared" si="32"/>
        <v>1.1117787629566821E-3</v>
      </c>
      <c r="AI30" s="116">
        <f t="shared" si="33"/>
        <v>0</v>
      </c>
      <c r="AJ30" s="117">
        <f t="shared" si="14"/>
        <v>6.5088593167123496E-3</v>
      </c>
      <c r="AK30" s="117">
        <f t="shared" si="15"/>
        <v>0</v>
      </c>
      <c r="AL30" s="118">
        <f t="shared" si="16"/>
        <v>5.0603407535876083E-2</v>
      </c>
      <c r="AM30" s="118">
        <f t="shared" si="17"/>
        <v>0</v>
      </c>
      <c r="AN30" s="119">
        <f t="shared" si="18"/>
        <v>3.6307738634642053E-2</v>
      </c>
      <c r="AO30" s="203">
        <f t="shared" si="19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2764077182</v>
      </c>
      <c r="C31" s="169">
        <v>100</v>
      </c>
      <c r="D31" s="168">
        <v>2759716234</v>
      </c>
      <c r="E31" s="169">
        <v>100</v>
      </c>
      <c r="F31" s="116">
        <f>((D31-B31)/B31)</f>
        <v>-1.577722947969403E-3</v>
      </c>
      <c r="G31" s="116">
        <f>((E31-C31)/C31)</f>
        <v>0</v>
      </c>
      <c r="H31" s="168">
        <v>2754268644</v>
      </c>
      <c r="I31" s="169">
        <v>100</v>
      </c>
      <c r="J31" s="116">
        <f t="shared" si="20"/>
        <v>-1.9739674437846567E-3</v>
      </c>
      <c r="K31" s="116">
        <f t="shared" si="21"/>
        <v>0</v>
      </c>
      <c r="L31" s="168">
        <v>2773896262</v>
      </c>
      <c r="M31" s="169">
        <v>100</v>
      </c>
      <c r="N31" s="116">
        <f t="shared" si="22"/>
        <v>7.1262540212834805E-3</v>
      </c>
      <c r="O31" s="116">
        <f t="shared" si="23"/>
        <v>0</v>
      </c>
      <c r="P31" s="168">
        <v>2548299818</v>
      </c>
      <c r="Q31" s="169">
        <v>100</v>
      </c>
      <c r="R31" s="116">
        <f t="shared" si="24"/>
        <v>-8.1328363677646426E-2</v>
      </c>
      <c r="S31" s="116">
        <f t="shared" si="25"/>
        <v>0</v>
      </c>
      <c r="T31" s="168">
        <v>2549594818</v>
      </c>
      <c r="U31" s="169">
        <v>100</v>
      </c>
      <c r="V31" s="116">
        <f t="shared" si="26"/>
        <v>5.0818196149947695E-4</v>
      </c>
      <c r="W31" s="116">
        <f t="shared" si="27"/>
        <v>0</v>
      </c>
      <c r="X31" s="168">
        <v>2521521661</v>
      </c>
      <c r="Y31" s="169">
        <v>100</v>
      </c>
      <c r="Z31" s="116">
        <f t="shared" si="28"/>
        <v>-1.1010830741341741E-2</v>
      </c>
      <c r="AA31" s="116">
        <f t="shared" si="29"/>
        <v>0</v>
      </c>
      <c r="AB31" s="168">
        <v>2527081987</v>
      </c>
      <c r="AC31" s="169">
        <v>100</v>
      </c>
      <c r="AD31" s="116">
        <f t="shared" si="30"/>
        <v>2.2051470292723373E-3</v>
      </c>
      <c r="AE31" s="116">
        <f t="shared" si="31"/>
        <v>0</v>
      </c>
      <c r="AF31" s="168">
        <v>2524853225</v>
      </c>
      <c r="AG31" s="169">
        <v>100</v>
      </c>
      <c r="AH31" s="116">
        <f t="shared" si="32"/>
        <v>-8.8195080787460028E-4</v>
      </c>
      <c r="AI31" s="116">
        <f t="shared" si="33"/>
        <v>0</v>
      </c>
      <c r="AJ31" s="117">
        <f t="shared" si="14"/>
        <v>-1.0866656575820192E-2</v>
      </c>
      <c r="AK31" s="117">
        <f t="shared" si="15"/>
        <v>0</v>
      </c>
      <c r="AL31" s="118">
        <f t="shared" si="16"/>
        <v>-8.5104042983283043E-2</v>
      </c>
      <c r="AM31" s="118">
        <f t="shared" si="17"/>
        <v>0</v>
      </c>
      <c r="AN31" s="119">
        <f t="shared" si="18"/>
        <v>2.8918445285475318E-2</v>
      </c>
      <c r="AO31" s="203">
        <f t="shared" si="19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10977088503.959999</v>
      </c>
      <c r="C32" s="169">
        <v>100</v>
      </c>
      <c r="D32" s="168">
        <v>10981090202.379999</v>
      </c>
      <c r="E32" s="169">
        <v>100</v>
      </c>
      <c r="F32" s="116">
        <f>((D32-B32)/B32)</f>
        <v>3.6455007341486392E-4</v>
      </c>
      <c r="G32" s="116">
        <f>((E32-C32)/C32)</f>
        <v>0</v>
      </c>
      <c r="H32" s="168">
        <v>10330016561.74</v>
      </c>
      <c r="I32" s="169">
        <v>100</v>
      </c>
      <c r="J32" s="116">
        <f t="shared" si="20"/>
        <v>-5.9290437346456566E-2</v>
      </c>
      <c r="K32" s="116">
        <f t="shared" si="21"/>
        <v>0</v>
      </c>
      <c r="L32" s="168">
        <v>9984002999.5200005</v>
      </c>
      <c r="M32" s="169">
        <v>100</v>
      </c>
      <c r="N32" s="116">
        <f t="shared" si="22"/>
        <v>-3.3495934895356683E-2</v>
      </c>
      <c r="O32" s="116">
        <f t="shared" si="23"/>
        <v>0</v>
      </c>
      <c r="P32" s="168">
        <v>10198823526.33</v>
      </c>
      <c r="Q32" s="169">
        <v>100</v>
      </c>
      <c r="R32" s="116">
        <f t="shared" si="24"/>
        <v>2.151647258322412E-2</v>
      </c>
      <c r="S32" s="116">
        <f t="shared" si="25"/>
        <v>0</v>
      </c>
      <c r="T32" s="168">
        <v>9761435875.7900009</v>
      </c>
      <c r="U32" s="169">
        <v>100</v>
      </c>
      <c r="V32" s="116">
        <f t="shared" si="26"/>
        <v>-4.2886088715115844E-2</v>
      </c>
      <c r="W32" s="116">
        <f t="shared" si="27"/>
        <v>0</v>
      </c>
      <c r="X32" s="168">
        <v>9675445348.5799999</v>
      </c>
      <c r="Y32" s="169">
        <v>100</v>
      </c>
      <c r="Z32" s="116">
        <f t="shared" si="28"/>
        <v>-8.809208840194498E-3</v>
      </c>
      <c r="AA32" s="116">
        <f t="shared" si="29"/>
        <v>0</v>
      </c>
      <c r="AB32" s="168">
        <v>10134094447.74</v>
      </c>
      <c r="AC32" s="169">
        <v>100</v>
      </c>
      <c r="AD32" s="116">
        <f t="shared" si="30"/>
        <v>4.7403409624685929E-2</v>
      </c>
      <c r="AE32" s="116">
        <f t="shared" si="31"/>
        <v>0</v>
      </c>
      <c r="AF32" s="168">
        <v>9277884616.1200008</v>
      </c>
      <c r="AG32" s="169">
        <v>100</v>
      </c>
      <c r="AH32" s="116">
        <f t="shared" si="32"/>
        <v>-8.4488045383368404E-2</v>
      </c>
      <c r="AI32" s="116">
        <f t="shared" si="33"/>
        <v>0</v>
      </c>
      <c r="AJ32" s="117">
        <f t="shared" si="14"/>
        <v>-1.9960660362395886E-2</v>
      </c>
      <c r="AK32" s="117">
        <f t="shared" si="15"/>
        <v>0</v>
      </c>
      <c r="AL32" s="118">
        <f t="shared" si="16"/>
        <v>-0.1551035056510921</v>
      </c>
      <c r="AM32" s="118">
        <f t="shared" si="17"/>
        <v>0</v>
      </c>
      <c r="AN32" s="119">
        <f t="shared" si="18"/>
        <v>4.3449697072796035E-2</v>
      </c>
      <c r="AO32" s="203">
        <f t="shared" si="19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15084606446.200001</v>
      </c>
      <c r="C33" s="169">
        <v>100</v>
      </c>
      <c r="D33" s="168">
        <v>14927609839.67</v>
      </c>
      <c r="E33" s="169">
        <v>100</v>
      </c>
      <c r="F33" s="116">
        <f>((D33-B33)/B33)</f>
        <v>-1.0407736329743629E-2</v>
      </c>
      <c r="G33" s="116">
        <f>((E33-C33)/C33)</f>
        <v>0</v>
      </c>
      <c r="H33" s="168">
        <v>14672737361.209999</v>
      </c>
      <c r="I33" s="169">
        <v>100</v>
      </c>
      <c r="J33" s="116">
        <f t="shared" si="20"/>
        <v>-1.7073897375230126E-2</v>
      </c>
      <c r="K33" s="116">
        <f t="shared" si="21"/>
        <v>0</v>
      </c>
      <c r="L33" s="168">
        <v>14519474034.5</v>
      </c>
      <c r="M33" s="169">
        <v>100</v>
      </c>
      <c r="N33" s="116">
        <f t="shared" si="22"/>
        <v>-1.0445448789615635E-2</v>
      </c>
      <c r="O33" s="116">
        <f t="shared" si="23"/>
        <v>0</v>
      </c>
      <c r="P33" s="168">
        <v>13588844839.6</v>
      </c>
      <c r="Q33" s="169">
        <v>100</v>
      </c>
      <c r="R33" s="116">
        <f t="shared" si="24"/>
        <v>-6.409524151417012E-2</v>
      </c>
      <c r="S33" s="116">
        <f t="shared" si="25"/>
        <v>0</v>
      </c>
      <c r="T33" s="168">
        <v>13324856919.76</v>
      </c>
      <c r="U33" s="169">
        <v>100</v>
      </c>
      <c r="V33" s="116">
        <f t="shared" si="26"/>
        <v>-1.9426810958257351E-2</v>
      </c>
      <c r="W33" s="116">
        <f t="shared" si="27"/>
        <v>0</v>
      </c>
      <c r="X33" s="168">
        <v>13475168627.459999</v>
      </c>
      <c r="Y33" s="169">
        <v>100</v>
      </c>
      <c r="Z33" s="116">
        <f t="shared" si="28"/>
        <v>1.1280549472699793E-2</v>
      </c>
      <c r="AA33" s="116">
        <f t="shared" si="29"/>
        <v>0</v>
      </c>
      <c r="AB33" s="168">
        <v>13343925753.969999</v>
      </c>
      <c r="AC33" s="169">
        <v>100</v>
      </c>
      <c r="AD33" s="116">
        <f t="shared" si="30"/>
        <v>-9.7396089888292844E-3</v>
      </c>
      <c r="AE33" s="116">
        <f t="shared" si="31"/>
        <v>0</v>
      </c>
      <c r="AF33" s="168">
        <v>12343925060.040001</v>
      </c>
      <c r="AG33" s="169">
        <v>100</v>
      </c>
      <c r="AH33" s="116">
        <f t="shared" si="32"/>
        <v>-7.4940516933892906E-2</v>
      </c>
      <c r="AI33" s="116">
        <f t="shared" si="33"/>
        <v>0</v>
      </c>
      <c r="AJ33" s="117">
        <f t="shared" si="14"/>
        <v>-2.4356088927129906E-2</v>
      </c>
      <c r="AK33" s="117">
        <f t="shared" si="15"/>
        <v>0</v>
      </c>
      <c r="AL33" s="118">
        <f t="shared" si="16"/>
        <v>-0.17308094245361894</v>
      </c>
      <c r="AM33" s="118">
        <f t="shared" si="17"/>
        <v>0</v>
      </c>
      <c r="AN33" s="119">
        <f t="shared" si="18"/>
        <v>2.9488464164928303E-2</v>
      </c>
      <c r="AO33" s="203">
        <f t="shared" si="19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488902816.22000003</v>
      </c>
      <c r="C34" s="169">
        <v>1000000</v>
      </c>
      <c r="D34" s="168">
        <v>489021181.57999998</v>
      </c>
      <c r="E34" s="169">
        <v>1000000</v>
      </c>
      <c r="F34" s="116">
        <f>((D34-B34)/B34)</f>
        <v>2.421040666427493E-4</v>
      </c>
      <c r="G34" s="116">
        <f>((E34-C34)/C34)</f>
        <v>0</v>
      </c>
      <c r="H34" s="168">
        <v>488310131.99000001</v>
      </c>
      <c r="I34" s="169">
        <v>1000000</v>
      </c>
      <c r="J34" s="116">
        <f t="shared" si="20"/>
        <v>-1.454026158340652E-3</v>
      </c>
      <c r="K34" s="116">
        <f t="shared" si="21"/>
        <v>0</v>
      </c>
      <c r="L34" s="168">
        <v>483746216.48000002</v>
      </c>
      <c r="M34" s="169">
        <v>1000000</v>
      </c>
      <c r="N34" s="116">
        <f t="shared" si="22"/>
        <v>-9.3463461251577177E-3</v>
      </c>
      <c r="O34" s="116">
        <f t="shared" si="23"/>
        <v>0</v>
      </c>
      <c r="P34" s="168">
        <v>483862778.57999998</v>
      </c>
      <c r="Q34" s="169">
        <v>1000000</v>
      </c>
      <c r="R34" s="116">
        <f t="shared" si="24"/>
        <v>2.4095713005909035E-4</v>
      </c>
      <c r="S34" s="116">
        <f t="shared" si="25"/>
        <v>0</v>
      </c>
      <c r="T34" s="168">
        <v>483814292.95999998</v>
      </c>
      <c r="U34" s="169">
        <v>1000000</v>
      </c>
      <c r="V34" s="116">
        <f t="shared" si="26"/>
        <v>-1.0020531056820761E-4</v>
      </c>
      <c r="W34" s="116">
        <f t="shared" si="27"/>
        <v>0</v>
      </c>
      <c r="X34" s="168">
        <v>487535655.88999999</v>
      </c>
      <c r="Y34" s="169">
        <v>1000000</v>
      </c>
      <c r="Z34" s="116">
        <f t="shared" si="28"/>
        <v>7.6917176366008604E-3</v>
      </c>
      <c r="AA34" s="116">
        <f t="shared" si="29"/>
        <v>0</v>
      </c>
      <c r="AB34" s="168">
        <v>397558429.45999998</v>
      </c>
      <c r="AC34" s="169">
        <v>1000000</v>
      </c>
      <c r="AD34" s="116">
        <f t="shared" si="30"/>
        <v>-0.18455517118177933</v>
      </c>
      <c r="AE34" s="116">
        <f t="shared" si="31"/>
        <v>0</v>
      </c>
      <c r="AF34" s="168">
        <v>347562275.58999997</v>
      </c>
      <c r="AG34" s="169">
        <v>1000000</v>
      </c>
      <c r="AH34" s="116">
        <f t="shared" si="32"/>
        <v>-0.12575800225871031</v>
      </c>
      <c r="AI34" s="116">
        <f t="shared" si="33"/>
        <v>0</v>
      </c>
      <c r="AJ34" s="117">
        <f t="shared" si="14"/>
        <v>-3.9129871525156693E-2</v>
      </c>
      <c r="AK34" s="117">
        <f t="shared" si="15"/>
        <v>0</v>
      </c>
      <c r="AL34" s="118">
        <f t="shared" si="16"/>
        <v>-0.28926948630927241</v>
      </c>
      <c r="AM34" s="118">
        <f t="shared" si="17"/>
        <v>0</v>
      </c>
      <c r="AN34" s="119">
        <f t="shared" si="18"/>
        <v>7.3460649516224455E-2</v>
      </c>
      <c r="AO34" s="203">
        <f t="shared" si="19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10311335578</v>
      </c>
      <c r="C35" s="169">
        <v>1</v>
      </c>
      <c r="D35" s="168">
        <v>10311335578</v>
      </c>
      <c r="E35" s="169">
        <v>1</v>
      </c>
      <c r="F35" s="116">
        <f>((D35-B35)/B35)</f>
        <v>0</v>
      </c>
      <c r="G35" s="116">
        <f>((E35-C35)/C35)</f>
        <v>0</v>
      </c>
      <c r="H35" s="168">
        <v>10208083416.5</v>
      </c>
      <c r="I35" s="169">
        <v>1</v>
      </c>
      <c r="J35" s="116">
        <f t="shared" si="20"/>
        <v>-1.0013461468589594E-2</v>
      </c>
      <c r="K35" s="116">
        <f t="shared" si="21"/>
        <v>0</v>
      </c>
      <c r="L35" s="168">
        <v>10000487019.48</v>
      </c>
      <c r="M35" s="169">
        <v>1</v>
      </c>
      <c r="N35" s="116">
        <f t="shared" si="22"/>
        <v>-2.0336471455988367E-2</v>
      </c>
      <c r="O35" s="116">
        <f t="shared" si="23"/>
        <v>0</v>
      </c>
      <c r="P35" s="168">
        <v>9220692589.2299995</v>
      </c>
      <c r="Q35" s="169">
        <v>1</v>
      </c>
      <c r="R35" s="116">
        <f t="shared" si="24"/>
        <v>-7.7975645459169587E-2</v>
      </c>
      <c r="S35" s="116">
        <f t="shared" si="25"/>
        <v>0</v>
      </c>
      <c r="T35" s="168">
        <v>8492041573.9499998</v>
      </c>
      <c r="U35" s="169">
        <v>1</v>
      </c>
      <c r="V35" s="116">
        <f t="shared" si="26"/>
        <v>-7.9023458186978535E-2</v>
      </c>
      <c r="W35" s="116">
        <f t="shared" si="27"/>
        <v>0</v>
      </c>
      <c r="X35" s="168">
        <v>7522839240.7200003</v>
      </c>
      <c r="Y35" s="169">
        <v>1</v>
      </c>
      <c r="Z35" s="116">
        <f t="shared" si="28"/>
        <v>-0.11413066278468341</v>
      </c>
      <c r="AA35" s="116">
        <f t="shared" si="29"/>
        <v>0</v>
      </c>
      <c r="AB35" s="168">
        <v>6942903576.6700001</v>
      </c>
      <c r="AC35" s="169">
        <v>1</v>
      </c>
      <c r="AD35" s="116">
        <f t="shared" si="30"/>
        <v>-7.7089998269655347E-2</v>
      </c>
      <c r="AE35" s="116">
        <f t="shared" si="31"/>
        <v>0</v>
      </c>
      <c r="AF35" s="168">
        <v>6924130834.4200001</v>
      </c>
      <c r="AG35" s="169">
        <v>1</v>
      </c>
      <c r="AH35" s="116">
        <f t="shared" si="32"/>
        <v>-2.7038748331579023E-3</v>
      </c>
      <c r="AI35" s="116">
        <f t="shared" si="33"/>
        <v>0</v>
      </c>
      <c r="AJ35" s="117">
        <f t="shared" si="14"/>
        <v>-4.7659196557277843E-2</v>
      </c>
      <c r="AK35" s="117">
        <f t="shared" si="15"/>
        <v>0</v>
      </c>
      <c r="AL35" s="118">
        <f t="shared" si="16"/>
        <v>-0.32849330893728768</v>
      </c>
      <c r="AM35" s="118">
        <f t="shared" si="17"/>
        <v>0</v>
      </c>
      <c r="AN35" s="119">
        <f t="shared" si="18"/>
        <v>4.4148361138623797E-2</v>
      </c>
      <c r="AO35" s="203">
        <f t="shared" si="19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14446163516.51</v>
      </c>
      <c r="C36" s="169">
        <v>1</v>
      </c>
      <c r="D36" s="168">
        <v>14402139899.629999</v>
      </c>
      <c r="E36" s="169">
        <v>1</v>
      </c>
      <c r="F36" s="116">
        <f>((D36-B36)/B36)</f>
        <v>-3.0474261785620842E-3</v>
      </c>
      <c r="G36" s="116">
        <f>((E36-C36)/C36)</f>
        <v>0</v>
      </c>
      <c r="H36" s="168">
        <v>14396847298.959999</v>
      </c>
      <c r="I36" s="169">
        <v>1</v>
      </c>
      <c r="J36" s="116">
        <f t="shared" si="20"/>
        <v>-3.6748710308917684E-4</v>
      </c>
      <c r="K36" s="116">
        <f t="shared" si="21"/>
        <v>0</v>
      </c>
      <c r="L36" s="168">
        <v>13878281441.75</v>
      </c>
      <c r="M36" s="169">
        <v>1</v>
      </c>
      <c r="N36" s="116">
        <f t="shared" si="22"/>
        <v>-3.6019403862640076E-2</v>
      </c>
      <c r="O36" s="116">
        <f t="shared" si="23"/>
        <v>0</v>
      </c>
      <c r="P36" s="168">
        <v>13800628692.049999</v>
      </c>
      <c r="Q36" s="169">
        <v>1</v>
      </c>
      <c r="R36" s="116">
        <f t="shared" si="24"/>
        <v>-5.5952712895991708E-3</v>
      </c>
      <c r="S36" s="116">
        <f t="shared" si="25"/>
        <v>0</v>
      </c>
      <c r="T36" s="168">
        <v>13790690988.99</v>
      </c>
      <c r="U36" s="169">
        <v>1</v>
      </c>
      <c r="V36" s="116">
        <f t="shared" si="26"/>
        <v>-7.2009060469282733E-4</v>
      </c>
      <c r="W36" s="116">
        <f t="shared" si="27"/>
        <v>0</v>
      </c>
      <c r="X36" s="168">
        <v>13345509942.219999</v>
      </c>
      <c r="Y36" s="169">
        <v>1</v>
      </c>
      <c r="Z36" s="116">
        <f t="shared" si="28"/>
        <v>-3.2281271991767294E-2</v>
      </c>
      <c r="AA36" s="116">
        <f t="shared" si="29"/>
        <v>0</v>
      </c>
      <c r="AB36" s="168">
        <v>13229519873</v>
      </c>
      <c r="AC36" s="169">
        <v>1</v>
      </c>
      <c r="AD36" s="116">
        <f t="shared" si="30"/>
        <v>-8.6913178831070272E-3</v>
      </c>
      <c r="AE36" s="116">
        <f t="shared" si="31"/>
        <v>0</v>
      </c>
      <c r="AF36" s="168">
        <v>13033449042.790001</v>
      </c>
      <c r="AG36" s="169">
        <v>1</v>
      </c>
      <c r="AH36" s="116">
        <f t="shared" si="32"/>
        <v>-1.4820706427159019E-2</v>
      </c>
      <c r="AI36" s="116">
        <f t="shared" si="33"/>
        <v>0</v>
      </c>
      <c r="AJ36" s="117">
        <f t="shared" si="14"/>
        <v>-1.2692871917577083E-2</v>
      </c>
      <c r="AK36" s="117">
        <f t="shared" si="15"/>
        <v>0</v>
      </c>
      <c r="AL36" s="118">
        <f t="shared" si="16"/>
        <v>-9.5033853745245242E-2</v>
      </c>
      <c r="AM36" s="118">
        <f t="shared" si="17"/>
        <v>0</v>
      </c>
      <c r="AN36" s="119">
        <f t="shared" si="18"/>
        <v>1.4076554904274827E-2</v>
      </c>
      <c r="AO36" s="203">
        <f t="shared" si="19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593089432.24000001</v>
      </c>
      <c r="C37" s="169">
        <v>100</v>
      </c>
      <c r="D37" s="168">
        <v>598714312.26999998</v>
      </c>
      <c r="E37" s="169">
        <v>100</v>
      </c>
      <c r="F37" s="116">
        <f>((D37-B37)/B37)</f>
        <v>9.484033476630559E-3</v>
      </c>
      <c r="G37" s="116">
        <f>((E37-C37)/C37)</f>
        <v>0</v>
      </c>
      <c r="H37" s="168">
        <v>594846646.92999995</v>
      </c>
      <c r="I37" s="169">
        <v>100</v>
      </c>
      <c r="J37" s="116">
        <f t="shared" si="20"/>
        <v>-6.459951367015002E-3</v>
      </c>
      <c r="K37" s="116">
        <f t="shared" si="21"/>
        <v>0</v>
      </c>
      <c r="L37" s="168">
        <v>581445343.88999999</v>
      </c>
      <c r="M37" s="169">
        <v>100</v>
      </c>
      <c r="N37" s="116">
        <f t="shared" si="22"/>
        <v>-2.2529004927848224E-2</v>
      </c>
      <c r="O37" s="116">
        <f t="shared" si="23"/>
        <v>0</v>
      </c>
      <c r="P37" s="168">
        <v>560722998.37</v>
      </c>
      <c r="Q37" s="169">
        <v>100</v>
      </c>
      <c r="R37" s="116">
        <f t="shared" si="24"/>
        <v>-3.5639369611875873E-2</v>
      </c>
      <c r="S37" s="116">
        <f t="shared" si="25"/>
        <v>0</v>
      </c>
      <c r="T37" s="168">
        <v>557495225.91999996</v>
      </c>
      <c r="U37" s="169">
        <v>100</v>
      </c>
      <c r="V37" s="116">
        <f t="shared" si="26"/>
        <v>-5.7564474069782354E-3</v>
      </c>
      <c r="W37" s="116">
        <f t="shared" si="27"/>
        <v>0</v>
      </c>
      <c r="X37" s="168">
        <v>572015900.09000003</v>
      </c>
      <c r="Y37" s="169">
        <v>100</v>
      </c>
      <c r="Z37" s="116">
        <f t="shared" si="28"/>
        <v>2.6046275366820415E-2</v>
      </c>
      <c r="AA37" s="116">
        <f t="shared" si="29"/>
        <v>0</v>
      </c>
      <c r="AB37" s="168">
        <v>543834346.87</v>
      </c>
      <c r="AC37" s="169">
        <v>100</v>
      </c>
      <c r="AD37" s="116">
        <f t="shared" si="30"/>
        <v>-4.9267080190543634E-2</v>
      </c>
      <c r="AE37" s="116">
        <f t="shared" si="31"/>
        <v>0</v>
      </c>
      <c r="AF37" s="168">
        <v>548792050.96000004</v>
      </c>
      <c r="AG37" s="169">
        <v>100</v>
      </c>
      <c r="AH37" s="116">
        <f t="shared" si="32"/>
        <v>9.1162026056900367E-3</v>
      </c>
      <c r="AI37" s="116">
        <f t="shared" si="33"/>
        <v>0</v>
      </c>
      <c r="AJ37" s="117">
        <f t="shared" si="14"/>
        <v>-9.3756677568899958E-3</v>
      </c>
      <c r="AK37" s="117">
        <f t="shared" si="15"/>
        <v>0</v>
      </c>
      <c r="AL37" s="118">
        <f t="shared" si="16"/>
        <v>-8.338244182057683E-2</v>
      </c>
      <c r="AM37" s="118">
        <f t="shared" si="17"/>
        <v>0</v>
      </c>
      <c r="AN37" s="119">
        <f t="shared" si="18"/>
        <v>2.5151168426716011E-2</v>
      </c>
      <c r="AO37" s="203">
        <f t="shared" si="19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13921595961.93</v>
      </c>
      <c r="C38" s="169">
        <v>1</v>
      </c>
      <c r="D38" s="166">
        <v>13484503951.98</v>
      </c>
      <c r="E38" s="169">
        <v>1</v>
      </c>
      <c r="F38" s="116">
        <f>((D38-B38)/B38)</f>
        <v>-3.1396688364270349E-2</v>
      </c>
      <c r="G38" s="116">
        <f>((E38-C38)/C38)</f>
        <v>0</v>
      </c>
      <c r="H38" s="166">
        <v>13185330693.690001</v>
      </c>
      <c r="I38" s="169">
        <v>1</v>
      </c>
      <c r="J38" s="116">
        <f t="shared" si="20"/>
        <v>-2.2186448930964928E-2</v>
      </c>
      <c r="K38" s="116">
        <f t="shared" si="21"/>
        <v>0</v>
      </c>
      <c r="L38" s="166">
        <v>12971378982.48</v>
      </c>
      <c r="M38" s="169">
        <v>1</v>
      </c>
      <c r="N38" s="116">
        <f t="shared" si="22"/>
        <v>-1.6226495654931897E-2</v>
      </c>
      <c r="O38" s="116">
        <f t="shared" si="23"/>
        <v>0</v>
      </c>
      <c r="P38" s="166">
        <v>12801020125.540001</v>
      </c>
      <c r="Q38" s="169">
        <v>1</v>
      </c>
      <c r="R38" s="116">
        <f t="shared" si="24"/>
        <v>-1.3133442263162346E-2</v>
      </c>
      <c r="S38" s="116">
        <f t="shared" si="25"/>
        <v>0</v>
      </c>
      <c r="T38" s="166">
        <v>12732737091.18</v>
      </c>
      <c r="U38" s="169">
        <v>1</v>
      </c>
      <c r="V38" s="116">
        <f t="shared" si="26"/>
        <v>-5.3341869390366378E-3</v>
      </c>
      <c r="W38" s="116">
        <f t="shared" si="27"/>
        <v>0</v>
      </c>
      <c r="X38" s="166">
        <v>12044848678.77</v>
      </c>
      <c r="Y38" s="169">
        <v>1</v>
      </c>
      <c r="Z38" s="116">
        <f t="shared" si="28"/>
        <v>-5.4025179934524992E-2</v>
      </c>
      <c r="AA38" s="116">
        <f t="shared" si="29"/>
        <v>0</v>
      </c>
      <c r="AB38" s="166">
        <v>11677013016.469999</v>
      </c>
      <c r="AC38" s="169">
        <v>1</v>
      </c>
      <c r="AD38" s="116">
        <f t="shared" si="30"/>
        <v>-3.0538836319989691E-2</v>
      </c>
      <c r="AE38" s="116">
        <f t="shared" si="31"/>
        <v>0</v>
      </c>
      <c r="AF38" s="166">
        <v>11448504434.790001</v>
      </c>
      <c r="AG38" s="169">
        <v>1</v>
      </c>
      <c r="AH38" s="116">
        <f t="shared" si="32"/>
        <v>-1.9569095397743878E-2</v>
      </c>
      <c r="AI38" s="116">
        <f t="shared" si="33"/>
        <v>0</v>
      </c>
      <c r="AJ38" s="117">
        <f t="shared" si="14"/>
        <v>-2.405129672557809E-2</v>
      </c>
      <c r="AK38" s="117">
        <f t="shared" si="15"/>
        <v>0</v>
      </c>
      <c r="AL38" s="118">
        <f t="shared" si="16"/>
        <v>-0.15098809154867296</v>
      </c>
      <c r="AM38" s="118">
        <f t="shared" si="17"/>
        <v>0</v>
      </c>
      <c r="AN38" s="119">
        <f t="shared" si="18"/>
        <v>1.4874722881441968E-2</v>
      </c>
      <c r="AO38" s="203">
        <f t="shared" si="19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813901290.67999995</v>
      </c>
      <c r="C39" s="169">
        <v>10</v>
      </c>
      <c r="D39" s="166">
        <v>803939832.42999995</v>
      </c>
      <c r="E39" s="169">
        <v>10</v>
      </c>
      <c r="F39" s="116">
        <f>((D39-B39)/B39)</f>
        <v>-1.2239147872191455E-2</v>
      </c>
      <c r="G39" s="116">
        <f>((E39-C39)/C39)</f>
        <v>0</v>
      </c>
      <c r="H39" s="166">
        <v>806522985.38</v>
      </c>
      <c r="I39" s="169">
        <v>10</v>
      </c>
      <c r="J39" s="116">
        <f t="shared" si="20"/>
        <v>3.2131172580318265E-3</v>
      </c>
      <c r="K39" s="116">
        <f t="shared" si="21"/>
        <v>0</v>
      </c>
      <c r="L39" s="166">
        <v>800686623.62</v>
      </c>
      <c r="M39" s="169">
        <v>10</v>
      </c>
      <c r="N39" s="116">
        <f t="shared" si="22"/>
        <v>-7.2364481431984734E-3</v>
      </c>
      <c r="O39" s="116">
        <f t="shared" si="23"/>
        <v>0</v>
      </c>
      <c r="P39" s="166">
        <v>794686623.62</v>
      </c>
      <c r="Q39" s="169">
        <v>10</v>
      </c>
      <c r="R39" s="116">
        <f t="shared" si="24"/>
        <v>-7.4935684236527925E-3</v>
      </c>
      <c r="S39" s="116">
        <f t="shared" si="25"/>
        <v>0</v>
      </c>
      <c r="T39" s="166">
        <v>794686623.62</v>
      </c>
      <c r="U39" s="169">
        <v>10</v>
      </c>
      <c r="V39" s="116">
        <f t="shared" si="26"/>
        <v>0</v>
      </c>
      <c r="W39" s="116">
        <f t="shared" si="27"/>
        <v>0</v>
      </c>
      <c r="X39" s="166">
        <v>794686623.62</v>
      </c>
      <c r="Y39" s="169">
        <v>10</v>
      </c>
      <c r="Z39" s="116">
        <f t="shared" si="28"/>
        <v>0</v>
      </c>
      <c r="AA39" s="116">
        <f t="shared" si="29"/>
        <v>0</v>
      </c>
      <c r="AB39" s="166">
        <v>791666037.18000007</v>
      </c>
      <c r="AC39" s="169">
        <v>10</v>
      </c>
      <c r="AD39" s="116">
        <f t="shared" si="30"/>
        <v>-3.8009780839652206E-3</v>
      </c>
      <c r="AE39" s="116">
        <f t="shared" si="31"/>
        <v>0</v>
      </c>
      <c r="AF39" s="166">
        <v>791171880.25999999</v>
      </c>
      <c r="AG39" s="169">
        <v>10</v>
      </c>
      <c r="AH39" s="116">
        <f t="shared" si="32"/>
        <v>-6.2419871106295858E-4</v>
      </c>
      <c r="AI39" s="116">
        <f t="shared" si="33"/>
        <v>0</v>
      </c>
      <c r="AJ39" s="117">
        <f t="shared" si="14"/>
        <v>-3.5226529970048843E-3</v>
      </c>
      <c r="AK39" s="117">
        <f t="shared" si="15"/>
        <v>0</v>
      </c>
      <c r="AL39" s="118">
        <f t="shared" si="16"/>
        <v>-1.5881726038386931E-2</v>
      </c>
      <c r="AM39" s="118">
        <f t="shared" si="17"/>
        <v>0</v>
      </c>
      <c r="AN39" s="119">
        <f t="shared" si="18"/>
        <v>5.1298147826159242E-3</v>
      </c>
      <c r="AO39" s="203">
        <f t="shared" si="19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1225907890.47</v>
      </c>
      <c r="C40" s="169">
        <v>1</v>
      </c>
      <c r="D40" s="166">
        <v>1226085757.51</v>
      </c>
      <c r="E40" s="169">
        <v>1</v>
      </c>
      <c r="F40" s="116">
        <f>((D40-B40)/B40)</f>
        <v>1.4509005234624074E-4</v>
      </c>
      <c r="G40" s="116">
        <f>((E40-C40)/C40)</f>
        <v>0</v>
      </c>
      <c r="H40" s="166">
        <v>1217886421.3699999</v>
      </c>
      <c r="I40" s="169">
        <v>1</v>
      </c>
      <c r="J40" s="116">
        <f t="shared" si="20"/>
        <v>-6.6874083560449736E-3</v>
      </c>
      <c r="K40" s="116">
        <f t="shared" si="21"/>
        <v>0</v>
      </c>
      <c r="L40" s="166">
        <v>1204029449.9100001</v>
      </c>
      <c r="M40" s="169">
        <v>1</v>
      </c>
      <c r="N40" s="116">
        <f t="shared" si="22"/>
        <v>-1.1377884847761172E-2</v>
      </c>
      <c r="O40" s="116">
        <f t="shared" si="23"/>
        <v>0</v>
      </c>
      <c r="P40" s="166">
        <v>1201364295.02</v>
      </c>
      <c r="Q40" s="169">
        <v>1</v>
      </c>
      <c r="R40" s="116">
        <f t="shared" si="24"/>
        <v>-2.2135296526171536E-3</v>
      </c>
      <c r="S40" s="116">
        <f t="shared" si="25"/>
        <v>0</v>
      </c>
      <c r="T40" s="166">
        <v>1179129123.75</v>
      </c>
      <c r="U40" s="169">
        <v>1</v>
      </c>
      <c r="V40" s="116">
        <f t="shared" si="26"/>
        <v>-1.85082671111262E-2</v>
      </c>
      <c r="W40" s="116">
        <f t="shared" si="27"/>
        <v>0</v>
      </c>
      <c r="X40" s="166">
        <v>1177437270.0799999</v>
      </c>
      <c r="Y40" s="169">
        <v>1</v>
      </c>
      <c r="Z40" s="116">
        <f t="shared" si="28"/>
        <v>-1.4348332476255454E-3</v>
      </c>
      <c r="AA40" s="116">
        <f t="shared" si="29"/>
        <v>0</v>
      </c>
      <c r="AB40" s="166">
        <v>1179195377.27</v>
      </c>
      <c r="AC40" s="169">
        <v>1</v>
      </c>
      <c r="AD40" s="116">
        <f t="shared" si="30"/>
        <v>1.4931642089778627E-3</v>
      </c>
      <c r="AE40" s="116">
        <f t="shared" si="31"/>
        <v>0</v>
      </c>
      <c r="AF40" s="166">
        <v>1176876671.01</v>
      </c>
      <c r="AG40" s="169">
        <v>1</v>
      </c>
      <c r="AH40" s="116">
        <f t="shared" si="32"/>
        <v>-1.9663461243955311E-3</v>
      </c>
      <c r="AI40" s="116">
        <f t="shared" si="33"/>
        <v>0</v>
      </c>
      <c r="AJ40" s="117">
        <f t="shared" si="14"/>
        <v>-5.0687518847808092E-3</v>
      </c>
      <c r="AK40" s="117">
        <f t="shared" si="15"/>
        <v>0</v>
      </c>
      <c r="AL40" s="118">
        <f t="shared" si="16"/>
        <v>-4.0135109798466642E-2</v>
      </c>
      <c r="AM40" s="118">
        <f t="shared" si="17"/>
        <v>0</v>
      </c>
      <c r="AN40" s="119">
        <f t="shared" si="18"/>
        <v>6.8062077521832114E-3</v>
      </c>
      <c r="AO40" s="203">
        <f t="shared" si="19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8470988079.6499996</v>
      </c>
      <c r="C41" s="169">
        <v>100</v>
      </c>
      <c r="D41" s="166">
        <v>8543086501.6000004</v>
      </c>
      <c r="E41" s="169">
        <v>100</v>
      </c>
      <c r="F41" s="116">
        <f>((D41-B41)/B41)</f>
        <v>8.5112174957728999E-3</v>
      </c>
      <c r="G41" s="116">
        <f>((E41-C41)/C41)</f>
        <v>0</v>
      </c>
      <c r="H41" s="166">
        <v>9313708250.6000004</v>
      </c>
      <c r="I41" s="169">
        <v>100</v>
      </c>
      <c r="J41" s="116">
        <f t="shared" si="20"/>
        <v>9.0204137445602753E-2</v>
      </c>
      <c r="K41" s="116">
        <f t="shared" si="21"/>
        <v>0</v>
      </c>
      <c r="L41" s="166">
        <v>9097690556.5400009</v>
      </c>
      <c r="M41" s="169">
        <v>100</v>
      </c>
      <c r="N41" s="116">
        <f t="shared" si="22"/>
        <v>-2.3193521661587731E-2</v>
      </c>
      <c r="O41" s="116">
        <f t="shared" si="23"/>
        <v>0</v>
      </c>
      <c r="P41" s="166">
        <v>8715100359.2900009</v>
      </c>
      <c r="Q41" s="169">
        <v>100</v>
      </c>
      <c r="R41" s="116">
        <f t="shared" si="24"/>
        <v>-4.2053551379033188E-2</v>
      </c>
      <c r="S41" s="116">
        <f t="shared" si="25"/>
        <v>0</v>
      </c>
      <c r="T41" s="166">
        <v>8680370536.2800007</v>
      </c>
      <c r="U41" s="169">
        <v>100</v>
      </c>
      <c r="V41" s="116">
        <f t="shared" si="26"/>
        <v>-3.985016990995338E-3</v>
      </c>
      <c r="W41" s="116">
        <f t="shared" si="27"/>
        <v>0</v>
      </c>
      <c r="X41" s="166">
        <v>8242855859.1300001</v>
      </c>
      <c r="Y41" s="169">
        <v>100</v>
      </c>
      <c r="Z41" s="116">
        <f t="shared" si="28"/>
        <v>-5.0402765103331505E-2</v>
      </c>
      <c r="AA41" s="116">
        <f t="shared" si="29"/>
        <v>0</v>
      </c>
      <c r="AB41" s="166">
        <v>7374806200.1000004</v>
      </c>
      <c r="AC41" s="169">
        <v>100</v>
      </c>
      <c r="AD41" s="116">
        <f t="shared" si="30"/>
        <v>-0.10530933378733361</v>
      </c>
      <c r="AE41" s="116">
        <f t="shared" si="31"/>
        <v>0</v>
      </c>
      <c r="AF41" s="166">
        <v>7159944914.0799999</v>
      </c>
      <c r="AG41" s="169">
        <v>100</v>
      </c>
      <c r="AH41" s="116">
        <f t="shared" si="32"/>
        <v>-2.9134499292616935E-2</v>
      </c>
      <c r="AI41" s="116">
        <f t="shared" si="33"/>
        <v>0</v>
      </c>
      <c r="AJ41" s="117">
        <f t="shared" si="14"/>
        <v>-1.942041665919033E-2</v>
      </c>
      <c r="AK41" s="117">
        <f t="shared" si="15"/>
        <v>0</v>
      </c>
      <c r="AL41" s="118">
        <f t="shared" si="16"/>
        <v>-0.16190185915370955</v>
      </c>
      <c r="AM41" s="118">
        <f t="shared" si="17"/>
        <v>0</v>
      </c>
      <c r="AN41" s="119">
        <f t="shared" si="18"/>
        <v>5.6053088512756352E-2</v>
      </c>
      <c r="AO41" s="203">
        <f t="shared" si="19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702517026.86000001</v>
      </c>
      <c r="C42" s="169">
        <v>1</v>
      </c>
      <c r="D42" s="166">
        <v>703923279.75</v>
      </c>
      <c r="E42" s="169">
        <v>1</v>
      </c>
      <c r="F42" s="116">
        <f>((D42-B42)/B42)</f>
        <v>2.0017349562122836E-3</v>
      </c>
      <c r="G42" s="116">
        <f>((E42-C42)/C42)</f>
        <v>0</v>
      </c>
      <c r="H42" s="166">
        <v>701492309.80999994</v>
      </c>
      <c r="I42" s="169">
        <v>1</v>
      </c>
      <c r="J42" s="116">
        <f t="shared" si="20"/>
        <v>-3.453458650868063E-3</v>
      </c>
      <c r="K42" s="116">
        <f t="shared" si="21"/>
        <v>0</v>
      </c>
      <c r="L42" s="166">
        <v>697245871.63999999</v>
      </c>
      <c r="M42" s="169">
        <v>1</v>
      </c>
      <c r="N42" s="116">
        <f t="shared" si="22"/>
        <v>-6.0534350991675303E-3</v>
      </c>
      <c r="O42" s="116">
        <f t="shared" si="23"/>
        <v>0</v>
      </c>
      <c r="P42" s="166">
        <v>689627194.36000001</v>
      </c>
      <c r="Q42" s="169">
        <v>1</v>
      </c>
      <c r="R42" s="116">
        <f t="shared" si="24"/>
        <v>-1.0926815905098145E-2</v>
      </c>
      <c r="S42" s="116">
        <f t="shared" si="25"/>
        <v>0</v>
      </c>
      <c r="T42" s="166">
        <v>679324361.70000005</v>
      </c>
      <c r="U42" s="169">
        <v>1</v>
      </c>
      <c r="V42" s="116">
        <f t="shared" si="26"/>
        <v>-1.4939713433953809E-2</v>
      </c>
      <c r="W42" s="116">
        <f t="shared" si="27"/>
        <v>0</v>
      </c>
      <c r="X42" s="166">
        <v>678148107.14999998</v>
      </c>
      <c r="Y42" s="169">
        <v>1</v>
      </c>
      <c r="Z42" s="116">
        <f t="shared" si="28"/>
        <v>-1.731506503103334E-3</v>
      </c>
      <c r="AA42" s="116">
        <f t="shared" si="29"/>
        <v>0</v>
      </c>
      <c r="AB42" s="166">
        <v>678052064.95000005</v>
      </c>
      <c r="AC42" s="169">
        <v>1</v>
      </c>
      <c r="AD42" s="116">
        <f t="shared" si="30"/>
        <v>-1.4162422483719305E-4</v>
      </c>
      <c r="AE42" s="116">
        <f t="shared" si="31"/>
        <v>0</v>
      </c>
      <c r="AF42" s="166">
        <v>675114049.67999995</v>
      </c>
      <c r="AG42" s="169">
        <v>1</v>
      </c>
      <c r="AH42" s="116">
        <f t="shared" si="32"/>
        <v>-4.3330231141125589E-3</v>
      </c>
      <c r="AI42" s="116">
        <f t="shared" si="33"/>
        <v>0</v>
      </c>
      <c r="AJ42" s="117">
        <f t="shared" si="14"/>
        <v>-4.9472302468660427E-3</v>
      </c>
      <c r="AK42" s="117">
        <f t="shared" si="15"/>
        <v>0</v>
      </c>
      <c r="AL42" s="118">
        <f t="shared" si="16"/>
        <v>-4.0926661894506056E-2</v>
      </c>
      <c r="AM42" s="118">
        <f t="shared" si="17"/>
        <v>0</v>
      </c>
      <c r="AN42" s="119">
        <f t="shared" si="18"/>
        <v>5.6208833046990344E-3</v>
      </c>
      <c r="AO42" s="203">
        <f t="shared" si="19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281717023.11000001</v>
      </c>
      <c r="C43" s="169">
        <v>100</v>
      </c>
      <c r="D43" s="166">
        <v>279786426.63</v>
      </c>
      <c r="E43" s="169">
        <v>100</v>
      </c>
      <c r="F43" s="116">
        <f>((D43-B43)/B43)</f>
        <v>-6.8529635117086729E-3</v>
      </c>
      <c r="G43" s="116">
        <f>((E43-C43)/C43)</f>
        <v>0</v>
      </c>
      <c r="H43" s="166">
        <v>279493260.72000003</v>
      </c>
      <c r="I43" s="169">
        <v>100</v>
      </c>
      <c r="J43" s="116">
        <f t="shared" si="20"/>
        <v>-1.047820344721941E-3</v>
      </c>
      <c r="K43" s="116">
        <f t="shared" si="21"/>
        <v>0</v>
      </c>
      <c r="L43" s="166">
        <v>279785516.75</v>
      </c>
      <c r="M43" s="169">
        <v>100</v>
      </c>
      <c r="N43" s="116">
        <f t="shared" si="22"/>
        <v>1.0456639607233939E-3</v>
      </c>
      <c r="O43" s="116">
        <f t="shared" si="23"/>
        <v>0</v>
      </c>
      <c r="P43" s="166">
        <v>279720640.00999999</v>
      </c>
      <c r="Q43" s="169">
        <v>100</v>
      </c>
      <c r="R43" s="116">
        <f t="shared" si="24"/>
        <v>-2.3188026583227181E-4</v>
      </c>
      <c r="S43" s="116">
        <f t="shared" si="25"/>
        <v>0</v>
      </c>
      <c r="T43" s="166">
        <v>279381741.61000001</v>
      </c>
      <c r="U43" s="169">
        <v>100</v>
      </c>
      <c r="V43" s="116">
        <f t="shared" si="26"/>
        <v>-1.2115602194670389E-3</v>
      </c>
      <c r="W43" s="116">
        <f t="shared" si="27"/>
        <v>0</v>
      </c>
      <c r="X43" s="166">
        <v>277772179.58999997</v>
      </c>
      <c r="Y43" s="169">
        <v>100</v>
      </c>
      <c r="Z43" s="116">
        <f t="shared" si="28"/>
        <v>-5.7611567983096457E-3</v>
      </c>
      <c r="AA43" s="116">
        <f t="shared" si="29"/>
        <v>0</v>
      </c>
      <c r="AB43" s="166">
        <v>277000991.44999999</v>
      </c>
      <c r="AC43" s="169">
        <v>100</v>
      </c>
      <c r="AD43" s="116">
        <f t="shared" si="30"/>
        <v>-2.7763332567656068E-3</v>
      </c>
      <c r="AE43" s="116">
        <f t="shared" si="31"/>
        <v>0</v>
      </c>
      <c r="AF43" s="166">
        <v>276928870.56</v>
      </c>
      <c r="AG43" s="169">
        <v>100</v>
      </c>
      <c r="AH43" s="116">
        <f t="shared" si="32"/>
        <v>-2.6036329192346544E-4</v>
      </c>
      <c r="AI43" s="116">
        <f t="shared" si="33"/>
        <v>0</v>
      </c>
      <c r="AJ43" s="117">
        <f t="shared" si="14"/>
        <v>-2.137051716000656E-3</v>
      </c>
      <c r="AK43" s="117">
        <f t="shared" si="15"/>
        <v>0</v>
      </c>
      <c r="AL43" s="118">
        <f t="shared" si="16"/>
        <v>-1.0213347746775906E-2</v>
      </c>
      <c r="AM43" s="118">
        <f t="shared" si="17"/>
        <v>0</v>
      </c>
      <c r="AN43" s="119">
        <f t="shared" si="18"/>
        <v>2.8057827750578544E-3</v>
      </c>
      <c r="AO43" s="203">
        <f t="shared" si="19"/>
        <v>0</v>
      </c>
      <c r="AP43" s="123"/>
      <c r="AQ43" s="131"/>
      <c r="AR43" s="128"/>
      <c r="AS43" s="122"/>
      <c r="AT43" s="122"/>
    </row>
    <row r="44" spans="1:47" s="379" customFormat="1">
      <c r="A44" s="198" t="s">
        <v>195</v>
      </c>
      <c r="B44" s="166">
        <v>99623972.659999996</v>
      </c>
      <c r="C44" s="169">
        <v>1</v>
      </c>
      <c r="D44" s="166">
        <v>98655282.658633888</v>
      </c>
      <c r="E44" s="169">
        <v>1</v>
      </c>
      <c r="F44" s="116">
        <f>((D44-B44)/B44)</f>
        <v>-9.7234628925317607E-3</v>
      </c>
      <c r="G44" s="116">
        <f>((E44-C44)/C44)</f>
        <v>0</v>
      </c>
      <c r="H44" s="166">
        <v>98739680.042459011</v>
      </c>
      <c r="I44" s="169">
        <v>1</v>
      </c>
      <c r="J44" s="116">
        <f t="shared" si="20"/>
        <v>8.5547759380665272E-4</v>
      </c>
      <c r="K44" s="116">
        <f t="shared" si="21"/>
        <v>0</v>
      </c>
      <c r="L44" s="166">
        <v>98843005.649180338</v>
      </c>
      <c r="M44" s="169">
        <v>1</v>
      </c>
      <c r="N44" s="116">
        <f t="shared" si="22"/>
        <v>1.046444617573155E-3</v>
      </c>
      <c r="O44" s="116">
        <f t="shared" si="23"/>
        <v>0</v>
      </c>
      <c r="P44" s="166">
        <v>139603945.78999999</v>
      </c>
      <c r="Q44" s="169">
        <v>1</v>
      </c>
      <c r="R44" s="116">
        <f t="shared" si="24"/>
        <v>0.41238062190754177</v>
      </c>
      <c r="S44" s="116">
        <f t="shared" si="25"/>
        <v>0</v>
      </c>
      <c r="T44" s="166">
        <v>140696474.75999999</v>
      </c>
      <c r="U44" s="169">
        <v>1</v>
      </c>
      <c r="V44" s="116">
        <f t="shared" si="26"/>
        <v>7.8259175542462218E-3</v>
      </c>
      <c r="W44" s="116">
        <f t="shared" si="27"/>
        <v>0</v>
      </c>
      <c r="X44" s="166">
        <v>139105046.62045577</v>
      </c>
      <c r="Y44" s="169">
        <v>1</v>
      </c>
      <c r="Z44" s="116">
        <f t="shared" si="28"/>
        <v>-1.1311073303427656E-2</v>
      </c>
      <c r="AA44" s="116">
        <f t="shared" si="29"/>
        <v>0</v>
      </c>
      <c r="AB44" s="166">
        <v>99089455.730000004</v>
      </c>
      <c r="AC44" s="169">
        <v>1</v>
      </c>
      <c r="AD44" s="116">
        <f t="shared" si="30"/>
        <v>-0.28766455180908845</v>
      </c>
      <c r="AE44" s="116">
        <f t="shared" si="31"/>
        <v>0</v>
      </c>
      <c r="AF44" s="166">
        <v>106106260.76698072</v>
      </c>
      <c r="AG44" s="169">
        <v>1</v>
      </c>
      <c r="AH44" s="116">
        <f t="shared" si="32"/>
        <v>7.0812832559098746E-2</v>
      </c>
      <c r="AI44" s="116">
        <f t="shared" si="33"/>
        <v>0</v>
      </c>
      <c r="AJ44" s="117">
        <f t="shared" si="14"/>
        <v>2.3027775778402336E-2</v>
      </c>
      <c r="AK44" s="117">
        <f t="shared" si="15"/>
        <v>0</v>
      </c>
      <c r="AL44" s="118">
        <f t="shared" si="16"/>
        <v>7.5525384019512073E-2</v>
      </c>
      <c r="AM44" s="118">
        <f t="shared" si="17"/>
        <v>0</v>
      </c>
      <c r="AN44" s="119">
        <f t="shared" si="18"/>
        <v>0.19043801363950782</v>
      </c>
      <c r="AO44" s="203">
        <f t="shared" si="19"/>
        <v>0</v>
      </c>
      <c r="AP44" s="123"/>
      <c r="AQ44" s="131"/>
      <c r="AR44" s="128"/>
      <c r="AS44" s="122"/>
      <c r="AT44" s="122"/>
    </row>
    <row r="45" spans="1:47" s="379" customFormat="1">
      <c r="A45" s="198" t="s">
        <v>205</v>
      </c>
      <c r="B45" s="166">
        <v>0</v>
      </c>
      <c r="C45" s="169">
        <v>0</v>
      </c>
      <c r="D45" s="166">
        <v>1938904307.1300001</v>
      </c>
      <c r="E45" s="169">
        <v>1</v>
      </c>
      <c r="F45" s="116" t="e">
        <f>((D45-B45)/B45)</f>
        <v>#DIV/0!</v>
      </c>
      <c r="G45" s="116" t="e">
        <f>((E45-C45)/C45)</f>
        <v>#DIV/0!</v>
      </c>
      <c r="H45" s="166">
        <v>1929037330.55</v>
      </c>
      <c r="I45" s="169">
        <v>1</v>
      </c>
      <c r="J45" s="116">
        <f t="shared" ref="J45" si="34">((H45-D45)/D45)</f>
        <v>-5.0889445877839289E-3</v>
      </c>
      <c r="K45" s="116">
        <f t="shared" ref="K45" si="35">((I45-E45)/E45)</f>
        <v>0</v>
      </c>
      <c r="L45" s="166">
        <v>1902223856.52</v>
      </c>
      <c r="M45" s="169">
        <v>1</v>
      </c>
      <c r="N45" s="116">
        <f t="shared" si="22"/>
        <v>-1.3899924903140683E-2</v>
      </c>
      <c r="O45" s="116">
        <f t="shared" si="23"/>
        <v>0</v>
      </c>
      <c r="P45" s="166">
        <v>1934798910.45</v>
      </c>
      <c r="Q45" s="169">
        <v>1</v>
      </c>
      <c r="R45" s="116">
        <f t="shared" si="24"/>
        <v>1.7124721582240116E-2</v>
      </c>
      <c r="S45" s="116">
        <f t="shared" si="25"/>
        <v>0</v>
      </c>
      <c r="T45" s="166">
        <v>1933474493.99</v>
      </c>
      <c r="U45" s="169">
        <v>1</v>
      </c>
      <c r="V45" s="116">
        <f t="shared" si="26"/>
        <v>-6.8452408818650936E-4</v>
      </c>
      <c r="W45" s="116">
        <f t="shared" si="27"/>
        <v>0</v>
      </c>
      <c r="X45" s="166">
        <v>1935548849.78</v>
      </c>
      <c r="Y45" s="169">
        <v>1</v>
      </c>
      <c r="Z45" s="116">
        <f t="shared" si="28"/>
        <v>1.0728643157423986E-3</v>
      </c>
      <c r="AA45" s="116">
        <f t="shared" si="29"/>
        <v>0</v>
      </c>
      <c r="AB45" s="166">
        <v>1933489072.8199999</v>
      </c>
      <c r="AC45" s="169">
        <v>1</v>
      </c>
      <c r="AD45" s="116">
        <f t="shared" si="30"/>
        <v>-1.0641823688584033E-3</v>
      </c>
      <c r="AE45" s="116">
        <f t="shared" si="31"/>
        <v>0</v>
      </c>
      <c r="AF45" s="166">
        <v>1851679689.29</v>
      </c>
      <c r="AG45" s="169">
        <v>1</v>
      </c>
      <c r="AH45" s="116">
        <f t="shared" si="32"/>
        <v>-4.2311789955285721E-2</v>
      </c>
      <c r="AI45" s="116">
        <f t="shared" si="33"/>
        <v>0</v>
      </c>
      <c r="AJ45" s="117" t="e">
        <f t="shared" si="14"/>
        <v>#DIV/0!</v>
      </c>
      <c r="AK45" s="117" t="e">
        <f t="shared" si="15"/>
        <v>#DIV/0!</v>
      </c>
      <c r="AL45" s="118">
        <f t="shared" si="16"/>
        <v>-4.4986551176995189E-2</v>
      </c>
      <c r="AM45" s="118">
        <f t="shared" si="17"/>
        <v>0</v>
      </c>
      <c r="AN45" s="119" t="e">
        <f t="shared" si="18"/>
        <v>#DIV/0!</v>
      </c>
      <c r="AO45" s="203" t="e">
        <f t="shared" si="19"/>
        <v>#DIV/0!</v>
      </c>
      <c r="AP45" s="123"/>
      <c r="AQ45" s="131"/>
      <c r="AR45" s="128"/>
      <c r="AS45" s="122"/>
      <c r="AT45" s="122"/>
    </row>
    <row r="46" spans="1:47">
      <c r="A46" s="198" t="s">
        <v>213</v>
      </c>
      <c r="B46" s="166">
        <v>0</v>
      </c>
      <c r="C46" s="169">
        <v>0</v>
      </c>
      <c r="D46" s="166">
        <v>1938904307.1300001</v>
      </c>
      <c r="E46" s="169">
        <v>1</v>
      </c>
      <c r="F46" s="116" t="e">
        <f>((D46-B46)/B46)</f>
        <v>#DIV/0!</v>
      </c>
      <c r="G46" s="116" t="e">
        <f>((E46-C46)/C46)</f>
        <v>#DIV/0!</v>
      </c>
      <c r="H46" s="166">
        <v>1929037330.55</v>
      </c>
      <c r="I46" s="169">
        <v>1</v>
      </c>
      <c r="J46" s="116">
        <f t="shared" si="20"/>
        <v>-5.0889445877839289E-3</v>
      </c>
      <c r="K46" s="116">
        <f t="shared" si="21"/>
        <v>0</v>
      </c>
      <c r="L46" s="166">
        <v>133425525.54000001</v>
      </c>
      <c r="M46" s="169">
        <v>1</v>
      </c>
      <c r="N46" s="116">
        <f t="shared" si="22"/>
        <v>-0.93083310342057601</v>
      </c>
      <c r="O46" s="116">
        <f t="shared" si="23"/>
        <v>0</v>
      </c>
      <c r="P46" s="166">
        <v>133393668.56</v>
      </c>
      <c r="Q46" s="169">
        <v>1</v>
      </c>
      <c r="R46" s="116">
        <f t="shared" si="24"/>
        <v>-2.3876225985299703E-4</v>
      </c>
      <c r="S46" s="116">
        <f t="shared" si="25"/>
        <v>0</v>
      </c>
      <c r="T46" s="166">
        <v>133356513.84999999</v>
      </c>
      <c r="U46" s="169">
        <v>1</v>
      </c>
      <c r="V46" s="116">
        <f t="shared" si="26"/>
        <v>-2.7853428428123846E-4</v>
      </c>
      <c r="W46" s="116">
        <f t="shared" si="27"/>
        <v>0</v>
      </c>
      <c r="X46" s="166">
        <v>133489362.09999999</v>
      </c>
      <c r="Y46" s="169">
        <v>1</v>
      </c>
      <c r="Z46" s="116">
        <f t="shared" si="28"/>
        <v>9.9618868373710129E-4</v>
      </c>
      <c r="AA46" s="116">
        <f t="shared" si="29"/>
        <v>0</v>
      </c>
      <c r="AB46" s="166">
        <v>133484765.29000001</v>
      </c>
      <c r="AC46" s="169">
        <v>1</v>
      </c>
      <c r="AD46" s="116">
        <f t="shared" si="30"/>
        <v>-3.4435777710465836E-5</v>
      </c>
      <c r="AE46" s="116">
        <f t="shared" si="31"/>
        <v>0</v>
      </c>
      <c r="AF46" s="166">
        <v>134086599.09</v>
      </c>
      <c r="AG46" s="169">
        <v>1</v>
      </c>
      <c r="AH46" s="116">
        <f t="shared" si="32"/>
        <v>4.5086328667731743E-3</v>
      </c>
      <c r="AI46" s="116">
        <f t="shared" si="33"/>
        <v>0</v>
      </c>
      <c r="AJ46" s="117" t="e">
        <f t="shared" si="14"/>
        <v>#DIV/0!</v>
      </c>
      <c r="AK46" s="117" t="e">
        <f t="shared" si="15"/>
        <v>#DIV/0!</v>
      </c>
      <c r="AL46" s="118">
        <f t="shared" si="16"/>
        <v>-0.93084413779632202</v>
      </c>
      <c r="AM46" s="118">
        <f t="shared" si="17"/>
        <v>0</v>
      </c>
      <c r="AN46" s="119" t="e">
        <f t="shared" si="18"/>
        <v>#DIV/0!</v>
      </c>
      <c r="AO46" s="203" t="e">
        <f t="shared" si="19"/>
        <v>#DIV/0!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767677186154.91333</v>
      </c>
      <c r="C47" s="175"/>
      <c r="D47" s="174">
        <f>SUM(D21:D46)</f>
        <v>761084297605.44983</v>
      </c>
      <c r="E47" s="175"/>
      <c r="F47" s="116">
        <f>((D47-B47)/B47)</f>
        <v>-8.5881001394420616E-3</v>
      </c>
      <c r="G47" s="116"/>
      <c r="H47" s="174">
        <f>SUM(H21:H46)</f>
        <v>752533197229.85266</v>
      </c>
      <c r="I47" s="175"/>
      <c r="J47" s="116">
        <f>((H47-D47)/D47)</f>
        <v>-1.123541820860178E-2</v>
      </c>
      <c r="K47" s="116"/>
      <c r="L47" s="174">
        <f>SUM(L21:L46)</f>
        <v>743448025468.94922</v>
      </c>
      <c r="M47" s="175"/>
      <c r="N47" s="116">
        <f>((L47-H47)/H47)</f>
        <v>-1.2072785352655321E-2</v>
      </c>
      <c r="O47" s="116"/>
      <c r="P47" s="174">
        <f>SUM(P21:P46)</f>
        <v>737255326040.85193</v>
      </c>
      <c r="Q47" s="175"/>
      <c r="R47" s="116">
        <f>((P47-L47)/L47)</f>
        <v>-8.329700551953291E-3</v>
      </c>
      <c r="S47" s="116"/>
      <c r="T47" s="174">
        <f>SUM(T21:T46)</f>
        <v>735762469741.90857</v>
      </c>
      <c r="U47" s="175"/>
      <c r="V47" s="116">
        <f>((T47-P47)/P47)</f>
        <v>-2.0248837088233376E-3</v>
      </c>
      <c r="W47" s="116"/>
      <c r="X47" s="174">
        <f>SUM(X21:X46)</f>
        <v>731631861532.73389</v>
      </c>
      <c r="Y47" s="175"/>
      <c r="Z47" s="116">
        <f>((X47-T47)/T47)</f>
        <v>-5.6140512448584409E-3</v>
      </c>
      <c r="AA47" s="116"/>
      <c r="AB47" s="174">
        <f>SUM(AB21:AB46)</f>
        <v>720747824285.94629</v>
      </c>
      <c r="AC47" s="175"/>
      <c r="AD47" s="116">
        <f>((AB47-X47)/X47)</f>
        <v>-1.4876384995024763E-2</v>
      </c>
      <c r="AE47" s="116"/>
      <c r="AF47" s="174">
        <f>SUM(AF21:AF46)</f>
        <v>710300285781.38733</v>
      </c>
      <c r="AG47" s="175"/>
      <c r="AH47" s="116">
        <f>((AF47-AB47)/AB47)</f>
        <v>-1.4495414557663722E-2</v>
      </c>
      <c r="AI47" s="116"/>
      <c r="AJ47" s="117">
        <f t="shared" si="14"/>
        <v>-9.6545923448778399E-3</v>
      </c>
      <c r="AK47" s="117"/>
      <c r="AL47" s="118">
        <f t="shared" si="16"/>
        <v>-6.6725869898828477E-2</v>
      </c>
      <c r="AM47" s="118"/>
      <c r="AN47" s="119">
        <f t="shared" si="18"/>
        <v>4.4155329099256754E-3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141044352366.57999</v>
      </c>
      <c r="C49" s="177">
        <v>224.01</v>
      </c>
      <c r="D49" s="165">
        <v>146656803320.64999</v>
      </c>
      <c r="E49" s="177">
        <v>224.18</v>
      </c>
      <c r="F49" s="116">
        <f>((D49-B49)/B49)</f>
        <v>3.9792099860071109E-2</v>
      </c>
      <c r="G49" s="116">
        <f>((E49-C49)/C49)</f>
        <v>7.5889469220131209E-4</v>
      </c>
      <c r="H49" s="165">
        <v>149298621235.10999</v>
      </c>
      <c r="I49" s="177">
        <v>224.34</v>
      </c>
      <c r="J49" s="116">
        <f t="shared" ref="J49:J58" si="36">((H49-D49)/D49)</f>
        <v>1.8013606287898751E-2</v>
      </c>
      <c r="K49" s="116">
        <f t="shared" ref="K49:K58" si="37">((I49-E49)/E49)</f>
        <v>7.137121955571264E-4</v>
      </c>
      <c r="L49" s="165">
        <v>154552544293.17001</v>
      </c>
      <c r="M49" s="177">
        <v>224.5</v>
      </c>
      <c r="N49" s="116">
        <f t="shared" ref="N49:N58" si="38">((L49-H49)/H49)</f>
        <v>3.5190700453866505E-2</v>
      </c>
      <c r="O49" s="116">
        <f t="shared" ref="O49:O58" si="39">((M49-I49)/I49)</f>
        <v>7.1320317375410803E-4</v>
      </c>
      <c r="P49" s="165">
        <v>155457656923.91</v>
      </c>
      <c r="Q49" s="177">
        <v>224.63</v>
      </c>
      <c r="R49" s="116">
        <f t="shared" ref="R49:R58" si="40">((P49-L49)/L49)</f>
        <v>5.8563424813187562E-3</v>
      </c>
      <c r="S49" s="116">
        <f t="shared" ref="S49:S58" si="41">((Q49-M49)/M49)</f>
        <v>5.7906458797325365E-4</v>
      </c>
      <c r="T49" s="165">
        <v>157147553201.16</v>
      </c>
      <c r="U49" s="177">
        <v>224.85</v>
      </c>
      <c r="V49" s="116">
        <f t="shared" ref="V49:V58" si="42">((T49-P49)/P49)</f>
        <v>1.0870460231348612E-2</v>
      </c>
      <c r="W49" s="116">
        <f t="shared" ref="W49:W58" si="43">((U49-Q49)/Q49)</f>
        <v>9.793883274718375E-4</v>
      </c>
      <c r="X49" s="165">
        <v>156788924570.51001</v>
      </c>
      <c r="Y49" s="177">
        <v>225</v>
      </c>
      <c r="Z49" s="116">
        <f t="shared" ref="Z49:Z58" si="44">((X49-T49)/T49)</f>
        <v>-2.2821139963339031E-3</v>
      </c>
      <c r="AA49" s="116">
        <f t="shared" ref="AA49:AA58" si="45">((Y49-U49)/U49)</f>
        <v>6.6711140760509536E-4</v>
      </c>
      <c r="AB49" s="165">
        <v>160373410789.81</v>
      </c>
      <c r="AC49" s="177">
        <v>225.16</v>
      </c>
      <c r="AD49" s="116">
        <f t="shared" ref="AD49:AD58" si="46">((AB49-X49)/X49)</f>
        <v>2.286185857272079E-2</v>
      </c>
      <c r="AE49" s="116">
        <f t="shared" ref="AE49:AE58" si="47">((AC49-Y49)/Y49)</f>
        <v>7.1111111111109597E-4</v>
      </c>
      <c r="AF49" s="165">
        <v>161738078381.12</v>
      </c>
      <c r="AG49" s="177">
        <v>225.38</v>
      </c>
      <c r="AH49" s="116">
        <f t="shared" ref="AH49:AH58" si="48">((AF49-AB49)/AB49)</f>
        <v>8.5093132620255238E-3</v>
      </c>
      <c r="AI49" s="116">
        <f t="shared" ref="AI49:AI58" si="49">((AG49-AC49)/AC49)</f>
        <v>9.7708296322614532E-4</v>
      </c>
      <c r="AJ49" s="117">
        <f t="shared" si="14"/>
        <v>1.7351533394114518E-2</v>
      </c>
      <c r="AK49" s="117">
        <f t="shared" si="15"/>
        <v>7.6244605736249687E-4</v>
      </c>
      <c r="AL49" s="118">
        <f t="shared" si="16"/>
        <v>0.10283379099363257</v>
      </c>
      <c r="AM49" s="118">
        <f t="shared" si="17"/>
        <v>5.3528414666785106E-3</v>
      </c>
      <c r="AN49" s="119">
        <f t="shared" si="18"/>
        <v>1.459170810998469E-2</v>
      </c>
      <c r="AO49" s="203">
        <f t="shared" si="19"/>
        <v>1.4307747574169924E-4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2293276821.6999998</v>
      </c>
      <c r="C50" s="177">
        <v>442.91399999999999</v>
      </c>
      <c r="D50" s="165">
        <v>2346652291.3400002</v>
      </c>
      <c r="E50" s="177">
        <v>443.43470000000002</v>
      </c>
      <c r="F50" s="116">
        <f>((D50-B50)/B50)</f>
        <v>2.3274760872711936E-2</v>
      </c>
      <c r="G50" s="116">
        <f>((E50-C50)/C50)</f>
        <v>1.1756232586913791E-3</v>
      </c>
      <c r="H50" s="165">
        <v>2200740419.5599999</v>
      </c>
      <c r="I50" s="177">
        <v>416.03179999999998</v>
      </c>
      <c r="J50" s="116">
        <f t="shared" si="36"/>
        <v>-6.217873534927524E-2</v>
      </c>
      <c r="K50" s="116">
        <f t="shared" si="37"/>
        <v>-6.179692297422832E-2</v>
      </c>
      <c r="L50" s="165">
        <v>2182552832.54</v>
      </c>
      <c r="M50" s="177">
        <v>416.56689999999998</v>
      </c>
      <c r="N50" s="116">
        <f t="shared" si="38"/>
        <v>-8.2643036217948298E-3</v>
      </c>
      <c r="O50" s="116">
        <f t="shared" si="39"/>
        <v>1.2861997568455103E-3</v>
      </c>
      <c r="P50" s="165">
        <v>2180484079.2399998</v>
      </c>
      <c r="Q50" s="177">
        <v>416.26740000000001</v>
      </c>
      <c r="R50" s="116">
        <f t="shared" si="40"/>
        <v>-9.4785943742430642E-4</v>
      </c>
      <c r="S50" s="116">
        <f t="shared" si="41"/>
        <v>-7.1897215069168094E-4</v>
      </c>
      <c r="T50" s="165">
        <v>2114811951.95</v>
      </c>
      <c r="U50" s="177">
        <v>403.60070000000002</v>
      </c>
      <c r="V50" s="116">
        <f t="shared" si="42"/>
        <v>-3.0118141157393599E-2</v>
      </c>
      <c r="W50" s="116">
        <f t="shared" si="43"/>
        <v>-3.0429238513513167E-2</v>
      </c>
      <c r="X50" s="165">
        <v>2096020117.53</v>
      </c>
      <c r="Y50" s="177">
        <v>400.01440000000002</v>
      </c>
      <c r="Z50" s="116">
        <f t="shared" si="44"/>
        <v>-8.8858181469386576E-3</v>
      </c>
      <c r="AA50" s="116">
        <f t="shared" si="45"/>
        <v>-8.8857625866357367E-3</v>
      </c>
      <c r="AB50" s="165">
        <v>2069558310.7</v>
      </c>
      <c r="AC50" s="177">
        <v>394.96429999999998</v>
      </c>
      <c r="AD50" s="116">
        <f t="shared" si="46"/>
        <v>-1.2624786665303169E-2</v>
      </c>
      <c r="AE50" s="116">
        <f t="shared" si="47"/>
        <v>-1.2624795507361841E-2</v>
      </c>
      <c r="AF50" s="165">
        <v>2034460458.8900001</v>
      </c>
      <c r="AG50" s="177">
        <v>388.17290000000003</v>
      </c>
      <c r="AH50" s="116">
        <f t="shared" si="48"/>
        <v>-1.695910263969734E-2</v>
      </c>
      <c r="AI50" s="116">
        <f t="shared" si="49"/>
        <v>-1.7194971798716881E-2</v>
      </c>
      <c r="AJ50" s="117">
        <f t="shared" si="14"/>
        <v>-1.4587998268139401E-2</v>
      </c>
      <c r="AK50" s="117">
        <f t="shared" si="15"/>
        <v>-1.614860506445134E-2</v>
      </c>
      <c r="AL50" s="118">
        <f t="shared" si="16"/>
        <v>-0.1330371072025035</v>
      </c>
      <c r="AM50" s="118">
        <f t="shared" si="17"/>
        <v>-0.12462218225141151</v>
      </c>
      <c r="AN50" s="119">
        <f t="shared" si="18"/>
        <v>2.4517299487210219E-2</v>
      </c>
      <c r="AO50" s="203">
        <f t="shared" si="19"/>
        <v>2.1368004438197433E-2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19593429845.869999</v>
      </c>
      <c r="C51" s="176">
        <v>1484.14</v>
      </c>
      <c r="D51" s="165">
        <v>19593429845.869999</v>
      </c>
      <c r="E51" s="177">
        <v>1480.21</v>
      </c>
      <c r="F51" s="116">
        <f>((D51-B51)/B51)</f>
        <v>0</v>
      </c>
      <c r="G51" s="116">
        <f>((E51-C51)/C51)</f>
        <v>-2.6479981672888429E-3</v>
      </c>
      <c r="H51" s="165">
        <v>19768069659.98</v>
      </c>
      <c r="I51" s="176">
        <v>1460.14</v>
      </c>
      <c r="J51" s="116">
        <f t="shared" si="36"/>
        <v>8.9131824026619857E-3</v>
      </c>
      <c r="K51" s="116">
        <f t="shared" si="37"/>
        <v>-1.3558886914694493E-2</v>
      </c>
      <c r="L51" s="165">
        <v>19661848049.759998</v>
      </c>
      <c r="M51" s="176">
        <v>1441.63</v>
      </c>
      <c r="N51" s="116">
        <f t="shared" si="38"/>
        <v>-5.3733931560876894E-3</v>
      </c>
      <c r="O51" s="116">
        <f t="shared" si="39"/>
        <v>-1.2676866601832693E-2</v>
      </c>
      <c r="P51" s="165">
        <v>19909861478.040001</v>
      </c>
      <c r="Q51" s="177">
        <v>1419.04</v>
      </c>
      <c r="R51" s="116">
        <f t="shared" si="40"/>
        <v>1.2613942883310501E-2</v>
      </c>
      <c r="S51" s="116">
        <f t="shared" si="41"/>
        <v>-1.5669762699167016E-2</v>
      </c>
      <c r="T51" s="165">
        <v>19442946111.57</v>
      </c>
      <c r="U51" s="176">
        <v>1401.12</v>
      </c>
      <c r="V51" s="116">
        <f t="shared" si="42"/>
        <v>-2.3451462331116432E-2</v>
      </c>
      <c r="W51" s="116">
        <f t="shared" si="43"/>
        <v>-1.2628255722178426E-2</v>
      </c>
      <c r="X51" s="165">
        <v>19622907655.580002</v>
      </c>
      <c r="Y51" s="176">
        <v>1395.99</v>
      </c>
      <c r="Z51" s="116">
        <f t="shared" si="44"/>
        <v>9.2558783518363833E-3</v>
      </c>
      <c r="AA51" s="116">
        <f t="shared" si="45"/>
        <v>-3.661356628982444E-3</v>
      </c>
      <c r="AB51" s="165">
        <v>19055848685.459999</v>
      </c>
      <c r="AC51" s="177">
        <v>1380.15</v>
      </c>
      <c r="AD51" s="116">
        <f t="shared" si="46"/>
        <v>-2.8897805568521489E-2</v>
      </c>
      <c r="AE51" s="116">
        <f t="shared" si="47"/>
        <v>-1.1346786151763205E-2</v>
      </c>
      <c r="AF51" s="165">
        <v>18575374918.75</v>
      </c>
      <c r="AG51" s="176">
        <v>1380.39</v>
      </c>
      <c r="AH51" s="116">
        <f t="shared" si="48"/>
        <v>-2.5213978901743189E-2</v>
      </c>
      <c r="AI51" s="116">
        <f t="shared" si="49"/>
        <v>1.7389414194109995E-4</v>
      </c>
      <c r="AJ51" s="117">
        <f t="shared" si="14"/>
        <v>-6.5192045399574908E-3</v>
      </c>
      <c r="AK51" s="117">
        <f t="shared" si="15"/>
        <v>-9.0020023429957519E-3</v>
      </c>
      <c r="AL51" s="118">
        <f t="shared" si="16"/>
        <v>-5.1958995190144804E-2</v>
      </c>
      <c r="AM51" s="118">
        <f t="shared" si="17"/>
        <v>-6.7436377270792616E-2</v>
      </c>
      <c r="AN51" s="119">
        <f t="shared" si="18"/>
        <v>1.7045735852244281E-2</v>
      </c>
      <c r="AO51" s="203">
        <f t="shared" si="19"/>
        <v>5.9817522418204785E-3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4344569315.3199997</v>
      </c>
      <c r="C52" s="176">
        <v>48235.55</v>
      </c>
      <c r="D52" s="165">
        <v>4344569315.3199997</v>
      </c>
      <c r="E52" s="177">
        <v>48235.55</v>
      </c>
      <c r="F52" s="116">
        <f>((D52-B52)/B52)</f>
        <v>0</v>
      </c>
      <c r="G52" s="116">
        <f>((E52-C52)/C52)</f>
        <v>0</v>
      </c>
      <c r="H52" s="165">
        <v>4477546908.0600004</v>
      </c>
      <c r="I52" s="176">
        <v>48939.21</v>
      </c>
      <c r="J52" s="116">
        <f t="shared" si="36"/>
        <v>3.0607773311635205E-2</v>
      </c>
      <c r="K52" s="116">
        <f t="shared" si="37"/>
        <v>1.4587995783193022E-2</v>
      </c>
      <c r="L52" s="165">
        <v>4505014352.5200005</v>
      </c>
      <c r="M52" s="176">
        <v>49183.02</v>
      </c>
      <c r="N52" s="116">
        <f t="shared" si="38"/>
        <v>6.1344850258421828E-3</v>
      </c>
      <c r="O52" s="116">
        <f t="shared" si="39"/>
        <v>4.9818948855119994E-3</v>
      </c>
      <c r="P52" s="165">
        <v>4522750697.3599997</v>
      </c>
      <c r="Q52" s="176">
        <v>48949.04</v>
      </c>
      <c r="R52" s="116">
        <f t="shared" si="40"/>
        <v>3.9370229375801872E-3</v>
      </c>
      <c r="S52" s="116">
        <f t="shared" si="41"/>
        <v>-4.7573329169293783E-3</v>
      </c>
      <c r="T52" s="165">
        <v>4569635920.4099998</v>
      </c>
      <c r="U52" s="176">
        <v>49346.65</v>
      </c>
      <c r="V52" s="116">
        <f t="shared" si="42"/>
        <v>1.0366528289381024E-2</v>
      </c>
      <c r="W52" s="116">
        <f t="shared" si="43"/>
        <v>8.1229376510754975E-3</v>
      </c>
      <c r="X52" s="165">
        <v>4604834814.5100002</v>
      </c>
      <c r="Y52" s="176">
        <v>49500.58</v>
      </c>
      <c r="Z52" s="116">
        <f t="shared" si="44"/>
        <v>7.7027786705690642E-3</v>
      </c>
      <c r="AA52" s="116">
        <f t="shared" si="45"/>
        <v>3.1193606860850796E-3</v>
      </c>
      <c r="AB52" s="165">
        <v>4607221061.7700005</v>
      </c>
      <c r="AC52" s="176">
        <v>49617.91</v>
      </c>
      <c r="AD52" s="116">
        <f t="shared" si="46"/>
        <v>5.1820474699354642E-4</v>
      </c>
      <c r="AE52" s="116">
        <f t="shared" si="47"/>
        <v>2.3702752573808578E-3</v>
      </c>
      <c r="AF52" s="165">
        <v>4620189472.0500002</v>
      </c>
      <c r="AG52" s="176">
        <v>49651.77</v>
      </c>
      <c r="AH52" s="116">
        <f t="shared" si="48"/>
        <v>2.8148009626908447E-3</v>
      </c>
      <c r="AI52" s="116">
        <f t="shared" si="49"/>
        <v>6.8241487801467865E-4</v>
      </c>
      <c r="AJ52" s="117">
        <f t="shared" si="14"/>
        <v>7.7601992430865064E-3</v>
      </c>
      <c r="AK52" s="117">
        <f t="shared" si="15"/>
        <v>3.6384432780414695E-3</v>
      </c>
      <c r="AL52" s="118">
        <f t="shared" si="16"/>
        <v>6.3440156371334058E-2</v>
      </c>
      <c r="AM52" s="118">
        <f t="shared" si="17"/>
        <v>2.9360502782698524E-2</v>
      </c>
      <c r="AN52" s="119">
        <f t="shared" si="18"/>
        <v>9.8792108818919217E-3</v>
      </c>
      <c r="AO52" s="203">
        <f t="shared" si="19"/>
        <v>5.8082623444991512E-3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551736343.03999996</v>
      </c>
      <c r="C53" s="176">
        <v>48161.38</v>
      </c>
      <c r="D53" s="165">
        <v>551736343.03999996</v>
      </c>
      <c r="E53" s="177">
        <v>48161.38</v>
      </c>
      <c r="F53" s="116">
        <f>((D53-B53)/B53)</f>
        <v>0</v>
      </c>
      <c r="G53" s="116">
        <f>((E53-C53)/C53)</f>
        <v>0</v>
      </c>
      <c r="H53" s="165">
        <v>560155515.08000004</v>
      </c>
      <c r="I53" s="176">
        <v>48868.55</v>
      </c>
      <c r="J53" s="116">
        <f t="shared" si="36"/>
        <v>1.5259411757455509E-2</v>
      </c>
      <c r="K53" s="116">
        <f t="shared" si="37"/>
        <v>1.4683341714876227E-2</v>
      </c>
      <c r="L53" s="165">
        <v>562224615.82000005</v>
      </c>
      <c r="M53" s="176">
        <v>49116.04</v>
      </c>
      <c r="N53" s="116">
        <f t="shared" si="38"/>
        <v>3.6937969622677118E-3</v>
      </c>
      <c r="O53" s="116">
        <f t="shared" si="39"/>
        <v>5.0644023610276539E-3</v>
      </c>
      <c r="P53" s="165">
        <v>560063696.63999999</v>
      </c>
      <c r="Q53" s="176">
        <v>48882.400000000001</v>
      </c>
      <c r="R53" s="116">
        <f t="shared" si="40"/>
        <v>-3.8435157750045927E-3</v>
      </c>
      <c r="S53" s="116">
        <f t="shared" si="41"/>
        <v>-4.7568981538413805E-3</v>
      </c>
      <c r="T53" s="165">
        <v>571014266.91999996</v>
      </c>
      <c r="U53" s="176">
        <v>49283.56</v>
      </c>
      <c r="V53" s="116">
        <f t="shared" si="42"/>
        <v>1.9552365821416243E-2</v>
      </c>
      <c r="W53" s="116">
        <f t="shared" si="43"/>
        <v>8.2066346987872164E-3</v>
      </c>
      <c r="X53" s="165">
        <v>575209685.97000003</v>
      </c>
      <c r="Y53" s="176">
        <v>49445.51</v>
      </c>
      <c r="Z53" s="116">
        <f t="shared" si="44"/>
        <v>7.3473103791780684E-3</v>
      </c>
      <c r="AA53" s="116">
        <f t="shared" si="45"/>
        <v>3.2860856642662251E-3</v>
      </c>
      <c r="AB53" s="165">
        <v>576800535.59000003</v>
      </c>
      <c r="AC53" s="176">
        <v>49566.61</v>
      </c>
      <c r="AD53" s="116">
        <f t="shared" si="46"/>
        <v>2.7656864249726407E-3</v>
      </c>
      <c r="AE53" s="116">
        <f t="shared" si="47"/>
        <v>2.4491607023569692E-3</v>
      </c>
      <c r="AF53" s="165">
        <v>577221973.37</v>
      </c>
      <c r="AG53" s="176">
        <v>49600.49</v>
      </c>
      <c r="AH53" s="116">
        <f t="shared" si="48"/>
        <v>7.3064734513273192E-4</v>
      </c>
      <c r="AI53" s="116">
        <f t="shared" si="49"/>
        <v>6.8352465500459648E-4</v>
      </c>
      <c r="AJ53" s="117">
        <f t="shared" si="14"/>
        <v>5.6882128644272891E-3</v>
      </c>
      <c r="AK53" s="117">
        <f t="shared" si="15"/>
        <v>3.702031455309689E-3</v>
      </c>
      <c r="AL53" s="118">
        <f t="shared" si="16"/>
        <v>4.6191683131796842E-2</v>
      </c>
      <c r="AM53" s="118">
        <f t="shared" si="17"/>
        <v>2.9880995934917162E-2</v>
      </c>
      <c r="AN53" s="119">
        <f t="shared" si="18"/>
        <v>7.9900037362153013E-3</v>
      </c>
      <c r="AO53" s="203">
        <f t="shared" si="19"/>
        <v>5.8413463007819227E-3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26540789409.450001</v>
      </c>
      <c r="C54" s="176">
        <v>45445.120000000003</v>
      </c>
      <c r="D54" s="165">
        <v>27843507798.200001</v>
      </c>
      <c r="E54" s="176">
        <v>46035.28</v>
      </c>
      <c r="F54" s="116">
        <f>((D54-B54)/B54)</f>
        <v>4.9083633823120559E-2</v>
      </c>
      <c r="G54" s="116">
        <f>((E54-C54)/C54)</f>
        <v>1.2986212821090498E-2</v>
      </c>
      <c r="H54" s="165">
        <v>27899218941.84</v>
      </c>
      <c r="I54" s="176">
        <v>45970.3</v>
      </c>
      <c r="J54" s="116">
        <f t="shared" si="36"/>
        <v>2.0008665590475977E-3</v>
      </c>
      <c r="K54" s="116">
        <f t="shared" si="37"/>
        <v>-1.4115261164914371E-3</v>
      </c>
      <c r="L54" s="165">
        <v>27962727920.040001</v>
      </c>
      <c r="M54" s="176">
        <v>46038.23</v>
      </c>
      <c r="N54" s="116">
        <f t="shared" si="38"/>
        <v>2.2763711891861387E-3</v>
      </c>
      <c r="O54" s="116">
        <f t="shared" si="39"/>
        <v>1.4776932062657909E-3</v>
      </c>
      <c r="P54" s="165">
        <v>28282156132.16</v>
      </c>
      <c r="Q54" s="176">
        <v>45855.49</v>
      </c>
      <c r="R54" s="116">
        <f t="shared" si="40"/>
        <v>1.1423356585001668E-2</v>
      </c>
      <c r="S54" s="116">
        <f t="shared" si="41"/>
        <v>-3.9693098540062293E-3</v>
      </c>
      <c r="T54" s="165">
        <v>29667824297.619999</v>
      </c>
      <c r="U54" s="176">
        <v>48041.26</v>
      </c>
      <c r="V54" s="116">
        <f t="shared" si="42"/>
        <v>4.8994431647463331E-2</v>
      </c>
      <c r="W54" s="116">
        <f t="shared" si="43"/>
        <v>4.7666484427491759E-2</v>
      </c>
      <c r="X54" s="165">
        <v>28446042757.34</v>
      </c>
      <c r="Y54" s="176">
        <v>46133.39</v>
      </c>
      <c r="Z54" s="116">
        <f t="shared" si="44"/>
        <v>-4.1182040449727619E-2</v>
      </c>
      <c r="AA54" s="116">
        <f t="shared" si="45"/>
        <v>-3.9713154900600081E-2</v>
      </c>
      <c r="AB54" s="165">
        <v>28598871200.259998</v>
      </c>
      <c r="AC54" s="176">
        <v>46184.78</v>
      </c>
      <c r="AD54" s="116">
        <f t="shared" si="46"/>
        <v>5.3725730578311629E-3</v>
      </c>
      <c r="AE54" s="116">
        <f t="shared" si="47"/>
        <v>1.1139437184217206E-3</v>
      </c>
      <c r="AF54" s="165">
        <v>29289856514.900002</v>
      </c>
      <c r="AG54" s="176">
        <v>46299.64</v>
      </c>
      <c r="AH54" s="116">
        <f t="shared" si="48"/>
        <v>2.4161279296705994E-2</v>
      </c>
      <c r="AI54" s="116">
        <f t="shared" si="49"/>
        <v>2.4869664854958837E-3</v>
      </c>
      <c r="AJ54" s="117">
        <f t="shared" si="14"/>
        <v>1.2766308963578603E-2</v>
      </c>
      <c r="AK54" s="117">
        <f t="shared" si="15"/>
        <v>2.5796637234584878E-3</v>
      </c>
      <c r="AL54" s="118">
        <f t="shared" si="16"/>
        <v>5.1945635843825069E-2</v>
      </c>
      <c r="AM54" s="118">
        <f t="shared" si="17"/>
        <v>5.7425522338519627E-3</v>
      </c>
      <c r="AN54" s="119">
        <f t="shared" si="18"/>
        <v>2.9164800476592381E-2</v>
      </c>
      <c r="AO54" s="203">
        <f t="shared" si="19"/>
        <v>2.38806260108042E-2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3851026689.3400002</v>
      </c>
      <c r="C55" s="176">
        <v>379.5</v>
      </c>
      <c r="D55" s="165">
        <v>3856286950.23</v>
      </c>
      <c r="E55" s="176">
        <v>379.5</v>
      </c>
      <c r="F55" s="116">
        <f>((D55-B55)/B55)</f>
        <v>1.3659372718866783E-3</v>
      </c>
      <c r="G55" s="116">
        <f>((E55-C55)/C55)</f>
        <v>0</v>
      </c>
      <c r="H55" s="165">
        <v>3872333223.4899998</v>
      </c>
      <c r="I55" s="176">
        <v>379.5</v>
      </c>
      <c r="J55" s="116">
        <f t="shared" si="36"/>
        <v>4.161068267765371E-3</v>
      </c>
      <c r="K55" s="116">
        <f t="shared" si="37"/>
        <v>0</v>
      </c>
      <c r="L55" s="165">
        <v>3915409395.6399999</v>
      </c>
      <c r="M55" s="176">
        <v>379.5</v>
      </c>
      <c r="N55" s="116">
        <f t="shared" si="38"/>
        <v>1.1124087123673989E-2</v>
      </c>
      <c r="O55" s="116">
        <f t="shared" si="39"/>
        <v>0</v>
      </c>
      <c r="P55" s="165">
        <v>3850289252.5300002</v>
      </c>
      <c r="Q55" s="176">
        <v>379.5</v>
      </c>
      <c r="R55" s="116">
        <f t="shared" si="40"/>
        <v>-1.6631758401181272E-2</v>
      </c>
      <c r="S55" s="116">
        <f t="shared" si="41"/>
        <v>0</v>
      </c>
      <c r="T55" s="165">
        <v>3853353821.29</v>
      </c>
      <c r="U55" s="176">
        <v>379.5</v>
      </c>
      <c r="V55" s="116">
        <f t="shared" si="42"/>
        <v>7.9593208691685789E-4</v>
      </c>
      <c r="W55" s="116">
        <f t="shared" si="43"/>
        <v>0</v>
      </c>
      <c r="X55" s="165">
        <v>3866587627.6500001</v>
      </c>
      <c r="Y55" s="176">
        <v>379.5</v>
      </c>
      <c r="Z55" s="116">
        <f t="shared" si="44"/>
        <v>3.4343605528468725E-3</v>
      </c>
      <c r="AA55" s="116">
        <f t="shared" si="45"/>
        <v>0</v>
      </c>
      <c r="AB55" s="165">
        <v>3939438671.52</v>
      </c>
      <c r="AC55" s="176">
        <v>379.5</v>
      </c>
      <c r="AD55" s="116">
        <f t="shared" si="46"/>
        <v>1.884117234251759E-2</v>
      </c>
      <c r="AE55" s="116">
        <f t="shared" si="47"/>
        <v>0</v>
      </c>
      <c r="AF55" s="165">
        <v>3955755786.3400002</v>
      </c>
      <c r="AG55" s="176">
        <v>379.5</v>
      </c>
      <c r="AH55" s="116">
        <f t="shared" si="48"/>
        <v>4.1419898063051576E-3</v>
      </c>
      <c r="AI55" s="116">
        <f t="shared" si="49"/>
        <v>0</v>
      </c>
      <c r="AJ55" s="117">
        <f t="shared" si="14"/>
        <v>3.4040986313414053E-3</v>
      </c>
      <c r="AK55" s="117">
        <f t="shared" si="15"/>
        <v>0</v>
      </c>
      <c r="AL55" s="118">
        <f t="shared" si="16"/>
        <v>2.5793940490882693E-2</v>
      </c>
      <c r="AM55" s="118">
        <f t="shared" si="17"/>
        <v>0</v>
      </c>
      <c r="AN55" s="119">
        <f t="shared" si="18"/>
        <v>1.0081185239025384E-2</v>
      </c>
      <c r="AO55" s="203">
        <f t="shared" si="19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553391723.79999995</v>
      </c>
      <c r="C56" s="176">
        <v>41675.5</v>
      </c>
      <c r="D56" s="165">
        <v>553981339.39999998</v>
      </c>
      <c r="E56" s="176">
        <v>41684.019999999997</v>
      </c>
      <c r="F56" s="116">
        <f>((D56-B56)/B56)</f>
        <v>1.0654579290620462E-3</v>
      </c>
      <c r="G56" s="116">
        <f>((E56-C56)/C56)</f>
        <v>2.0443665942812442E-4</v>
      </c>
      <c r="H56" s="165">
        <v>565826551.20000005</v>
      </c>
      <c r="I56" s="176">
        <v>42215.73</v>
      </c>
      <c r="J56" s="116">
        <f t="shared" si="36"/>
        <v>2.1381968953736338E-2</v>
      </c>
      <c r="K56" s="116">
        <f t="shared" si="37"/>
        <v>1.2755727494613197E-2</v>
      </c>
      <c r="L56" s="165">
        <v>563141946.20000005</v>
      </c>
      <c r="M56" s="176">
        <v>42034.5</v>
      </c>
      <c r="N56" s="116">
        <f t="shared" si="38"/>
        <v>-4.7445723328226877E-3</v>
      </c>
      <c r="O56" s="116">
        <f t="shared" si="39"/>
        <v>-4.2929495711670311E-3</v>
      </c>
      <c r="P56" s="165">
        <v>562912514</v>
      </c>
      <c r="Q56" s="176">
        <v>42026.63</v>
      </c>
      <c r="R56" s="116">
        <f t="shared" si="40"/>
        <v>-4.0741450987308406E-4</v>
      </c>
      <c r="S56" s="116">
        <f t="shared" si="41"/>
        <v>-1.8722715864355753E-4</v>
      </c>
      <c r="T56" s="165">
        <v>563576233</v>
      </c>
      <c r="U56" s="176">
        <v>42085.48</v>
      </c>
      <c r="V56" s="116">
        <f t="shared" si="42"/>
        <v>1.1790802007290249E-3</v>
      </c>
      <c r="W56" s="116">
        <f t="shared" si="43"/>
        <v>1.4003026176499479E-3</v>
      </c>
      <c r="X56" s="165">
        <v>564893624.60000002</v>
      </c>
      <c r="Y56" s="176">
        <v>42152.28</v>
      </c>
      <c r="Z56" s="116">
        <f t="shared" si="44"/>
        <v>2.3375570559236551E-3</v>
      </c>
      <c r="AA56" s="116">
        <f t="shared" si="45"/>
        <v>1.5872457674237202E-3</v>
      </c>
      <c r="AB56" s="165">
        <v>565549998.60000002</v>
      </c>
      <c r="AC56" s="176">
        <v>42210.89</v>
      </c>
      <c r="AD56" s="116">
        <f t="shared" si="46"/>
        <v>1.1619426586107729E-3</v>
      </c>
      <c r="AE56" s="116">
        <f t="shared" si="47"/>
        <v>1.3904348709014218E-3</v>
      </c>
      <c r="AF56" s="165">
        <v>566281396</v>
      </c>
      <c r="AG56" s="176">
        <v>42274.99</v>
      </c>
      <c r="AH56" s="116">
        <f t="shared" si="48"/>
        <v>1.2932497600751938E-3</v>
      </c>
      <c r="AI56" s="116">
        <f t="shared" si="49"/>
        <v>1.5185654697164297E-3</v>
      </c>
      <c r="AJ56" s="117">
        <f t="shared" si="14"/>
        <v>2.9084087144301573E-3</v>
      </c>
      <c r="AK56" s="117">
        <f t="shared" si="15"/>
        <v>1.7970670187402813E-3</v>
      </c>
      <c r="AL56" s="118">
        <f t="shared" si="16"/>
        <v>2.2203016103975331E-2</v>
      </c>
      <c r="AM56" s="118">
        <f t="shared" si="17"/>
        <v>1.4177375406690651E-2</v>
      </c>
      <c r="AN56" s="119">
        <f t="shared" si="18"/>
        <v>7.7754837142437168E-3</v>
      </c>
      <c r="AO56" s="203">
        <f t="shared" si="19"/>
        <v>4.8417646738493575E-3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650065775.79999995</v>
      </c>
      <c r="C57" s="176">
        <v>39865.305999999997</v>
      </c>
      <c r="D57" s="165">
        <v>653667166.91999996</v>
      </c>
      <c r="E57" s="176">
        <v>39966.080600000001</v>
      </c>
      <c r="F57" s="116">
        <f>((D57-B57)/B57)</f>
        <v>5.5400411067141201E-3</v>
      </c>
      <c r="G57" s="116">
        <f>((E57-C57)/C57)</f>
        <v>2.5278772474493058E-3</v>
      </c>
      <c r="H57" s="165">
        <v>702516700.52999997</v>
      </c>
      <c r="I57" s="176">
        <v>43155.214</v>
      </c>
      <c r="J57" s="116">
        <f t="shared" si="36"/>
        <v>7.4731508758766427E-2</v>
      </c>
      <c r="K57" s="116">
        <f t="shared" si="37"/>
        <v>7.9796000811748313E-2</v>
      </c>
      <c r="L57" s="165">
        <v>705082764.79999995</v>
      </c>
      <c r="M57" s="176">
        <v>43312.856</v>
      </c>
      <c r="N57" s="116">
        <f t="shared" si="38"/>
        <v>3.6526736916916908E-3</v>
      </c>
      <c r="O57" s="116">
        <f t="shared" si="39"/>
        <v>3.6529073868107761E-3</v>
      </c>
      <c r="P57" s="165">
        <v>699874949.25</v>
      </c>
      <c r="Q57" s="176">
        <v>42992.926200000002</v>
      </c>
      <c r="R57" s="116">
        <f t="shared" si="40"/>
        <v>-7.3861053056334088E-3</v>
      </c>
      <c r="S57" s="116">
        <f t="shared" si="41"/>
        <v>-7.386485896935498E-3</v>
      </c>
      <c r="T57" s="165">
        <v>690500384.25</v>
      </c>
      <c r="U57" s="176">
        <v>43254.966800000002</v>
      </c>
      <c r="V57" s="116">
        <f t="shared" si="42"/>
        <v>-1.3394628583357601E-2</v>
      </c>
      <c r="W57" s="116">
        <f t="shared" si="43"/>
        <v>6.0949701069661147E-3</v>
      </c>
      <c r="X57" s="165">
        <v>697629639.54999995</v>
      </c>
      <c r="Y57" s="176">
        <v>43725.6469</v>
      </c>
      <c r="Z57" s="116">
        <f t="shared" si="44"/>
        <v>1.0324766593350309E-2</v>
      </c>
      <c r="AA57" s="116">
        <f t="shared" si="45"/>
        <v>1.0881527251570974E-2</v>
      </c>
      <c r="AB57" s="165">
        <v>688566684.55999994</v>
      </c>
      <c r="AC57" s="176">
        <v>43211.760799999996</v>
      </c>
      <c r="AD57" s="116">
        <f t="shared" si="46"/>
        <v>-1.2991069295516159E-2</v>
      </c>
      <c r="AE57" s="116">
        <f t="shared" si="47"/>
        <v>-1.1752509943998183E-2</v>
      </c>
      <c r="AF57" s="165">
        <v>731863785.39999998</v>
      </c>
      <c r="AG57" s="176">
        <v>43400.37</v>
      </c>
      <c r="AH57" s="116">
        <f t="shared" si="48"/>
        <v>6.2880040250084493E-2</v>
      </c>
      <c r="AI57" s="116">
        <f t="shared" si="49"/>
        <v>4.364765436728194E-3</v>
      </c>
      <c r="AJ57" s="117">
        <f t="shared" si="14"/>
        <v>1.5419653402012483E-2</v>
      </c>
      <c r="AK57" s="117">
        <f t="shared" si="15"/>
        <v>1.1022381550042499E-2</v>
      </c>
      <c r="AL57" s="118">
        <f t="shared" si="16"/>
        <v>0.11962757567961224</v>
      </c>
      <c r="AM57" s="118">
        <f t="shared" si="17"/>
        <v>8.5930102437915851E-2</v>
      </c>
      <c r="AN57" s="119">
        <f t="shared" si="18"/>
        <v>3.4205149087298874E-2</v>
      </c>
      <c r="AO57" s="203">
        <f t="shared" si="19"/>
        <v>2.8741412675699799E-2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5015312283.2600002</v>
      </c>
      <c r="C58" s="176">
        <v>457.49090000000001</v>
      </c>
      <c r="D58" s="165">
        <v>5015312283.2600002</v>
      </c>
      <c r="E58" s="176">
        <v>457.49090000000001</v>
      </c>
      <c r="F58" s="116">
        <f>((D58-B58)/B58)</f>
        <v>0</v>
      </c>
      <c r="G58" s="116">
        <f>((E58-C58)/C58)</f>
        <v>0</v>
      </c>
      <c r="H58" s="165">
        <v>5079067037.9099998</v>
      </c>
      <c r="I58" s="176">
        <v>462.64530000000002</v>
      </c>
      <c r="J58" s="116">
        <f t="shared" si="36"/>
        <v>1.2712020916982347E-2</v>
      </c>
      <c r="K58" s="116">
        <f t="shared" si="37"/>
        <v>1.1266672189545211E-2</v>
      </c>
      <c r="L58" s="165">
        <v>5199259182.8400002</v>
      </c>
      <c r="M58" s="176">
        <v>463.1001</v>
      </c>
      <c r="N58" s="116">
        <f t="shared" si="38"/>
        <v>2.3664217076264173E-2</v>
      </c>
      <c r="O58" s="116">
        <f t="shared" si="39"/>
        <v>9.830425165887936E-4</v>
      </c>
      <c r="P58" s="165">
        <v>5178305868.4300003</v>
      </c>
      <c r="Q58" s="176">
        <v>459.87860000000001</v>
      </c>
      <c r="R58" s="116">
        <f t="shared" si="40"/>
        <v>-4.0300576819012283E-3</v>
      </c>
      <c r="S58" s="116">
        <f t="shared" si="41"/>
        <v>-6.9563794091169317E-3</v>
      </c>
      <c r="T58" s="165">
        <v>5316481654.3199997</v>
      </c>
      <c r="U58" s="176">
        <v>463.21379999999999</v>
      </c>
      <c r="V58" s="116">
        <f t="shared" si="42"/>
        <v>2.6683589073484493E-2</v>
      </c>
      <c r="W58" s="116">
        <f t="shared" si="43"/>
        <v>7.2523487720454619E-3</v>
      </c>
      <c r="X58" s="165">
        <v>5332539774.4099998</v>
      </c>
      <c r="Y58" s="176">
        <v>466.5111</v>
      </c>
      <c r="Z58" s="116">
        <f t="shared" si="44"/>
        <v>3.0204411740896065E-3</v>
      </c>
      <c r="AA58" s="116">
        <f t="shared" si="45"/>
        <v>7.1183112420225977E-3</v>
      </c>
      <c r="AB58" s="165">
        <v>5337922298.3000002</v>
      </c>
      <c r="AC58" s="176">
        <v>465.18459999999999</v>
      </c>
      <c r="AD58" s="116">
        <f t="shared" si="46"/>
        <v>1.0093734163653517E-3</v>
      </c>
      <c r="AE58" s="116">
        <f t="shared" si="47"/>
        <v>-2.8434478836623822E-3</v>
      </c>
      <c r="AF58" s="165">
        <v>5414955636.3100004</v>
      </c>
      <c r="AG58" s="176">
        <v>465.29829999999998</v>
      </c>
      <c r="AH58" s="116">
        <f t="shared" si="48"/>
        <v>1.4431333710970932E-2</v>
      </c>
      <c r="AI58" s="116">
        <f t="shared" si="49"/>
        <v>2.444190972787886E-4</v>
      </c>
      <c r="AJ58" s="117">
        <f t="shared" si="14"/>
        <v>9.6863647107819605E-3</v>
      </c>
      <c r="AK58" s="117">
        <f t="shared" si="15"/>
        <v>2.1331208155876925E-3</v>
      </c>
      <c r="AL58" s="118">
        <f t="shared" si="16"/>
        <v>7.9684639854615047E-2</v>
      </c>
      <c r="AM58" s="118">
        <f t="shared" si="17"/>
        <v>1.7065694640046331E-2</v>
      </c>
      <c r="AN58" s="119">
        <f t="shared" si="18"/>
        <v>1.1449553566863467E-2</v>
      </c>
      <c r="AO58" s="203">
        <f t="shared" si="19"/>
        <v>5.9917289205375672E-3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204437950574.16</v>
      </c>
      <c r="C59" s="175"/>
      <c r="D59" s="181">
        <f>SUM(D49:D58)</f>
        <v>211415946654.23004</v>
      </c>
      <c r="E59" s="175"/>
      <c r="F59" s="116">
        <f>((D59-B59)/B59)</f>
        <v>3.4132586735840735E-2</v>
      </c>
      <c r="G59" s="116"/>
      <c r="H59" s="181">
        <f>SUM(H49:H58)</f>
        <v>214424096192.75998</v>
      </c>
      <c r="I59" s="175"/>
      <c r="J59" s="116">
        <f>((H59-D59)/D59)</f>
        <v>1.4228583917795731E-2</v>
      </c>
      <c r="K59" s="116"/>
      <c r="L59" s="181">
        <f>SUM(L49:L58)</f>
        <v>219809805353.33005</v>
      </c>
      <c r="M59" s="175"/>
      <c r="N59" s="116">
        <f>((L59-H59)/H59)</f>
        <v>2.5117089246016917E-2</v>
      </c>
      <c r="O59" s="116"/>
      <c r="P59" s="181">
        <f>SUM(P49:P58)</f>
        <v>221204355591.56</v>
      </c>
      <c r="Q59" s="175"/>
      <c r="R59" s="116">
        <f>((P59-L59)/L59)</f>
        <v>6.3443495434077684E-3</v>
      </c>
      <c r="S59" s="116"/>
      <c r="T59" s="181">
        <f>SUM(T49:T58)</f>
        <v>223937697842.49005</v>
      </c>
      <c r="U59" s="175"/>
      <c r="V59" s="116">
        <f>((T59-P59)/P59)</f>
        <v>1.2356638474049757E-2</v>
      </c>
      <c r="W59" s="116"/>
      <c r="X59" s="181">
        <f>SUM(X49:X58)</f>
        <v>222595590267.64999</v>
      </c>
      <c r="Y59" s="175"/>
      <c r="Z59" s="116">
        <f>((X59-T59)/T59)</f>
        <v>-5.9932185950399867E-3</v>
      </c>
      <c r="AA59" s="116"/>
      <c r="AB59" s="181">
        <f>SUM(AB49:AB58)</f>
        <v>225813188236.56998</v>
      </c>
      <c r="AC59" s="175"/>
      <c r="AD59" s="116">
        <f>((AB59-X59)/X59)</f>
        <v>1.4454904362890243E-2</v>
      </c>
      <c r="AE59" s="116"/>
      <c r="AF59" s="181">
        <f>SUM(AF49:AF58)</f>
        <v>227504038323.12997</v>
      </c>
      <c r="AG59" s="175"/>
      <c r="AH59" s="116">
        <f>((AF59-AB59)/AB59)</f>
        <v>7.4878269943587285E-3</v>
      </c>
      <c r="AI59" s="116"/>
      <c r="AJ59" s="117">
        <f t="shared" si="14"/>
        <v>1.3516095084914985E-2</v>
      </c>
      <c r="AK59" s="117"/>
      <c r="AL59" s="118">
        <f t="shared" si="16"/>
        <v>7.6096869339813536E-2</v>
      </c>
      <c r="AM59" s="118"/>
      <c r="AN59" s="119">
        <f t="shared" si="18"/>
        <v>1.2134622290284634E-2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9">
        <v>13140853607</v>
      </c>
      <c r="C61" s="169">
        <v>3235.02</v>
      </c>
      <c r="D61" s="165">
        <v>12992135882.01</v>
      </c>
      <c r="E61" s="176">
        <v>3246.49</v>
      </c>
      <c r="F61" s="116">
        <f>((D61-B61)/B61)</f>
        <v>-1.131720430328661E-2</v>
      </c>
      <c r="G61" s="116">
        <f>((E61-C61)/C61)</f>
        <v>3.5455731340145657E-3</v>
      </c>
      <c r="H61" s="165">
        <v>14458364996.549999</v>
      </c>
      <c r="I61" s="176">
        <v>3260.2</v>
      </c>
      <c r="J61" s="116">
        <f t="shared" ref="J61" si="50">((H61-D61)/D61)</f>
        <v>0.11285512465816053</v>
      </c>
      <c r="K61" s="116">
        <f t="shared" ref="K61" si="51">((I61-E61)/E61)</f>
        <v>4.2230224026564185E-3</v>
      </c>
      <c r="L61" s="165">
        <v>14748480087.219999</v>
      </c>
      <c r="M61" s="176">
        <v>3281.18</v>
      </c>
      <c r="N61" s="116">
        <f t="shared" ref="N61" si="52">((L61-H61)/H61)</f>
        <v>2.0065553106400777E-2</v>
      </c>
      <c r="O61" s="116">
        <f t="shared" ref="O61" si="53">((M61-I61)/I61)</f>
        <v>6.4351880252745287E-3</v>
      </c>
      <c r="P61" s="165">
        <v>16998386768.030001</v>
      </c>
      <c r="Q61" s="176">
        <v>3308.47</v>
      </c>
      <c r="R61" s="116">
        <f t="shared" ref="R61" si="54">((P61-L61)/L61)</f>
        <v>0.15255176584328936</v>
      </c>
      <c r="S61" s="116">
        <f t="shared" ref="S61" si="55">((Q61-M61)/M61)</f>
        <v>8.3171298130550481E-3</v>
      </c>
      <c r="T61" s="165">
        <v>16910491288.959999</v>
      </c>
      <c r="U61" s="176">
        <v>3310.54</v>
      </c>
      <c r="V61" s="116">
        <f t="shared" ref="V61" si="56">((T61-P61)/P61)</f>
        <v>-5.1708129876955437E-3</v>
      </c>
      <c r="W61" s="116">
        <f t="shared" ref="W61" si="57">((U61-Q61)/Q61)</f>
        <v>6.2566684902694107E-4</v>
      </c>
      <c r="X61" s="165">
        <v>17289539702.009998</v>
      </c>
      <c r="Y61" s="176">
        <v>3312.96</v>
      </c>
      <c r="Z61" s="116">
        <f t="shared" ref="Z61" si="58">((X61-T61)/T61)</f>
        <v>2.2414985264056799E-2</v>
      </c>
      <c r="AA61" s="116">
        <f t="shared" ref="AA61" si="59">((Y61-U61)/U61)</f>
        <v>7.3099856820943801E-4</v>
      </c>
      <c r="AB61" s="165">
        <v>20181584989.919998</v>
      </c>
      <c r="AC61" s="176">
        <v>3318.11</v>
      </c>
      <c r="AD61" s="116">
        <f t="shared" ref="AD61" si="60">((AB61-X61)/X61)</f>
        <v>0.16727138707884656</v>
      </c>
      <c r="AE61" s="116">
        <f t="shared" ref="AE61" si="61">((AC61-Y61)/Y61)</f>
        <v>1.5545011107891706E-3</v>
      </c>
      <c r="AF61" s="165">
        <v>21800351612.869999</v>
      </c>
      <c r="AG61" s="176">
        <v>3319.82</v>
      </c>
      <c r="AH61" s="116">
        <f t="shared" ref="AH61" si="62">((AF61-AB61)/AB61)</f>
        <v>8.0210083784723482E-2</v>
      </c>
      <c r="AI61" s="116">
        <f t="shared" ref="AI61" si="63">((AG61-AC61)/AC61)</f>
        <v>5.1535361998247082E-4</v>
      </c>
      <c r="AJ61" s="117">
        <f t="shared" si="14"/>
        <v>6.736011030556191E-2</v>
      </c>
      <c r="AK61" s="117">
        <f t="shared" si="15"/>
        <v>3.2434291903760725E-3</v>
      </c>
      <c r="AL61" s="118">
        <f t="shared" si="16"/>
        <v>0.67796517915553767</v>
      </c>
      <c r="AM61" s="118">
        <f t="shared" si="17"/>
        <v>2.2587471392180598E-2</v>
      </c>
      <c r="AN61" s="119">
        <f t="shared" si="18"/>
        <v>7.089478484000919E-2</v>
      </c>
      <c r="AO61" s="203">
        <f t="shared" si="19"/>
        <v>2.938428102033232E-3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203</v>
      </c>
      <c r="B62" s="165">
        <v>111732004146.03</v>
      </c>
      <c r="C62" s="177">
        <v>1.8771</v>
      </c>
      <c r="D62" s="165">
        <v>114425187770.27</v>
      </c>
      <c r="E62" s="177">
        <v>1.8791</v>
      </c>
      <c r="F62" s="116">
        <f>((D62-B62)/B62)</f>
        <v>2.4103958796980893E-2</v>
      </c>
      <c r="G62" s="116">
        <f>((E62-C62)/C62)</f>
        <v>1.0654733365297543E-3</v>
      </c>
      <c r="H62" s="165">
        <v>112619505710.63</v>
      </c>
      <c r="I62" s="177">
        <v>1.8809</v>
      </c>
      <c r="J62" s="116">
        <f>((H62-D62)/D62)</f>
        <v>-1.5780459659504725E-2</v>
      </c>
      <c r="K62" s="116">
        <f>((I62-E62)/E62)</f>
        <v>9.5790538023523164E-4</v>
      </c>
      <c r="L62" s="165">
        <v>111912809450.35001</v>
      </c>
      <c r="M62" s="176">
        <v>1.8855</v>
      </c>
      <c r="N62" s="116">
        <f>((L62-H62)/H62)</f>
        <v>-6.275078689262038E-3</v>
      </c>
      <c r="O62" s="116">
        <f>((M62-I62)/I62)</f>
        <v>2.4456377266202016E-3</v>
      </c>
      <c r="P62" s="165">
        <v>113135538762.92999</v>
      </c>
      <c r="Q62" s="176">
        <v>1.8875999999999999</v>
      </c>
      <c r="R62" s="116">
        <f>((P62-L62)/L62)</f>
        <v>1.0925731545703435E-2</v>
      </c>
      <c r="S62" s="116">
        <f>((Q62-M62)/M62)</f>
        <v>1.1137629276054047E-3</v>
      </c>
      <c r="T62" s="165">
        <v>118309927474.58</v>
      </c>
      <c r="U62" s="176">
        <v>1.8915999999999999</v>
      </c>
      <c r="V62" s="116">
        <f>((T62-P62)/P62)</f>
        <v>4.5736191900696103E-2</v>
      </c>
      <c r="W62" s="116">
        <f>((U62-Q62)/Q62)</f>
        <v>2.1190930281839394E-3</v>
      </c>
      <c r="X62" s="165">
        <v>126741985267.28999</v>
      </c>
      <c r="Y62" s="176">
        <v>1.893</v>
      </c>
      <c r="Z62" s="116">
        <f>((X62-T62)/T62)</f>
        <v>7.1270923520105264E-2</v>
      </c>
      <c r="AA62" s="116">
        <f>((Y62-U62)/U62)</f>
        <v>7.401141890463459E-4</v>
      </c>
      <c r="AB62" s="165">
        <v>127711483627</v>
      </c>
      <c r="AC62" s="176">
        <v>1.8946000000000001</v>
      </c>
      <c r="AD62" s="116">
        <f>((AB62-X62)/X62)</f>
        <v>7.6493859368338152E-3</v>
      </c>
      <c r="AE62" s="116">
        <f>((AC62-Y62)/Y62)</f>
        <v>8.4521922873747799E-4</v>
      </c>
      <c r="AF62" s="165">
        <v>133071271614.83</v>
      </c>
      <c r="AG62" s="176">
        <v>1.8959999999999999</v>
      </c>
      <c r="AH62" s="116">
        <f>((AF62-AB62)/AB62)</f>
        <v>4.1967940827342072E-2</v>
      </c>
      <c r="AI62" s="116">
        <f>((AG62-AC62)/AC62)</f>
        <v>7.389422569406977E-4</v>
      </c>
      <c r="AJ62" s="117">
        <f t="shared" si="14"/>
        <v>2.2449824272361852E-2</v>
      </c>
      <c r="AK62" s="117">
        <f t="shared" si="15"/>
        <v>1.2532685092373815E-3</v>
      </c>
      <c r="AL62" s="118">
        <f t="shared" si="16"/>
        <v>0.16295436527485105</v>
      </c>
      <c r="AM62" s="118">
        <f t="shared" si="17"/>
        <v>8.9936671810972885E-3</v>
      </c>
      <c r="AN62" s="119">
        <f t="shared" si="18"/>
        <v>2.9149810172676476E-2</v>
      </c>
      <c r="AO62" s="203">
        <f t="shared" si="19"/>
        <v>6.5549629243722395E-4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9">
        <v>11438526408.67</v>
      </c>
      <c r="C63" s="169">
        <v>1</v>
      </c>
      <c r="D63" s="165">
        <v>11424513408.67</v>
      </c>
      <c r="E63" s="169">
        <v>1</v>
      </c>
      <c r="F63" s="116">
        <f>((D63-B63)/B63)</f>
        <v>-1.2250703892573644E-3</v>
      </c>
      <c r="G63" s="116">
        <f>((E63-C63)/C63)</f>
        <v>0</v>
      </c>
      <c r="H63" s="165">
        <v>10743285874.969999</v>
      </c>
      <c r="I63" s="169">
        <v>1</v>
      </c>
      <c r="J63" s="116">
        <f t="shared" ref="J63:J86" si="64">((H63-D63)/D63)</f>
        <v>-5.9628581921311499E-2</v>
      </c>
      <c r="K63" s="116">
        <f t="shared" ref="K63:K86" si="65">((I63-E63)/E63)</f>
        <v>0</v>
      </c>
      <c r="L63" s="165">
        <v>13523458748.85</v>
      </c>
      <c r="M63" s="169">
        <v>1</v>
      </c>
      <c r="N63" s="116">
        <f t="shared" ref="N63:N86" si="66">((L63-H63)/H63)</f>
        <v>0.25878236009313721</v>
      </c>
      <c r="O63" s="116">
        <f t="shared" ref="O63:O86" si="67">((M63-I63)/I63)</f>
        <v>0</v>
      </c>
      <c r="P63" s="165">
        <v>13706916207.02</v>
      </c>
      <c r="Q63" s="169">
        <v>1</v>
      </c>
      <c r="R63" s="116">
        <f t="shared" ref="R63:R86" si="68">((P63-L63)/L63)</f>
        <v>1.356586813899224E-2</v>
      </c>
      <c r="S63" s="116">
        <f t="shared" ref="S63:S86" si="69">((Q63-M63)/M63)</f>
        <v>0</v>
      </c>
      <c r="T63" s="165">
        <v>13621789583.620001</v>
      </c>
      <c r="U63" s="169">
        <v>1</v>
      </c>
      <c r="V63" s="116">
        <f t="shared" ref="V63:V86" si="70">((T63-P63)/P63)</f>
        <v>-6.2104868895603224E-3</v>
      </c>
      <c r="W63" s="116">
        <f t="shared" ref="W63:W86" si="71">((U63-Q63)/Q63)</f>
        <v>0</v>
      </c>
      <c r="X63" s="165">
        <v>12168203141.719999</v>
      </c>
      <c r="Y63" s="169">
        <v>1</v>
      </c>
      <c r="Z63" s="116">
        <f t="shared" ref="Z63:Z86" si="72">((X63-T63)/T63)</f>
        <v>-0.10671038727891653</v>
      </c>
      <c r="AA63" s="116">
        <f t="shared" ref="AA63:AA86" si="73">((Y63-U63)/U63)</f>
        <v>0</v>
      </c>
      <c r="AB63" s="165">
        <v>11950240835.549999</v>
      </c>
      <c r="AC63" s="169">
        <v>1</v>
      </c>
      <c r="AD63" s="116">
        <f t="shared" ref="AD63:AD86" si="74">((AB63-X63)/X63)</f>
        <v>-1.7912448011546813E-2</v>
      </c>
      <c r="AE63" s="116">
        <f t="shared" ref="AE63:AE86" si="75">((AC63-Y63)/Y63)</f>
        <v>0</v>
      </c>
      <c r="AF63" s="165">
        <v>12445066379.299999</v>
      </c>
      <c r="AG63" s="169">
        <v>1</v>
      </c>
      <c r="AH63" s="116">
        <f t="shared" ref="AH63:AH86" si="76">((AF63-AB63)/AB63)</f>
        <v>4.1407160789427397E-2</v>
      </c>
      <c r="AI63" s="116">
        <f t="shared" ref="AI63:AI86" si="77">((AG63-AC63)/AC63)</f>
        <v>0</v>
      </c>
      <c r="AJ63" s="117">
        <f t="shared" si="14"/>
        <v>1.5258551816370539E-2</v>
      </c>
      <c r="AK63" s="117">
        <f t="shared" si="15"/>
        <v>0</v>
      </c>
      <c r="AL63" s="118">
        <f t="shared" si="16"/>
        <v>8.9330103972350111E-2</v>
      </c>
      <c r="AM63" s="118">
        <f t="shared" si="17"/>
        <v>0</v>
      </c>
      <c r="AN63" s="119">
        <f t="shared" si="18"/>
        <v>0.1084355698651841</v>
      </c>
      <c r="AO63" s="203">
        <f t="shared" si="19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9">
        <v>25275368432.82</v>
      </c>
      <c r="C64" s="169">
        <v>24.855599999999999</v>
      </c>
      <c r="D64" s="165">
        <v>25787883102.98</v>
      </c>
      <c r="E64" s="169">
        <v>24.894400000000001</v>
      </c>
      <c r="F64" s="116">
        <f>((D64-B64)/B64)</f>
        <v>2.0277238352517976E-2</v>
      </c>
      <c r="G64" s="116">
        <f>((E64-C64)/C64)</f>
        <v>1.561016430904985E-3</v>
      </c>
      <c r="H64" s="165">
        <v>26246505147.200001</v>
      </c>
      <c r="I64" s="169">
        <v>24.985199999999999</v>
      </c>
      <c r="J64" s="116">
        <f t="shared" si="64"/>
        <v>1.7784400619025753E-2</v>
      </c>
      <c r="K64" s="116">
        <f t="shared" si="65"/>
        <v>3.647406645671235E-3</v>
      </c>
      <c r="L64" s="165">
        <v>25950966856.27</v>
      </c>
      <c r="M64" s="169">
        <v>24.995200000000001</v>
      </c>
      <c r="N64" s="116">
        <f t="shared" si="66"/>
        <v>-1.1260100698074409E-2</v>
      </c>
      <c r="O64" s="116">
        <f t="shared" si="67"/>
        <v>4.002369402687016E-4</v>
      </c>
      <c r="P64" s="165">
        <v>26232876850.439999</v>
      </c>
      <c r="Q64" s="169">
        <v>25.0075</v>
      </c>
      <c r="R64" s="116">
        <f t="shared" si="68"/>
        <v>1.0863178845372617E-2</v>
      </c>
      <c r="S64" s="116">
        <f t="shared" si="69"/>
        <v>4.9209448214056119E-4</v>
      </c>
      <c r="T64" s="165">
        <v>26375565499.169998</v>
      </c>
      <c r="U64" s="169">
        <v>25.020299999999999</v>
      </c>
      <c r="V64" s="116">
        <f t="shared" si="70"/>
        <v>5.4393061631593884E-3</v>
      </c>
      <c r="W64" s="116">
        <f t="shared" si="71"/>
        <v>5.1184644606612375E-4</v>
      </c>
      <c r="X64" s="165">
        <v>26827567333.27</v>
      </c>
      <c r="Y64" s="169">
        <v>24.089300000000001</v>
      </c>
      <c r="Z64" s="116">
        <f t="shared" si="72"/>
        <v>1.71371428648317E-2</v>
      </c>
      <c r="AA64" s="116">
        <f t="shared" si="73"/>
        <v>-3.720978565404881E-2</v>
      </c>
      <c r="AB64" s="165">
        <v>28458721599.52</v>
      </c>
      <c r="AC64" s="169">
        <v>24.0959</v>
      </c>
      <c r="AD64" s="116">
        <f t="shared" si="74"/>
        <v>6.0801422879186537E-2</v>
      </c>
      <c r="AE64" s="116">
        <f t="shared" si="75"/>
        <v>2.7398056398479111E-4</v>
      </c>
      <c r="AF64" s="165">
        <v>28749423026.970001</v>
      </c>
      <c r="AG64" s="169">
        <v>24.1081</v>
      </c>
      <c r="AH64" s="116">
        <f t="shared" si="76"/>
        <v>1.021484490908769E-2</v>
      </c>
      <c r="AI64" s="116">
        <f t="shared" si="77"/>
        <v>5.0631020215057281E-4</v>
      </c>
      <c r="AJ64" s="117">
        <f t="shared" si="14"/>
        <v>1.6407179241888406E-2</v>
      </c>
      <c r="AK64" s="117">
        <f t="shared" si="15"/>
        <v>-3.7271117428577302E-3</v>
      </c>
      <c r="AL64" s="118">
        <f t="shared" si="16"/>
        <v>0.1148423045103602</v>
      </c>
      <c r="AM64" s="118">
        <f t="shared" si="17"/>
        <v>-3.1585416800565612E-2</v>
      </c>
      <c r="AN64" s="119">
        <f t="shared" si="18"/>
        <v>2.0504735952224528E-2</v>
      </c>
      <c r="AO64" s="203">
        <f t="shared" si="19"/>
        <v>1.3576099530051318E-2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9">
        <v>563838477.63</v>
      </c>
      <c r="C65" s="169">
        <v>2.3020999999999998</v>
      </c>
      <c r="D65" s="169">
        <v>551256363.69000006</v>
      </c>
      <c r="E65" s="169">
        <v>2.2503000000000002</v>
      </c>
      <c r="F65" s="116">
        <f>((D65-B65)/B65)</f>
        <v>-2.2315103419132964E-2</v>
      </c>
      <c r="G65" s="116">
        <f>((E65-C65)/C65)</f>
        <v>-2.2501194561487175E-2</v>
      </c>
      <c r="H65" s="165">
        <v>550549139.97000003</v>
      </c>
      <c r="I65" s="169">
        <v>2.2383999999999999</v>
      </c>
      <c r="J65" s="116">
        <f t="shared" si="64"/>
        <v>-1.2829307135177801E-3</v>
      </c>
      <c r="K65" s="116">
        <f t="shared" si="65"/>
        <v>-5.2881837977159681E-3</v>
      </c>
      <c r="L65" s="165">
        <v>570962220.24000001</v>
      </c>
      <c r="M65" s="177">
        <v>2.1993</v>
      </c>
      <c r="N65" s="116">
        <f t="shared" si="66"/>
        <v>3.7077671706311828E-2</v>
      </c>
      <c r="O65" s="116">
        <f t="shared" si="67"/>
        <v>-1.7467834167262292E-2</v>
      </c>
      <c r="P65" s="165">
        <v>563311545.48000002</v>
      </c>
      <c r="Q65" s="169">
        <v>2.1779000000000002</v>
      </c>
      <c r="R65" s="116">
        <f t="shared" si="68"/>
        <v>-1.3399616452353156E-2</v>
      </c>
      <c r="S65" s="116">
        <f t="shared" si="69"/>
        <v>-9.7303687536942959E-3</v>
      </c>
      <c r="T65" s="165">
        <v>558303187.33000004</v>
      </c>
      <c r="U65" s="169">
        <v>2.1553</v>
      </c>
      <c r="V65" s="116">
        <f t="shared" si="70"/>
        <v>-8.8909204687653513E-3</v>
      </c>
      <c r="W65" s="116">
        <f t="shared" si="71"/>
        <v>-1.0376968639515208E-2</v>
      </c>
      <c r="X65" s="165">
        <v>558967425.07000005</v>
      </c>
      <c r="Y65" s="169">
        <v>2.1577000000000002</v>
      </c>
      <c r="Z65" s="116">
        <f t="shared" si="72"/>
        <v>1.1897437719756274E-3</v>
      </c>
      <c r="AA65" s="116">
        <f t="shared" si="73"/>
        <v>1.1135340787826195E-3</v>
      </c>
      <c r="AB65" s="165">
        <v>567246464.64999998</v>
      </c>
      <c r="AC65" s="169">
        <v>2.1568999999999998</v>
      </c>
      <c r="AD65" s="116">
        <f t="shared" si="74"/>
        <v>1.4811309583851209E-2</v>
      </c>
      <c r="AE65" s="116">
        <f t="shared" si="75"/>
        <v>-3.7076516661276168E-4</v>
      </c>
      <c r="AF65" s="165">
        <v>568218026.17999995</v>
      </c>
      <c r="AG65" s="169">
        <v>2.1457000000000002</v>
      </c>
      <c r="AH65" s="116">
        <f t="shared" si="76"/>
        <v>1.7127678893502495E-3</v>
      </c>
      <c r="AI65" s="116">
        <f t="shared" si="77"/>
        <v>-5.1926375817143381E-3</v>
      </c>
      <c r="AJ65" s="117">
        <f t="shared" si="14"/>
        <v>1.1128652372149577E-3</v>
      </c>
      <c r="AK65" s="117">
        <f t="shared" si="15"/>
        <v>-8.7268023236524283E-3</v>
      </c>
      <c r="AL65" s="118">
        <f t="shared" si="16"/>
        <v>3.0769100562326224E-2</v>
      </c>
      <c r="AM65" s="118">
        <f t="shared" si="17"/>
        <v>-4.6482691196729334E-2</v>
      </c>
      <c r="AN65" s="119">
        <f t="shared" si="18"/>
        <v>1.8309942194729003E-2</v>
      </c>
      <c r="AO65" s="203">
        <f t="shared" si="19"/>
        <v>8.1138304230248589E-3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31520550840.25</v>
      </c>
      <c r="C66" s="177">
        <v>294.01</v>
      </c>
      <c r="D66" s="165">
        <v>33029123348.889999</v>
      </c>
      <c r="E66" s="177">
        <v>294.14</v>
      </c>
      <c r="F66" s="116">
        <f>((D66-B66)/B66)</f>
        <v>4.7859966543276129E-2</v>
      </c>
      <c r="G66" s="116">
        <f>((E66-C66)/C66)</f>
        <v>4.4216183123021481E-4</v>
      </c>
      <c r="H66" s="165">
        <v>34598531797.209999</v>
      </c>
      <c r="I66" s="177">
        <v>294.27</v>
      </c>
      <c r="J66" s="116">
        <f t="shared" si="64"/>
        <v>4.7515897765198857E-2</v>
      </c>
      <c r="K66" s="116">
        <f t="shared" si="65"/>
        <v>4.4196641055278254E-4</v>
      </c>
      <c r="L66" s="165">
        <v>34246010352.009998</v>
      </c>
      <c r="M66" s="177">
        <v>294.38</v>
      </c>
      <c r="N66" s="116">
        <f t="shared" si="66"/>
        <v>-1.0188913427489078E-2</v>
      </c>
      <c r="O66" s="116">
        <f t="shared" si="67"/>
        <v>3.7380636830126635E-4</v>
      </c>
      <c r="P66" s="165">
        <v>34603255638.769997</v>
      </c>
      <c r="Q66" s="177">
        <v>294.49</v>
      </c>
      <c r="R66" s="116">
        <f t="shared" si="68"/>
        <v>1.0431734473240049E-2</v>
      </c>
      <c r="S66" s="116">
        <f t="shared" si="69"/>
        <v>3.7366668931317906E-4</v>
      </c>
      <c r="T66" s="165">
        <v>35754441660.199997</v>
      </c>
      <c r="U66" s="177">
        <v>294.66000000000003</v>
      </c>
      <c r="V66" s="116">
        <f t="shared" si="70"/>
        <v>3.3268141976218982E-2</v>
      </c>
      <c r="W66" s="116">
        <f t="shared" si="71"/>
        <v>5.7726917722169147E-4</v>
      </c>
      <c r="X66" s="165">
        <v>36287882442.879997</v>
      </c>
      <c r="Y66" s="177">
        <v>294.94</v>
      </c>
      <c r="Z66" s="116">
        <f t="shared" si="72"/>
        <v>1.4919566854089603E-2</v>
      </c>
      <c r="AA66" s="116">
        <f t="shared" si="73"/>
        <v>9.5024774316151733E-4</v>
      </c>
      <c r="AB66" s="165">
        <v>36712750535.599998</v>
      </c>
      <c r="AC66" s="177">
        <v>295.19</v>
      </c>
      <c r="AD66" s="116">
        <f t="shared" si="74"/>
        <v>1.1708263588782764E-2</v>
      </c>
      <c r="AE66" s="116">
        <f t="shared" si="75"/>
        <v>8.4763002644605687E-4</v>
      </c>
      <c r="AF66" s="165">
        <v>37240205334.129997</v>
      </c>
      <c r="AG66" s="177">
        <v>295.43</v>
      </c>
      <c r="AH66" s="116">
        <f t="shared" si="76"/>
        <v>1.4367073859490069E-2</v>
      </c>
      <c r="AI66" s="116">
        <f t="shared" si="77"/>
        <v>8.1303567194013714E-4</v>
      </c>
      <c r="AJ66" s="117">
        <f t="shared" si="14"/>
        <v>2.1235216454100921E-2</v>
      </c>
      <c r="AK66" s="117">
        <f t="shared" si="15"/>
        <v>6.0247298977085572E-4</v>
      </c>
      <c r="AL66" s="118">
        <f t="shared" si="16"/>
        <v>0.1274960264842003</v>
      </c>
      <c r="AM66" s="118">
        <f t="shared" si="17"/>
        <v>4.3856666893316801E-3</v>
      </c>
      <c r="AN66" s="119">
        <f t="shared" si="18"/>
        <v>2.0093906785395764E-2</v>
      </c>
      <c r="AO66" s="203">
        <f t="shared" si="19"/>
        <v>2.3364316609644957E-4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5117523643.5799999</v>
      </c>
      <c r="C67" s="177">
        <v>1.01</v>
      </c>
      <c r="D67" s="165">
        <v>5105837207.4700003</v>
      </c>
      <c r="E67" s="177">
        <v>1.01</v>
      </c>
      <c r="F67" s="116">
        <f>((D67-B67)/B67)</f>
        <v>-2.2836115519779656E-3</v>
      </c>
      <c r="G67" s="116">
        <f>((E67-C67)/C67)</f>
        <v>0</v>
      </c>
      <c r="H67" s="165">
        <v>5099187517.75</v>
      </c>
      <c r="I67" s="177">
        <v>1.02</v>
      </c>
      <c r="J67" s="116">
        <f t="shared" si="64"/>
        <v>-1.3023701010818681E-3</v>
      </c>
      <c r="K67" s="116">
        <f t="shared" si="65"/>
        <v>9.9009900990099098E-3</v>
      </c>
      <c r="L67" s="165">
        <v>5118516043.4499998</v>
      </c>
      <c r="M67" s="177">
        <v>1.02</v>
      </c>
      <c r="N67" s="116">
        <f t="shared" si="66"/>
        <v>3.7905108672152653E-3</v>
      </c>
      <c r="O67" s="116">
        <f t="shared" si="67"/>
        <v>0</v>
      </c>
      <c r="P67" s="165">
        <v>4966727234.79</v>
      </c>
      <c r="Q67" s="177">
        <v>1.02</v>
      </c>
      <c r="R67" s="116">
        <f t="shared" si="68"/>
        <v>-2.9654846711722062E-2</v>
      </c>
      <c r="S67" s="116">
        <f t="shared" si="69"/>
        <v>0</v>
      </c>
      <c r="T67" s="165">
        <v>5273884851.9300003</v>
      </c>
      <c r="U67" s="177">
        <v>1</v>
      </c>
      <c r="V67" s="116">
        <f t="shared" si="70"/>
        <v>6.1843061360100517E-2</v>
      </c>
      <c r="W67" s="116">
        <f t="shared" si="71"/>
        <v>-1.9607843137254919E-2</v>
      </c>
      <c r="X67" s="165">
        <v>5272444418.96</v>
      </c>
      <c r="Y67" s="177">
        <v>1</v>
      </c>
      <c r="Z67" s="116">
        <f t="shared" si="72"/>
        <v>-2.7312560104021509E-4</v>
      </c>
      <c r="AA67" s="116">
        <f t="shared" si="73"/>
        <v>0</v>
      </c>
      <c r="AB67" s="165">
        <v>5431053877.7600002</v>
      </c>
      <c r="AC67" s="177">
        <v>1</v>
      </c>
      <c r="AD67" s="116">
        <f t="shared" si="74"/>
        <v>3.0082718032954859E-2</v>
      </c>
      <c r="AE67" s="116">
        <f t="shared" si="75"/>
        <v>0</v>
      </c>
      <c r="AF67" s="165">
        <v>5665848182.3500004</v>
      </c>
      <c r="AG67" s="177">
        <v>1</v>
      </c>
      <c r="AH67" s="116">
        <f t="shared" si="76"/>
        <v>4.3231812807358744E-2</v>
      </c>
      <c r="AI67" s="116">
        <f t="shared" si="77"/>
        <v>0</v>
      </c>
      <c r="AJ67" s="117">
        <f t="shared" si="14"/>
        <v>1.3179268637725909E-2</v>
      </c>
      <c r="AK67" s="117">
        <f t="shared" si="15"/>
        <v>-1.2133566297806262E-3</v>
      </c>
      <c r="AL67" s="118">
        <f t="shared" si="16"/>
        <v>0.10968053859231675</v>
      </c>
      <c r="AM67" s="118">
        <f t="shared" si="17"/>
        <v>-9.9009900990099098E-3</v>
      </c>
      <c r="AN67" s="119">
        <f t="shared" si="18"/>
        <v>2.9543532964017301E-2</v>
      </c>
      <c r="AO67" s="203">
        <f t="shared" si="19"/>
        <v>8.2003418303979968E-3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25858113299.93</v>
      </c>
      <c r="C68" s="177">
        <v>3.86</v>
      </c>
      <c r="D68" s="166">
        <v>26573567396.68</v>
      </c>
      <c r="E68" s="177">
        <v>3.86</v>
      </c>
      <c r="F68" s="116">
        <f>((D68-B68)/B68)</f>
        <v>2.7668457031315458E-2</v>
      </c>
      <c r="G68" s="116">
        <f>((E68-C68)/C68)</f>
        <v>0</v>
      </c>
      <c r="H68" s="166">
        <v>26543637287.75</v>
      </c>
      <c r="I68" s="177">
        <v>3.86</v>
      </c>
      <c r="J68" s="116">
        <f t="shared" si="64"/>
        <v>-1.1263112883270485E-3</v>
      </c>
      <c r="K68" s="116">
        <f t="shared" si="65"/>
        <v>0</v>
      </c>
      <c r="L68" s="166">
        <v>26798503396.290001</v>
      </c>
      <c r="M68" s="177">
        <v>3.86</v>
      </c>
      <c r="N68" s="116">
        <f t="shared" si="66"/>
        <v>9.6017778489469758E-3</v>
      </c>
      <c r="O68" s="116">
        <f t="shared" si="67"/>
        <v>0</v>
      </c>
      <c r="P68" s="166">
        <v>27220156029.900002</v>
      </c>
      <c r="Q68" s="177">
        <v>3.87</v>
      </c>
      <c r="R68" s="116">
        <f t="shared" si="68"/>
        <v>1.5734185875035635E-2</v>
      </c>
      <c r="S68" s="116">
        <f t="shared" si="69"/>
        <v>2.5906735751295936E-3</v>
      </c>
      <c r="T68" s="166">
        <v>27371290153.450001</v>
      </c>
      <c r="U68" s="177">
        <v>3.87</v>
      </c>
      <c r="V68" s="116">
        <f t="shared" si="70"/>
        <v>5.5522871868914289E-3</v>
      </c>
      <c r="W68" s="116">
        <f t="shared" si="71"/>
        <v>0</v>
      </c>
      <c r="X68" s="166">
        <v>26944099018.099998</v>
      </c>
      <c r="Y68" s="177">
        <v>3.87</v>
      </c>
      <c r="Z68" s="116">
        <f t="shared" si="72"/>
        <v>-1.5607270718883421E-2</v>
      </c>
      <c r="AA68" s="116">
        <f t="shared" si="73"/>
        <v>0</v>
      </c>
      <c r="AB68" s="166">
        <v>26967313438.900002</v>
      </c>
      <c r="AC68" s="177">
        <v>3.88</v>
      </c>
      <c r="AD68" s="116">
        <f t="shared" si="74"/>
        <v>8.615771781572101E-4</v>
      </c>
      <c r="AE68" s="116">
        <f t="shared" si="75"/>
        <v>2.5839793281653197E-3</v>
      </c>
      <c r="AF68" s="166">
        <v>27287318170.799999</v>
      </c>
      <c r="AG68" s="177">
        <v>3.88</v>
      </c>
      <c r="AH68" s="116">
        <f t="shared" si="76"/>
        <v>1.1866392721137547E-2</v>
      </c>
      <c r="AI68" s="116">
        <f t="shared" si="77"/>
        <v>0</v>
      </c>
      <c r="AJ68" s="117">
        <f t="shared" si="14"/>
        <v>6.8188869792842237E-3</v>
      </c>
      <c r="AK68" s="117">
        <f t="shared" si="15"/>
        <v>6.4683161291186411E-4</v>
      </c>
      <c r="AL68" s="118">
        <f t="shared" si="16"/>
        <v>2.6859426266161474E-2</v>
      </c>
      <c r="AM68" s="118">
        <f t="shared" si="17"/>
        <v>5.1813471502590719E-3</v>
      </c>
      <c r="AN68" s="119">
        <f t="shared" si="18"/>
        <v>1.2820527408791782E-2</v>
      </c>
      <c r="AO68" s="203">
        <f t="shared" si="19"/>
        <v>1.1977007530838374E-3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34715804287.699997</v>
      </c>
      <c r="C69" s="165">
        <v>3928.37</v>
      </c>
      <c r="D69" s="165">
        <v>35077575059.940002</v>
      </c>
      <c r="E69" s="165">
        <v>3931.49</v>
      </c>
      <c r="F69" s="116">
        <f>((D69-B69)/B69)</f>
        <v>1.0420924407854866E-2</v>
      </c>
      <c r="G69" s="116">
        <f>((E69-C69)/C69)</f>
        <v>7.9422254013748479E-4</v>
      </c>
      <c r="H69" s="165">
        <v>36107394454.779999</v>
      </c>
      <c r="I69" s="165">
        <v>3934.27</v>
      </c>
      <c r="J69" s="116">
        <f t="shared" si="64"/>
        <v>2.9358340566024228E-2</v>
      </c>
      <c r="K69" s="116">
        <f t="shared" si="65"/>
        <v>7.071110444132378E-4</v>
      </c>
      <c r="L69" s="165">
        <v>36193541701.949997</v>
      </c>
      <c r="M69" s="165">
        <v>3937.01</v>
      </c>
      <c r="N69" s="116">
        <f t="shared" si="66"/>
        <v>2.3858616350145904E-3</v>
      </c>
      <c r="O69" s="116">
        <f t="shared" si="67"/>
        <v>6.9644432130998551E-4</v>
      </c>
      <c r="P69" s="165">
        <v>36373107551.050003</v>
      </c>
      <c r="Q69" s="165">
        <v>3939.75</v>
      </c>
      <c r="R69" s="116">
        <f t="shared" si="68"/>
        <v>4.9612676918637019E-3</v>
      </c>
      <c r="S69" s="116">
        <f t="shared" si="69"/>
        <v>6.9595962418174742E-4</v>
      </c>
      <c r="T69" s="165">
        <v>36443677874.279999</v>
      </c>
      <c r="U69" s="165">
        <v>3945.1</v>
      </c>
      <c r="V69" s="116">
        <f t="shared" si="70"/>
        <v>1.9401785544704863E-3</v>
      </c>
      <c r="W69" s="116">
        <f t="shared" si="71"/>
        <v>1.357954184910187E-3</v>
      </c>
      <c r="X69" s="165">
        <v>36344196441.269997</v>
      </c>
      <c r="Y69" s="165">
        <v>3948.17</v>
      </c>
      <c r="Z69" s="116">
        <f t="shared" si="72"/>
        <v>-2.7297308837264975E-3</v>
      </c>
      <c r="AA69" s="116">
        <f t="shared" si="73"/>
        <v>7.7818052774331797E-4</v>
      </c>
      <c r="AB69" s="165">
        <v>36344196441.269997</v>
      </c>
      <c r="AC69" s="165">
        <v>3950.73</v>
      </c>
      <c r="AD69" s="116">
        <f t="shared" si="74"/>
        <v>0</v>
      </c>
      <c r="AE69" s="116">
        <f t="shared" si="75"/>
        <v>6.4840166456863445E-4</v>
      </c>
      <c r="AF69" s="165">
        <v>36983132522.230003</v>
      </c>
      <c r="AG69" s="165">
        <v>3953.99</v>
      </c>
      <c r="AH69" s="116">
        <f t="shared" si="76"/>
        <v>1.7580140531996309E-2</v>
      </c>
      <c r="AI69" s="116">
        <f t="shared" si="77"/>
        <v>8.2516395704079087E-4</v>
      </c>
      <c r="AJ69" s="117">
        <f t="shared" si="14"/>
        <v>7.9896228129372124E-3</v>
      </c>
      <c r="AK69" s="117">
        <f t="shared" si="15"/>
        <v>8.1292973303817313E-4</v>
      </c>
      <c r="AL69" s="118">
        <f t="shared" si="16"/>
        <v>5.4324093356904364E-2</v>
      </c>
      <c r="AM69" s="118">
        <f t="shared" si="17"/>
        <v>5.7230210429124835E-3</v>
      </c>
      <c r="AN69" s="119">
        <f t="shared" si="18"/>
        <v>1.0759838170969307E-2</v>
      </c>
      <c r="AO69" s="203">
        <f t="shared" si="19"/>
        <v>2.2812175113871936E-4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387665158.42000002</v>
      </c>
      <c r="C70" s="165">
        <v>3477.2</v>
      </c>
      <c r="D70" s="165">
        <v>384386968.69999999</v>
      </c>
      <c r="E70" s="165">
        <v>3447.4</v>
      </c>
      <c r="F70" s="116">
        <f>((D70-B70)/B70)</f>
        <v>-8.456240259921444E-3</v>
      </c>
      <c r="G70" s="116">
        <f>((E70-C70)/C70)</f>
        <v>-8.5701138847347653E-3</v>
      </c>
      <c r="H70" s="165">
        <v>383185610.99000001</v>
      </c>
      <c r="I70" s="165">
        <v>3436.57</v>
      </c>
      <c r="J70" s="116">
        <f t="shared" si="64"/>
        <v>-3.1253861546424963E-3</v>
      </c>
      <c r="K70" s="116">
        <f t="shared" si="65"/>
        <v>-3.1414979404768601E-3</v>
      </c>
      <c r="L70" s="165">
        <v>388044927.95999998</v>
      </c>
      <c r="M70" s="165">
        <v>3480.37</v>
      </c>
      <c r="N70" s="116">
        <f t="shared" si="66"/>
        <v>1.2681365976779286E-2</v>
      </c>
      <c r="O70" s="116">
        <f t="shared" si="67"/>
        <v>1.2745266355697607E-2</v>
      </c>
      <c r="P70" s="165">
        <v>391084673.06</v>
      </c>
      <c r="Q70" s="165">
        <v>3507.77</v>
      </c>
      <c r="R70" s="116">
        <f t="shared" si="68"/>
        <v>7.8334875190363609E-3</v>
      </c>
      <c r="S70" s="116">
        <f t="shared" si="69"/>
        <v>7.8727261756652567E-3</v>
      </c>
      <c r="T70" s="165">
        <v>397872816.08999997</v>
      </c>
      <c r="U70" s="165">
        <v>3568.98</v>
      </c>
      <c r="V70" s="116">
        <f t="shared" si="70"/>
        <v>1.7357220820971776E-2</v>
      </c>
      <c r="W70" s="116">
        <f t="shared" si="71"/>
        <v>1.7449832799755982E-2</v>
      </c>
      <c r="X70" s="165">
        <v>398137333.06999999</v>
      </c>
      <c r="Y70" s="165">
        <v>3570.22</v>
      </c>
      <c r="Z70" s="116">
        <f t="shared" si="72"/>
        <v>6.6482797844672197E-4</v>
      </c>
      <c r="AA70" s="116">
        <f t="shared" si="73"/>
        <v>3.474382036323492E-4</v>
      </c>
      <c r="AB70" s="165">
        <v>401296620.13999999</v>
      </c>
      <c r="AC70" s="165">
        <v>3599.04</v>
      </c>
      <c r="AD70" s="116">
        <f t="shared" si="74"/>
        <v>7.9351691177489535E-3</v>
      </c>
      <c r="AE70" s="116">
        <f t="shared" si="75"/>
        <v>8.0723316770395567E-3</v>
      </c>
      <c r="AF70" s="165">
        <v>399837648.58999997</v>
      </c>
      <c r="AG70" s="165">
        <v>3594.57</v>
      </c>
      <c r="AH70" s="116">
        <f t="shared" si="76"/>
        <v>-3.6356437527209221E-3</v>
      </c>
      <c r="AI70" s="116">
        <f t="shared" si="77"/>
        <v>-1.2419978660975705E-3</v>
      </c>
      <c r="AJ70" s="117">
        <f t="shared" ref="AJ70:AJ125" si="78">AVERAGE(F70,J70,N70,R70,V70,Z70,AD70,AH70)</f>
        <v>3.9068501557122798E-3</v>
      </c>
      <c r="AK70" s="117">
        <f t="shared" ref="AK70:AK125" si="79">AVERAGE(G70,K70,O70,S70,W70,AA70,AE70,AI70)</f>
        <v>4.1917481900601945E-3</v>
      </c>
      <c r="AL70" s="118">
        <f t="shared" ref="AL70:AL125" si="80">((AF70-D70)/D70)</f>
        <v>4.0195639155651705E-2</v>
      </c>
      <c r="AM70" s="118">
        <f t="shared" ref="AM70:AM125" si="81">((AG70-E70)/E70)</f>
        <v>4.2690143296397302E-2</v>
      </c>
      <c r="AN70" s="119">
        <f t="shared" ref="AN70:AN125" si="82">STDEV(F70,J70,N70,R70,V70,Z70,AD70,AH70)</f>
        <v>8.9382701096898543E-3</v>
      </c>
      <c r="AO70" s="203">
        <f t="shared" ref="AO70:AO125" si="83">STDEV(G70,K70,O70,S70,W70,AA70,AE70,AI70)</f>
        <v>8.7708441160745162E-3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56823772.060000002</v>
      </c>
      <c r="C71" s="165">
        <v>12.191265</v>
      </c>
      <c r="D71" s="165">
        <v>56918710.049999997</v>
      </c>
      <c r="E71" s="165">
        <v>12.199476000000001</v>
      </c>
      <c r="F71" s="116">
        <f>((D71-B71)/B71)</f>
        <v>1.6707442423876749E-3</v>
      </c>
      <c r="G71" s="116">
        <f>((E71-C71)/C71)</f>
        <v>6.7351501259312128E-4</v>
      </c>
      <c r="H71" s="165">
        <v>56900550.219999999</v>
      </c>
      <c r="I71" s="165">
        <v>12.221107</v>
      </c>
      <c r="J71" s="116">
        <f t="shared" si="64"/>
        <v>-3.1904851645523567E-4</v>
      </c>
      <c r="K71" s="116">
        <f t="shared" si="65"/>
        <v>1.7731089433676733E-3</v>
      </c>
      <c r="L71" s="165">
        <v>57012676.359999999</v>
      </c>
      <c r="M71" s="165">
        <v>12.269648999999999</v>
      </c>
      <c r="N71" s="116">
        <f t="shared" si="66"/>
        <v>1.9705633700636753E-3</v>
      </c>
      <c r="O71" s="116">
        <f t="shared" si="67"/>
        <v>3.9719806069940652E-3</v>
      </c>
      <c r="P71" s="165">
        <v>57032468.509999998</v>
      </c>
      <c r="Q71" s="165">
        <v>12.272285</v>
      </c>
      <c r="R71" s="116">
        <f t="shared" si="68"/>
        <v>3.4715349749629801E-4</v>
      </c>
      <c r="S71" s="116">
        <f t="shared" si="69"/>
        <v>2.1483907159860474E-4</v>
      </c>
      <c r="T71" s="165">
        <v>57163086.670000002</v>
      </c>
      <c r="U71" s="165">
        <v>12.296932</v>
      </c>
      <c r="V71" s="116">
        <f t="shared" si="70"/>
        <v>2.2902420921356659E-3</v>
      </c>
      <c r="W71" s="116">
        <f t="shared" si="71"/>
        <v>2.008346448929426E-3</v>
      </c>
      <c r="X71" s="165">
        <v>57263427.560000002</v>
      </c>
      <c r="Y71" s="165">
        <v>12.321526</v>
      </c>
      <c r="Z71" s="116">
        <f t="shared" si="72"/>
        <v>1.7553441538114302E-3</v>
      </c>
      <c r="AA71" s="116">
        <f t="shared" si="73"/>
        <v>2.0000110596692286E-3</v>
      </c>
      <c r="AB71" s="165">
        <v>58347075.630000003</v>
      </c>
      <c r="AC71" s="165">
        <v>12.343894000000001</v>
      </c>
      <c r="AD71" s="116">
        <f t="shared" si="74"/>
        <v>1.892391210541083E-2</v>
      </c>
      <c r="AE71" s="116">
        <f t="shared" si="75"/>
        <v>1.8153595585481998E-3</v>
      </c>
      <c r="AF71" s="165">
        <v>64504507.350000001</v>
      </c>
      <c r="AG71" s="165">
        <v>12.429076999999999</v>
      </c>
      <c r="AH71" s="116">
        <f t="shared" si="76"/>
        <v>0.10553111108852327</v>
      </c>
      <c r="AI71" s="116">
        <f t="shared" si="77"/>
        <v>6.9008207620706152E-3</v>
      </c>
      <c r="AJ71" s="117">
        <f t="shared" si="78"/>
        <v>1.6521252754171701E-2</v>
      </c>
      <c r="AK71" s="117">
        <f t="shared" si="79"/>
        <v>2.4197476829713668E-3</v>
      </c>
      <c r="AL71" s="118">
        <f t="shared" si="80"/>
        <v>0.13327423079926254</v>
      </c>
      <c r="AM71" s="118">
        <f t="shared" si="81"/>
        <v>1.8820562456944776E-2</v>
      </c>
      <c r="AN71" s="119">
        <f t="shared" si="82"/>
        <v>3.6501543552838259E-2</v>
      </c>
      <c r="AO71" s="203">
        <f t="shared" si="83"/>
        <v>2.1223050133240408E-3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11703770812.870001</v>
      </c>
      <c r="C72" s="165">
        <v>1145.6400000000001</v>
      </c>
      <c r="D72" s="165">
        <v>11825350934.52</v>
      </c>
      <c r="E72" s="165">
        <v>1147.25</v>
      </c>
      <c r="F72" s="116">
        <f>((D72-B72)/B72)</f>
        <v>1.0388115385539212E-2</v>
      </c>
      <c r="G72" s="116">
        <f>((E72-C72)/C72)</f>
        <v>1.4053280262559791E-3</v>
      </c>
      <c r="H72" s="165">
        <v>12367229224.809999</v>
      </c>
      <c r="I72" s="165">
        <v>1148.43</v>
      </c>
      <c r="J72" s="116">
        <f t="shared" si="64"/>
        <v>4.5823442643733621E-2</v>
      </c>
      <c r="K72" s="116">
        <f t="shared" si="65"/>
        <v>1.0285465242972881E-3</v>
      </c>
      <c r="L72" s="165">
        <v>12585739442.1</v>
      </c>
      <c r="M72" s="165">
        <v>1152.07</v>
      </c>
      <c r="N72" s="116">
        <f t="shared" si="66"/>
        <v>1.7668486070561852E-2</v>
      </c>
      <c r="O72" s="116">
        <f t="shared" si="67"/>
        <v>3.1695445085898771E-3</v>
      </c>
      <c r="P72" s="165">
        <v>12056745828.84</v>
      </c>
      <c r="Q72" s="165">
        <v>1153.1600000000001</v>
      </c>
      <c r="R72" s="116">
        <f t="shared" si="68"/>
        <v>-4.2031190594212293E-2</v>
      </c>
      <c r="S72" s="116">
        <f t="shared" si="69"/>
        <v>9.4612306543885843E-4</v>
      </c>
      <c r="T72" s="165">
        <v>12063165386.860001</v>
      </c>
      <c r="U72" s="165">
        <v>1153.4000000000001</v>
      </c>
      <c r="V72" s="116">
        <f t="shared" si="70"/>
        <v>5.3244533069982569E-4</v>
      </c>
      <c r="W72" s="116">
        <f t="shared" si="71"/>
        <v>2.0812376426515756E-4</v>
      </c>
      <c r="X72" s="165">
        <v>12096435541.059999</v>
      </c>
      <c r="Y72" s="165">
        <v>1156.07</v>
      </c>
      <c r="Z72" s="116">
        <f t="shared" si="72"/>
        <v>2.7579953629947671E-3</v>
      </c>
      <c r="AA72" s="116">
        <f t="shared" si="73"/>
        <v>2.3148950927690697E-3</v>
      </c>
      <c r="AB72" s="165">
        <v>12171764874.73</v>
      </c>
      <c r="AC72" s="165">
        <v>1159.67</v>
      </c>
      <c r="AD72" s="116">
        <f t="shared" si="74"/>
        <v>6.2273992544583127E-3</v>
      </c>
      <c r="AE72" s="116">
        <f t="shared" si="75"/>
        <v>3.1139982873010603E-3</v>
      </c>
      <c r="AF72" s="165">
        <v>12345030175.24</v>
      </c>
      <c r="AG72" s="165">
        <v>1128.6199999999999</v>
      </c>
      <c r="AH72" s="116">
        <f t="shared" si="76"/>
        <v>1.4235018692294916E-2</v>
      </c>
      <c r="AI72" s="116">
        <f t="shared" si="77"/>
        <v>-2.6774858364879819E-2</v>
      </c>
      <c r="AJ72" s="117">
        <f t="shared" si="78"/>
        <v>6.9502140182587753E-3</v>
      </c>
      <c r="AK72" s="117">
        <f t="shared" si="79"/>
        <v>-1.8235373869953161E-3</v>
      </c>
      <c r="AL72" s="118">
        <f t="shared" si="80"/>
        <v>4.3946200294401112E-2</v>
      </c>
      <c r="AM72" s="118">
        <f t="shared" si="81"/>
        <v>-1.6238831989540299E-2</v>
      </c>
      <c r="AN72" s="119">
        <f t="shared" si="82"/>
        <v>2.4346779533821462E-2</v>
      </c>
      <c r="AO72" s="203">
        <f t="shared" si="83"/>
        <v>1.0137369254617305E-2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109957965693.55</v>
      </c>
      <c r="C73" s="165">
        <v>476.15</v>
      </c>
      <c r="D73" s="165">
        <v>111472457703.60001</v>
      </c>
      <c r="E73" s="165">
        <v>482.33</v>
      </c>
      <c r="F73" s="116">
        <f>((D73-B73)/B73)</f>
        <v>1.3773372401876304E-2</v>
      </c>
      <c r="G73" s="116">
        <f>((E73-C73)/C73)</f>
        <v>1.2979103223774036E-2</v>
      </c>
      <c r="H73" s="165">
        <v>111325820157.75999</v>
      </c>
      <c r="I73" s="165">
        <v>481.63</v>
      </c>
      <c r="J73" s="116">
        <f t="shared" si="64"/>
        <v>-1.3154598800531867E-3</v>
      </c>
      <c r="K73" s="116">
        <f t="shared" si="65"/>
        <v>-1.4512885368938044E-3</v>
      </c>
      <c r="L73" s="165">
        <v>110961359240.02</v>
      </c>
      <c r="M73" s="165">
        <v>482.14</v>
      </c>
      <c r="N73" s="116">
        <f t="shared" si="66"/>
        <v>-3.2738219868806004E-3</v>
      </c>
      <c r="O73" s="116">
        <f t="shared" si="67"/>
        <v>1.0589041380312499E-3</v>
      </c>
      <c r="P73" s="165">
        <v>111987348504.08</v>
      </c>
      <c r="Q73" s="165">
        <v>480.12</v>
      </c>
      <c r="R73" s="116">
        <f t="shared" si="68"/>
        <v>9.2463653211086287E-3</v>
      </c>
      <c r="S73" s="116">
        <f t="shared" si="69"/>
        <v>-4.1896544572115604E-3</v>
      </c>
      <c r="T73" s="165">
        <v>117696370815.73</v>
      </c>
      <c r="U73" s="165">
        <v>503.01</v>
      </c>
      <c r="V73" s="116">
        <f t="shared" si="70"/>
        <v>5.0979172093194067E-2</v>
      </c>
      <c r="W73" s="116">
        <f t="shared" si="71"/>
        <v>4.7675581104723787E-2</v>
      </c>
      <c r="X73" s="165">
        <v>113861736513.75</v>
      </c>
      <c r="Y73" s="165">
        <v>483.06</v>
      </c>
      <c r="Z73" s="116">
        <f t="shared" si="72"/>
        <v>-3.2580735288632201E-2</v>
      </c>
      <c r="AA73" s="116">
        <f t="shared" si="73"/>
        <v>-3.9661239339178124E-2</v>
      </c>
      <c r="AB73" s="165">
        <v>114641184801.45</v>
      </c>
      <c r="AC73" s="165">
        <v>484.97</v>
      </c>
      <c r="AD73" s="116">
        <f t="shared" si="74"/>
        <v>6.8455682441297596E-3</v>
      </c>
      <c r="AE73" s="116">
        <f t="shared" si="75"/>
        <v>3.9539601705792758E-3</v>
      </c>
      <c r="AF73" s="165">
        <v>114912238376.17999</v>
      </c>
      <c r="AG73" s="165">
        <v>484.99</v>
      </c>
      <c r="AH73" s="116">
        <f t="shared" si="76"/>
        <v>2.3643647368041453E-3</v>
      </c>
      <c r="AI73" s="116">
        <f t="shared" si="77"/>
        <v>4.1239664309095013E-5</v>
      </c>
      <c r="AJ73" s="117">
        <f t="shared" si="78"/>
        <v>5.7548532051933648E-3</v>
      </c>
      <c r="AK73" s="117">
        <f t="shared" si="79"/>
        <v>2.5508257460167445E-3</v>
      </c>
      <c r="AL73" s="118">
        <f t="shared" si="80"/>
        <v>3.0857673217596051E-2</v>
      </c>
      <c r="AM73" s="118">
        <f t="shared" si="81"/>
        <v>5.514896440196598E-3</v>
      </c>
      <c r="AN73" s="119">
        <f t="shared" si="82"/>
        <v>2.3100819543942244E-2</v>
      </c>
      <c r="AO73" s="203">
        <f t="shared" si="83"/>
        <v>2.3900970054419622E-2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183944352.19999999</v>
      </c>
      <c r="C74" s="165">
        <v>0.85470000000000002</v>
      </c>
      <c r="D74" s="165">
        <v>183730623.37</v>
      </c>
      <c r="E74" s="165">
        <v>0.85540000000000005</v>
      </c>
      <c r="F74" s="116">
        <f>((D74-B74)/B74)</f>
        <v>-1.1619211323628958E-3</v>
      </c>
      <c r="G74" s="116">
        <f>((E74-C74)/C74)</f>
        <v>8.1900081900085873E-4</v>
      </c>
      <c r="H74" s="165">
        <v>179559253.09999999</v>
      </c>
      <c r="I74" s="165">
        <v>0.85570000000000002</v>
      </c>
      <c r="J74" s="116">
        <f t="shared" si="64"/>
        <v>-2.2703728934722171E-2</v>
      </c>
      <c r="K74" s="116">
        <f t="shared" si="65"/>
        <v>3.5071311667052486E-4</v>
      </c>
      <c r="L74" s="165">
        <v>177747319.84999999</v>
      </c>
      <c r="M74" s="165">
        <v>0.85609999999999997</v>
      </c>
      <c r="N74" s="116">
        <f t="shared" si="66"/>
        <v>-1.0091004605543217E-2</v>
      </c>
      <c r="O74" s="116">
        <f t="shared" si="67"/>
        <v>4.6745354680373488E-4</v>
      </c>
      <c r="P74" s="165">
        <v>178263534.84999999</v>
      </c>
      <c r="Q74" s="165">
        <v>0.85640000000000005</v>
      </c>
      <c r="R74" s="116">
        <f t="shared" si="68"/>
        <v>2.9042069407045411E-3</v>
      </c>
      <c r="S74" s="116">
        <f t="shared" si="69"/>
        <v>3.5042635206176612E-4</v>
      </c>
      <c r="T74" s="165">
        <v>111805737.5</v>
      </c>
      <c r="U74" s="165">
        <v>0.8569</v>
      </c>
      <c r="V74" s="116">
        <f t="shared" si="70"/>
        <v>-0.37280645986247812</v>
      </c>
      <c r="W74" s="116">
        <f t="shared" si="71"/>
        <v>5.838393274170305E-4</v>
      </c>
      <c r="X74" s="165">
        <v>177012709.38</v>
      </c>
      <c r="Y74" s="165">
        <v>0.85650000000000004</v>
      </c>
      <c r="Z74" s="116">
        <f t="shared" si="72"/>
        <v>0.58321668760514189</v>
      </c>
      <c r="AA74" s="116">
        <f t="shared" si="73"/>
        <v>-4.6679892636241797E-4</v>
      </c>
      <c r="AB74" s="165">
        <v>81794488.170000002</v>
      </c>
      <c r="AC74" s="165">
        <v>0.73770000000000002</v>
      </c>
      <c r="AD74" s="116">
        <f t="shared" si="74"/>
        <v>-0.53791742719214231</v>
      </c>
      <c r="AE74" s="116">
        <f t="shared" si="75"/>
        <v>-0.13870402802101578</v>
      </c>
      <c r="AF74" s="165">
        <v>81115647.730000004</v>
      </c>
      <c r="AG74" s="165">
        <v>0.75</v>
      </c>
      <c r="AH74" s="116">
        <f t="shared" si="76"/>
        <v>-8.2993421095698943E-3</v>
      </c>
      <c r="AI74" s="116">
        <f t="shared" si="77"/>
        <v>1.6673444489629902E-2</v>
      </c>
      <c r="AJ74" s="117">
        <f t="shared" si="78"/>
        <v>-4.585737366137152E-2</v>
      </c>
      <c r="AK74" s="117">
        <f t="shared" si="79"/>
        <v>-1.4990743661974299E-2</v>
      </c>
      <c r="AL74" s="118">
        <f t="shared" si="80"/>
        <v>-0.55850774224693145</v>
      </c>
      <c r="AM74" s="118">
        <f t="shared" si="81"/>
        <v>-0.12321720832359136</v>
      </c>
      <c r="AN74" s="119">
        <f t="shared" si="82"/>
        <v>0.32784017908992225</v>
      </c>
      <c r="AO74" s="203">
        <f t="shared" si="83"/>
        <v>5.0314334536800565E-2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738551496.87</v>
      </c>
      <c r="C75" s="165">
        <v>1211.0899999999999</v>
      </c>
      <c r="D75" s="165">
        <v>756340686.90999997</v>
      </c>
      <c r="E75" s="165">
        <v>1229.46</v>
      </c>
      <c r="F75" s="116">
        <f>((D75-B75)/B75)</f>
        <v>2.4086593982127178E-2</v>
      </c>
      <c r="G75" s="116">
        <f>((E75-C75)/C75)</f>
        <v>1.5168154307277014E-2</v>
      </c>
      <c r="H75" s="165">
        <v>748807287.76999998</v>
      </c>
      <c r="I75" s="165">
        <v>1221.82</v>
      </c>
      <c r="J75" s="116">
        <f t="shared" si="64"/>
        <v>-9.9603251158910822E-3</v>
      </c>
      <c r="K75" s="116">
        <f t="shared" si="65"/>
        <v>-6.2141102597889318E-3</v>
      </c>
      <c r="L75" s="165">
        <v>950674558.03999996</v>
      </c>
      <c r="M75" s="165">
        <v>1223.6500000000001</v>
      </c>
      <c r="N75" s="116">
        <f t="shared" si="66"/>
        <v>0.26958507691768696</v>
      </c>
      <c r="O75" s="116">
        <f t="shared" si="67"/>
        <v>1.4977656283250845E-3</v>
      </c>
      <c r="P75" s="165">
        <v>951382149.41999996</v>
      </c>
      <c r="Q75" s="165">
        <v>1224.3599999999999</v>
      </c>
      <c r="R75" s="116">
        <f t="shared" si="68"/>
        <v>7.4430452988963141E-4</v>
      </c>
      <c r="S75" s="116">
        <f t="shared" si="69"/>
        <v>5.8023127528280876E-4</v>
      </c>
      <c r="T75" s="165">
        <v>953675676.53999996</v>
      </c>
      <c r="U75" s="165">
        <v>1209.81</v>
      </c>
      <c r="V75" s="116">
        <f t="shared" si="70"/>
        <v>2.4107317142729968E-3</v>
      </c>
      <c r="W75" s="116">
        <f t="shared" si="71"/>
        <v>-1.1883759678525887E-2</v>
      </c>
      <c r="X75" s="165">
        <v>923544464.87</v>
      </c>
      <c r="Y75" s="165">
        <v>1190.93</v>
      </c>
      <c r="Z75" s="116">
        <f t="shared" si="72"/>
        <v>-3.1594820347435132E-2</v>
      </c>
      <c r="AA75" s="116">
        <f t="shared" si="73"/>
        <v>-1.5605756275778744E-2</v>
      </c>
      <c r="AB75" s="165">
        <v>1284924932.3800001</v>
      </c>
      <c r="AC75" s="165">
        <v>1191.31</v>
      </c>
      <c r="AD75" s="116">
        <f t="shared" si="74"/>
        <v>0.39129731296789133</v>
      </c>
      <c r="AE75" s="116">
        <f t="shared" si="75"/>
        <v>3.1907836732627588E-4</v>
      </c>
      <c r="AF75" s="165">
        <v>1322007636.6300001</v>
      </c>
      <c r="AG75" s="165">
        <v>1199.6099999999999</v>
      </c>
      <c r="AH75" s="116">
        <f t="shared" si="76"/>
        <v>2.8859821547172895E-2</v>
      </c>
      <c r="AI75" s="116">
        <f t="shared" si="77"/>
        <v>6.9671202289915768E-3</v>
      </c>
      <c r="AJ75" s="117">
        <f t="shared" si="78"/>
        <v>8.4428587024464347E-2</v>
      </c>
      <c r="AK75" s="117">
        <f t="shared" si="79"/>
        <v>-1.1464095508613502E-3</v>
      </c>
      <c r="AL75" s="118">
        <f t="shared" si="80"/>
        <v>0.74789966943469632</v>
      </c>
      <c r="AM75" s="118">
        <f t="shared" si="81"/>
        <v>-2.4278951734908117E-2</v>
      </c>
      <c r="AN75" s="119">
        <f t="shared" si="82"/>
        <v>0.15642481993973681</v>
      </c>
      <c r="AO75" s="203">
        <f t="shared" si="83"/>
        <v>9.9581979944711463E-3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287194279.06</v>
      </c>
      <c r="C76" s="165">
        <v>156.79</v>
      </c>
      <c r="D76" s="165">
        <v>288641322.69</v>
      </c>
      <c r="E76" s="165">
        <v>156.49</v>
      </c>
      <c r="F76" s="116">
        <f>((D76-B76)/B76)</f>
        <v>5.038553117200785E-3</v>
      </c>
      <c r="G76" s="116">
        <f>((E76-C76)/C76)</f>
        <v>-1.9133873333757444E-3</v>
      </c>
      <c r="H76" s="165">
        <v>287609433.94</v>
      </c>
      <c r="I76" s="165">
        <v>156.91999999999999</v>
      </c>
      <c r="J76" s="116">
        <f t="shared" si="64"/>
        <v>-3.5749862160528059E-3</v>
      </c>
      <c r="K76" s="116">
        <f t="shared" si="65"/>
        <v>2.7477794108248348E-3</v>
      </c>
      <c r="L76" s="165">
        <v>289901294.92000002</v>
      </c>
      <c r="M76" s="165">
        <v>157.18</v>
      </c>
      <c r="N76" s="116">
        <f t="shared" si="66"/>
        <v>7.9686571772125472E-3</v>
      </c>
      <c r="O76" s="116">
        <f t="shared" si="67"/>
        <v>1.6568952332399907E-3</v>
      </c>
      <c r="P76" s="165">
        <v>291091610.49000001</v>
      </c>
      <c r="Q76" s="165">
        <v>157.84</v>
      </c>
      <c r="R76" s="116">
        <f t="shared" si="68"/>
        <v>4.1059339535839861E-3</v>
      </c>
      <c r="S76" s="116">
        <f t="shared" si="69"/>
        <v>4.1990075073164304E-3</v>
      </c>
      <c r="T76" s="165">
        <v>291334761.63999999</v>
      </c>
      <c r="U76" s="165">
        <v>157.97</v>
      </c>
      <c r="V76" s="116">
        <f t="shared" si="70"/>
        <v>8.3530799664983555E-4</v>
      </c>
      <c r="W76" s="116">
        <f t="shared" si="71"/>
        <v>8.2361885453621038E-4</v>
      </c>
      <c r="X76" s="165">
        <v>287412469.72000003</v>
      </c>
      <c r="Y76" s="165">
        <v>155.63999999999999</v>
      </c>
      <c r="Z76" s="116">
        <f t="shared" si="72"/>
        <v>-1.3463178571346393E-2</v>
      </c>
      <c r="AA76" s="116">
        <f t="shared" si="73"/>
        <v>-1.4749636006836821E-2</v>
      </c>
      <c r="AB76" s="165">
        <v>288118018.39999998</v>
      </c>
      <c r="AC76" s="165">
        <v>156.03</v>
      </c>
      <c r="AD76" s="116">
        <f t="shared" si="74"/>
        <v>2.454829745860713E-3</v>
      </c>
      <c r="AE76" s="116">
        <f t="shared" si="75"/>
        <v>2.5057825751735726E-3</v>
      </c>
      <c r="AF76" s="165">
        <v>288446636</v>
      </c>
      <c r="AG76" s="165">
        <v>156.21</v>
      </c>
      <c r="AH76" s="116">
        <f t="shared" si="76"/>
        <v>1.1405659452502464E-3</v>
      </c>
      <c r="AI76" s="116">
        <f t="shared" si="77"/>
        <v>1.1536243030186939E-3</v>
      </c>
      <c r="AJ76" s="117">
        <f t="shared" si="78"/>
        <v>5.632103935448642E-4</v>
      </c>
      <c r="AK76" s="117">
        <f t="shared" si="79"/>
        <v>-4.4703943201285397E-4</v>
      </c>
      <c r="AL76" s="118">
        <f t="shared" si="80"/>
        <v>-6.7449347926211726E-4</v>
      </c>
      <c r="AM76" s="118">
        <f t="shared" si="81"/>
        <v>-1.7892517093744081E-3</v>
      </c>
      <c r="AN76" s="119">
        <f t="shared" si="82"/>
        <v>6.6037876974358494E-3</v>
      </c>
      <c r="AO76" s="203">
        <f t="shared" si="83"/>
        <v>6.0454169217751506E-3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601644448.16999996</v>
      </c>
      <c r="C77" s="165">
        <v>170.93919299999999</v>
      </c>
      <c r="D77" s="165">
        <v>607823547.36000001</v>
      </c>
      <c r="E77" s="165">
        <v>171.40900099999999</v>
      </c>
      <c r="F77" s="116">
        <f>((D77-B77)/B77)</f>
        <v>1.0270350218962044E-2</v>
      </c>
      <c r="G77" s="116">
        <f>((E77-C77)/C77)</f>
        <v>2.7483925234162098E-3</v>
      </c>
      <c r="H77" s="165">
        <v>609077500.62</v>
      </c>
      <c r="I77" s="165">
        <v>171.30969099999999</v>
      </c>
      <c r="J77" s="116">
        <f t="shared" si="64"/>
        <v>2.0630218514013947E-3</v>
      </c>
      <c r="K77" s="116">
        <f t="shared" si="65"/>
        <v>-5.7937447520625056E-4</v>
      </c>
      <c r="L77" s="165">
        <v>611226949.89999998</v>
      </c>
      <c r="M77" s="165">
        <v>170.568027</v>
      </c>
      <c r="N77" s="116">
        <f t="shared" si="66"/>
        <v>3.5290242667180716E-3</v>
      </c>
      <c r="O77" s="116">
        <f t="shared" si="67"/>
        <v>-4.3293756218379144E-3</v>
      </c>
      <c r="P77" s="165">
        <v>611401734.51999998</v>
      </c>
      <c r="Q77" s="165">
        <v>170.88053500000001</v>
      </c>
      <c r="R77" s="116">
        <f t="shared" si="68"/>
        <v>2.8595699196280608E-4</v>
      </c>
      <c r="S77" s="116">
        <f t="shared" si="69"/>
        <v>1.8321604904300629E-3</v>
      </c>
      <c r="T77" s="165">
        <v>615087509.52999997</v>
      </c>
      <c r="U77" s="165">
        <v>171.43651500000001</v>
      </c>
      <c r="V77" s="116">
        <f t="shared" si="70"/>
        <v>6.0284012980329916E-3</v>
      </c>
      <c r="W77" s="116">
        <f t="shared" si="71"/>
        <v>3.2536180905566874E-3</v>
      </c>
      <c r="X77" s="165">
        <v>614023665.11000001</v>
      </c>
      <c r="Y77" s="165">
        <v>171.84288000000001</v>
      </c>
      <c r="Z77" s="116">
        <f t="shared" si="72"/>
        <v>-1.7295822196306031E-3</v>
      </c>
      <c r="AA77" s="116">
        <f t="shared" si="73"/>
        <v>2.3703526637834059E-3</v>
      </c>
      <c r="AB77" s="165">
        <v>617847404.64999998</v>
      </c>
      <c r="AC77" s="165">
        <v>171.25441499999999</v>
      </c>
      <c r="AD77" s="116">
        <f t="shared" si="74"/>
        <v>6.2273488096178725E-3</v>
      </c>
      <c r="AE77" s="116">
        <f t="shared" si="75"/>
        <v>-3.4244363222963531E-3</v>
      </c>
      <c r="AF77" s="165">
        <v>618669464.27999997</v>
      </c>
      <c r="AG77" s="165">
        <v>172.138429</v>
      </c>
      <c r="AH77" s="116">
        <f t="shared" si="76"/>
        <v>1.3305221059651095E-3</v>
      </c>
      <c r="AI77" s="116">
        <f t="shared" si="77"/>
        <v>5.1619924660044978E-3</v>
      </c>
      <c r="AJ77" s="117">
        <f t="shared" si="78"/>
        <v>3.5006304153787108E-3</v>
      </c>
      <c r="AK77" s="117">
        <f t="shared" si="79"/>
        <v>8.7916622685629321E-4</v>
      </c>
      <c r="AL77" s="118">
        <f t="shared" si="80"/>
        <v>1.7843857756264531E-2</v>
      </c>
      <c r="AM77" s="118">
        <f t="shared" si="81"/>
        <v>4.2554824760924481E-3</v>
      </c>
      <c r="AN77" s="119">
        <f t="shared" si="82"/>
        <v>3.8567171300941893E-3</v>
      </c>
      <c r="AO77" s="203">
        <f t="shared" si="83"/>
        <v>3.3462923687875971E-3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3659831993.8600001</v>
      </c>
      <c r="C78" s="165">
        <v>1.7430000000000001</v>
      </c>
      <c r="D78" s="165">
        <v>3659831993.8600001</v>
      </c>
      <c r="E78" s="165">
        <v>1.7312000000000001</v>
      </c>
      <c r="F78" s="116">
        <f>((D78-B78)/B78)</f>
        <v>0</v>
      </c>
      <c r="G78" s="116">
        <f>((E78-C78)/C78)</f>
        <v>-6.7699368904188366E-3</v>
      </c>
      <c r="H78" s="165">
        <v>3517895394.5500002</v>
      </c>
      <c r="I78" s="165">
        <v>1.7185999999999999</v>
      </c>
      <c r="J78" s="116">
        <f t="shared" si="64"/>
        <v>-3.8782271849670445E-2</v>
      </c>
      <c r="K78" s="116">
        <f t="shared" si="65"/>
        <v>-7.2781885397413155E-3</v>
      </c>
      <c r="L78" s="165">
        <v>3427909272.8600001</v>
      </c>
      <c r="M78" s="165">
        <v>1.6747000000000001</v>
      </c>
      <c r="N78" s="116">
        <f t="shared" si="66"/>
        <v>-2.5579533100787619E-2</v>
      </c>
      <c r="O78" s="116">
        <f t="shared" si="67"/>
        <v>-2.554404748050729E-2</v>
      </c>
      <c r="P78" s="165">
        <v>3346119945.5300002</v>
      </c>
      <c r="Q78" s="165">
        <v>1.6541999999999999</v>
      </c>
      <c r="R78" s="116">
        <f t="shared" si="68"/>
        <v>-2.3859828490081596E-2</v>
      </c>
      <c r="S78" s="116">
        <f t="shared" si="69"/>
        <v>-1.2240998387771054E-2</v>
      </c>
      <c r="T78" s="165">
        <v>2479650985.1599998</v>
      </c>
      <c r="U78" s="165">
        <v>1.5840000000000001</v>
      </c>
      <c r="V78" s="116">
        <f t="shared" si="70"/>
        <v>-0.25894737023025582</v>
      </c>
      <c r="W78" s="116">
        <f t="shared" si="71"/>
        <v>-4.243743199129478E-2</v>
      </c>
      <c r="X78" s="165">
        <v>2382176748.6900001</v>
      </c>
      <c r="Y78" s="165">
        <v>1.6012</v>
      </c>
      <c r="Z78" s="116">
        <f t="shared" si="72"/>
        <v>-3.9309659727661331E-2</v>
      </c>
      <c r="AA78" s="116">
        <f t="shared" si="73"/>
        <v>1.0858585858585783E-2</v>
      </c>
      <c r="AB78" s="165">
        <v>2362695443.9899998</v>
      </c>
      <c r="AC78" s="165">
        <v>1.5862000000000001</v>
      </c>
      <c r="AD78" s="116">
        <f t="shared" si="74"/>
        <v>-8.1779425941897015E-3</v>
      </c>
      <c r="AE78" s="116">
        <f t="shared" si="75"/>
        <v>-9.3679740194853259E-3</v>
      </c>
      <c r="AF78" s="165">
        <v>2417844818.6399999</v>
      </c>
      <c r="AG78" s="165">
        <v>1.6133999999999999</v>
      </c>
      <c r="AH78" s="116">
        <f t="shared" si="76"/>
        <v>2.3341719640711137E-2</v>
      </c>
      <c r="AI78" s="116">
        <f t="shared" si="77"/>
        <v>1.7147900643046204E-2</v>
      </c>
      <c r="AJ78" s="117">
        <f t="shared" si="78"/>
        <v>-4.6414360793991923E-2</v>
      </c>
      <c r="AK78" s="117">
        <f t="shared" si="79"/>
        <v>-9.454011350948326E-3</v>
      </c>
      <c r="AL78" s="118">
        <f t="shared" si="80"/>
        <v>-0.33935633583827018</v>
      </c>
      <c r="AM78" s="118">
        <f t="shared" si="81"/>
        <v>-6.8045286506469571E-2</v>
      </c>
      <c r="AN78" s="119">
        <f t="shared" si="82"/>
        <v>8.8401704858853111E-2</v>
      </c>
      <c r="AO78" s="203">
        <f t="shared" si="83"/>
        <v>1.8848159389874525E-2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1910977439.3325</v>
      </c>
      <c r="C79" s="165">
        <v>519.75</v>
      </c>
      <c r="D79" s="165">
        <v>1854668885.1500001</v>
      </c>
      <c r="E79" s="165">
        <v>503.5</v>
      </c>
      <c r="F79" s="116">
        <f>((D79-B79)/B79)</f>
        <v>-2.9465839325747527E-2</v>
      </c>
      <c r="G79" s="116">
        <f>((E79-C79)/C79)</f>
        <v>-3.1265031265031266E-2</v>
      </c>
      <c r="H79" s="165">
        <v>1856525099.0799999</v>
      </c>
      <c r="I79" s="165">
        <v>504.56</v>
      </c>
      <c r="J79" s="116">
        <f t="shared" si="64"/>
        <v>1.0008330569743198E-3</v>
      </c>
      <c r="K79" s="116">
        <f t="shared" si="65"/>
        <v>2.1052631578947416E-3</v>
      </c>
      <c r="L79" s="165">
        <v>1863715014.51</v>
      </c>
      <c r="M79" s="165">
        <v>506.68</v>
      </c>
      <c r="N79" s="116">
        <f t="shared" si="66"/>
        <v>3.8727811617322197E-3</v>
      </c>
      <c r="O79" s="116">
        <f t="shared" si="67"/>
        <v>4.2016806722689169E-3</v>
      </c>
      <c r="P79" s="165">
        <v>1811937037.25</v>
      </c>
      <c r="Q79" s="165">
        <v>492.9</v>
      </c>
      <c r="R79" s="116">
        <f t="shared" si="68"/>
        <v>-2.7782132384447863E-2</v>
      </c>
      <c r="S79" s="116">
        <f t="shared" si="69"/>
        <v>-2.7196652719665329E-2</v>
      </c>
      <c r="T79" s="165">
        <v>1851931885.1960001</v>
      </c>
      <c r="U79" s="165">
        <v>502.9</v>
      </c>
      <c r="V79" s="116">
        <f t="shared" si="70"/>
        <v>2.2072978874972827E-2</v>
      </c>
      <c r="W79" s="116">
        <f t="shared" si="71"/>
        <v>2.028809089064719E-2</v>
      </c>
      <c r="X79" s="165">
        <v>1847786314.3499999</v>
      </c>
      <c r="Y79" s="165">
        <v>507.18</v>
      </c>
      <c r="Z79" s="116">
        <f t="shared" si="72"/>
        <v>-2.2385115128364702E-3</v>
      </c>
      <c r="AA79" s="116">
        <f t="shared" si="73"/>
        <v>8.5106382978723995E-3</v>
      </c>
      <c r="AB79" s="165">
        <v>1870231275.52</v>
      </c>
      <c r="AC79" s="177">
        <v>508.25</v>
      </c>
      <c r="AD79" s="116">
        <f t="shared" si="74"/>
        <v>1.2146946319328916E-2</v>
      </c>
      <c r="AE79" s="116">
        <f t="shared" si="75"/>
        <v>2.1097046413501973E-3</v>
      </c>
      <c r="AF79" s="165">
        <v>1869382531.3900001</v>
      </c>
      <c r="AG79" s="165">
        <v>510.39</v>
      </c>
      <c r="AH79" s="116">
        <f t="shared" si="76"/>
        <v>-4.5381773960757383E-4</v>
      </c>
      <c r="AI79" s="116">
        <f t="shared" si="77"/>
        <v>4.2105263157894467E-3</v>
      </c>
      <c r="AJ79" s="117">
        <f t="shared" si="78"/>
        <v>-2.6058451937038935E-3</v>
      </c>
      <c r="AK79" s="117">
        <f t="shared" si="79"/>
        <v>-2.1294725011092122E-3</v>
      </c>
      <c r="AL79" s="118">
        <f t="shared" si="80"/>
        <v>7.9333008483668029E-3</v>
      </c>
      <c r="AM79" s="118">
        <f t="shared" si="81"/>
        <v>1.3684210526315762E-2</v>
      </c>
      <c r="AN79" s="119">
        <f t="shared" si="82"/>
        <v>1.7895493526813227E-2</v>
      </c>
      <c r="AO79" s="203">
        <f t="shared" si="83"/>
        <v>1.7765078542238785E-2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8671386027.9899998</v>
      </c>
      <c r="C80" s="177">
        <v>110.65</v>
      </c>
      <c r="D80" s="165">
        <v>9261774968.2600002</v>
      </c>
      <c r="E80" s="177">
        <v>110.75</v>
      </c>
      <c r="F80" s="116">
        <f>((D80-B80)/B80)</f>
        <v>6.8084725828640197E-2</v>
      </c>
      <c r="G80" s="116">
        <f>((E80-C80)/C80)</f>
        <v>9.0375056484405156E-4</v>
      </c>
      <c r="H80" s="165">
        <v>9700092418.1800003</v>
      </c>
      <c r="I80" s="177">
        <v>110.84</v>
      </c>
      <c r="J80" s="116">
        <f t="shared" si="64"/>
        <v>4.7325426435225332E-2</v>
      </c>
      <c r="K80" s="116">
        <f t="shared" si="65"/>
        <v>8.1264108352147545E-4</v>
      </c>
      <c r="L80" s="165">
        <v>11220009107.99</v>
      </c>
      <c r="M80" s="177">
        <v>110.84</v>
      </c>
      <c r="N80" s="116">
        <f t="shared" si="66"/>
        <v>0.1566909493523338</v>
      </c>
      <c r="O80" s="116">
        <f t="shared" si="67"/>
        <v>0</v>
      </c>
      <c r="P80" s="165">
        <v>11333740586.73</v>
      </c>
      <c r="Q80" s="177">
        <v>110.99</v>
      </c>
      <c r="R80" s="116">
        <f t="shared" si="68"/>
        <v>1.0136487202939011E-2</v>
      </c>
      <c r="S80" s="116">
        <f t="shared" si="69"/>
        <v>1.3533020570190497E-3</v>
      </c>
      <c r="T80" s="165">
        <v>11594125667.23</v>
      </c>
      <c r="U80" s="177">
        <v>111.08</v>
      </c>
      <c r="V80" s="116">
        <f t="shared" si="70"/>
        <v>2.2974328599409566E-2</v>
      </c>
      <c r="W80" s="116">
        <f t="shared" si="71"/>
        <v>8.1088386341114887E-4</v>
      </c>
      <c r="X80" s="165">
        <v>12049422074.110001</v>
      </c>
      <c r="Y80" s="177">
        <v>111.18</v>
      </c>
      <c r="Z80" s="116">
        <f t="shared" si="72"/>
        <v>3.9269576675959719E-2</v>
      </c>
      <c r="AA80" s="116">
        <f t="shared" si="73"/>
        <v>9.0025207057983911E-4</v>
      </c>
      <c r="AB80" s="165">
        <v>12572729193.709999</v>
      </c>
      <c r="AC80" s="177">
        <v>111.25</v>
      </c>
      <c r="AD80" s="116">
        <f t="shared" si="74"/>
        <v>4.3430059664388607E-2</v>
      </c>
      <c r="AE80" s="116">
        <f t="shared" si="75"/>
        <v>6.2960964202188503E-4</v>
      </c>
      <c r="AF80" s="165">
        <v>12661245025.75</v>
      </c>
      <c r="AG80" s="177">
        <v>111.32</v>
      </c>
      <c r="AH80" s="116">
        <f t="shared" si="76"/>
        <v>7.0403037141915405E-3</v>
      </c>
      <c r="AI80" s="116">
        <f t="shared" si="77"/>
        <v>6.2921348314600605E-4</v>
      </c>
      <c r="AJ80" s="117">
        <f t="shared" si="78"/>
        <v>4.9368982184135976E-2</v>
      </c>
      <c r="AK80" s="117">
        <f t="shared" si="79"/>
        <v>7.5495659556793198E-4</v>
      </c>
      <c r="AL80" s="118">
        <f t="shared" si="80"/>
        <v>0.36704304187263737</v>
      </c>
      <c r="AM80" s="118">
        <f t="shared" si="81"/>
        <v>5.1467268623024212E-3</v>
      </c>
      <c r="AN80" s="119">
        <f t="shared" si="82"/>
        <v>4.7864857419839382E-2</v>
      </c>
      <c r="AO80" s="203">
        <f t="shared" si="83"/>
        <v>3.7970020529477289E-4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539521857.64999998</v>
      </c>
      <c r="C81" s="177">
        <v>1.46</v>
      </c>
      <c r="D81" s="165">
        <v>541202444.96000004</v>
      </c>
      <c r="E81" s="177">
        <v>1.45</v>
      </c>
      <c r="F81" s="116">
        <f>((D81-B81)/B81)</f>
        <v>3.1149568570219021E-3</v>
      </c>
      <c r="G81" s="116">
        <f>((E81-C81)/C81)</f>
        <v>-6.8493150684931572E-3</v>
      </c>
      <c r="H81" s="165">
        <v>506410683.51999998</v>
      </c>
      <c r="I81" s="177">
        <v>1.42</v>
      </c>
      <c r="J81" s="116">
        <f t="shared" si="64"/>
        <v>-6.4286038919449992E-2</v>
      </c>
      <c r="K81" s="116">
        <f t="shared" si="65"/>
        <v>-2.0689655172413814E-2</v>
      </c>
      <c r="L81" s="165">
        <v>494916588.80000001</v>
      </c>
      <c r="M81" s="177">
        <v>1.39</v>
      </c>
      <c r="N81" s="116">
        <f t="shared" si="66"/>
        <v>-2.2697180557301622E-2</v>
      </c>
      <c r="O81" s="116">
        <f t="shared" si="67"/>
        <v>-2.1126760563380302E-2</v>
      </c>
      <c r="P81" s="165">
        <v>484695941.98000002</v>
      </c>
      <c r="Q81" s="177">
        <v>1.36</v>
      </c>
      <c r="R81" s="116">
        <f t="shared" si="68"/>
        <v>-2.0651251243732797E-2</v>
      </c>
      <c r="S81" s="116">
        <f t="shared" si="69"/>
        <v>-2.1582733812949503E-2</v>
      </c>
      <c r="T81" s="165">
        <v>472753637.22000003</v>
      </c>
      <c r="U81" s="177">
        <v>1.33</v>
      </c>
      <c r="V81" s="116">
        <f t="shared" si="70"/>
        <v>-2.4638755404502159E-2</v>
      </c>
      <c r="W81" s="116">
        <f t="shared" si="71"/>
        <v>-2.2058823529411783E-2</v>
      </c>
      <c r="X81" s="165">
        <v>476003374.97000003</v>
      </c>
      <c r="Y81" s="177">
        <v>1.34</v>
      </c>
      <c r="Z81" s="116">
        <f t="shared" si="72"/>
        <v>6.8740618667894162E-3</v>
      </c>
      <c r="AA81" s="116">
        <f t="shared" si="73"/>
        <v>7.5187969924812095E-3</v>
      </c>
      <c r="AB81" s="165">
        <v>460572479.01999998</v>
      </c>
      <c r="AC81" s="177">
        <v>1.29</v>
      </c>
      <c r="AD81" s="116">
        <f t="shared" si="74"/>
        <v>-3.2417618784683147E-2</v>
      </c>
      <c r="AE81" s="116">
        <f t="shared" si="75"/>
        <v>-3.7313432835820927E-2</v>
      </c>
      <c r="AF81" s="165">
        <v>459466298.47000003</v>
      </c>
      <c r="AG81" s="177">
        <v>1.24</v>
      </c>
      <c r="AH81" s="116">
        <f t="shared" si="76"/>
        <v>-2.4017512994994159E-3</v>
      </c>
      <c r="AI81" s="116">
        <f t="shared" si="77"/>
        <v>-3.8759689922480654E-2</v>
      </c>
      <c r="AJ81" s="117">
        <f t="shared" si="78"/>
        <v>-1.9637947185669725E-2</v>
      </c>
      <c r="AK81" s="117">
        <f t="shared" si="79"/>
        <v>-2.0107701739058615E-2</v>
      </c>
      <c r="AL81" s="118">
        <f t="shared" si="80"/>
        <v>-0.15102693502436243</v>
      </c>
      <c r="AM81" s="118">
        <f t="shared" si="81"/>
        <v>-0.14482758620689654</v>
      </c>
      <c r="AN81" s="119">
        <f t="shared" si="82"/>
        <v>2.3021212557814297E-2</v>
      </c>
      <c r="AO81" s="203">
        <f t="shared" si="83"/>
        <v>1.507268978547638E-2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1411744918.3199999</v>
      </c>
      <c r="C82" s="176">
        <v>41168.160000000003</v>
      </c>
      <c r="D82" s="165">
        <v>1407522339.47</v>
      </c>
      <c r="E82" s="176">
        <v>41152.980000000003</v>
      </c>
      <c r="F82" s="116">
        <f>((D82-B82)/B82)</f>
        <v>-2.9910352750019769E-3</v>
      </c>
      <c r="G82" s="116">
        <f>((E82-C82)/C82)</f>
        <v>-3.6873156342183595E-4</v>
      </c>
      <c r="H82" s="165">
        <v>1471694616.8099999</v>
      </c>
      <c r="I82" s="176">
        <v>41145.39</v>
      </c>
      <c r="J82" s="116">
        <f t="shared" si="64"/>
        <v>4.559236861857828E-2</v>
      </c>
      <c r="K82" s="116">
        <f t="shared" si="65"/>
        <v>-1.8443378827010299E-4</v>
      </c>
      <c r="L82" s="165">
        <v>1478136883.5799999</v>
      </c>
      <c r="M82" s="176">
        <v>41236.47</v>
      </c>
      <c r="N82" s="116">
        <f t="shared" si="66"/>
        <v>4.3774480768055271E-3</v>
      </c>
      <c r="O82" s="116">
        <f t="shared" si="67"/>
        <v>2.2136137244051337E-3</v>
      </c>
      <c r="P82" s="165">
        <v>1484724263.55</v>
      </c>
      <c r="Q82" s="176">
        <v>41270.629999999997</v>
      </c>
      <c r="R82" s="116">
        <f t="shared" si="68"/>
        <v>4.4565425862627865E-3</v>
      </c>
      <c r="S82" s="116">
        <f t="shared" si="69"/>
        <v>8.2839292500052058E-4</v>
      </c>
      <c r="T82" s="165">
        <v>1512519279.98</v>
      </c>
      <c r="U82" s="176">
        <v>41350.32</v>
      </c>
      <c r="V82" s="116">
        <f t="shared" si="70"/>
        <v>1.8720658853881546E-2</v>
      </c>
      <c r="W82" s="116">
        <f t="shared" si="71"/>
        <v>1.9309130972801319E-3</v>
      </c>
      <c r="X82" s="165">
        <v>1519257177.24</v>
      </c>
      <c r="Y82" s="176">
        <v>41323.760000000002</v>
      </c>
      <c r="Z82" s="116">
        <f t="shared" si="72"/>
        <v>4.4547513206503291E-3</v>
      </c>
      <c r="AA82" s="116">
        <f t="shared" si="73"/>
        <v>-6.4231667372822445E-4</v>
      </c>
      <c r="AB82" s="165">
        <v>1578548207.9400001</v>
      </c>
      <c r="AC82" s="176">
        <v>41361.71</v>
      </c>
      <c r="AD82" s="116">
        <f t="shared" si="74"/>
        <v>3.9026329174704125E-2</v>
      </c>
      <c r="AE82" s="116">
        <f t="shared" si="75"/>
        <v>9.1835786482152371E-4</v>
      </c>
      <c r="AF82" s="165">
        <v>1794232247.45</v>
      </c>
      <c r="AG82" s="176">
        <v>41395.86</v>
      </c>
      <c r="AH82" s="116">
        <f t="shared" si="76"/>
        <v>0.13663443309816106</v>
      </c>
      <c r="AI82" s="116">
        <f t="shared" si="77"/>
        <v>8.2564284697130398E-4</v>
      </c>
      <c r="AJ82" s="117">
        <f t="shared" si="78"/>
        <v>3.1283937056755209E-2</v>
      </c>
      <c r="AK82" s="117">
        <f t="shared" si="79"/>
        <v>6.9017980413230628E-4</v>
      </c>
      <c r="AL82" s="118">
        <f t="shared" si="80"/>
        <v>0.27474512988945876</v>
      </c>
      <c r="AM82" s="118">
        <f t="shared" si="81"/>
        <v>5.9018812246402902E-3</v>
      </c>
      <c r="AN82" s="119">
        <f t="shared" si="82"/>
        <v>4.6073677027358227E-2</v>
      </c>
      <c r="AO82" s="203">
        <f t="shared" si="83"/>
        <v>1.0427694874816811E-3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2362982385.75</v>
      </c>
      <c r="C83" s="176">
        <v>1.1328</v>
      </c>
      <c r="D83" s="165">
        <v>2362982385.75</v>
      </c>
      <c r="E83" s="176">
        <v>1.1328</v>
      </c>
      <c r="F83" s="116">
        <f>((D83-B83)/B83)</f>
        <v>0</v>
      </c>
      <c r="G83" s="116">
        <f>((E83-C83)/C83)</f>
        <v>0</v>
      </c>
      <c r="H83" s="165">
        <v>2451138473.0500002</v>
      </c>
      <c r="I83" s="176">
        <v>1.1297999999999999</v>
      </c>
      <c r="J83" s="116">
        <f t="shared" si="64"/>
        <v>3.7307128411801449E-2</v>
      </c>
      <c r="K83" s="116">
        <f t="shared" si="65"/>
        <v>-2.6483050847458632E-3</v>
      </c>
      <c r="L83" s="165">
        <v>2429340079.98</v>
      </c>
      <c r="M83" s="176">
        <v>1.1132</v>
      </c>
      <c r="N83" s="116">
        <f t="shared" si="66"/>
        <v>-8.8931707896845163E-3</v>
      </c>
      <c r="O83" s="116">
        <f t="shared" si="67"/>
        <v>-1.469286599398119E-2</v>
      </c>
      <c r="P83" s="165">
        <v>2423960792.4499998</v>
      </c>
      <c r="Q83" s="176">
        <v>1.1113999999999999</v>
      </c>
      <c r="R83" s="116">
        <f t="shared" si="68"/>
        <v>-2.2142999139274466E-3</v>
      </c>
      <c r="S83" s="116">
        <f t="shared" si="69"/>
        <v>-1.6169601149838518E-3</v>
      </c>
      <c r="T83" s="165">
        <v>2456090950.7600002</v>
      </c>
      <c r="U83" s="176">
        <v>1.1023000000000001</v>
      </c>
      <c r="V83" s="116">
        <f t="shared" si="70"/>
        <v>1.3255230204249759E-2</v>
      </c>
      <c r="W83" s="116">
        <f t="shared" si="71"/>
        <v>-8.1878711534999881E-3</v>
      </c>
      <c r="X83" s="165">
        <v>2529520252.6399999</v>
      </c>
      <c r="Y83" s="176">
        <v>1.1175999999999999</v>
      </c>
      <c r="Z83" s="116">
        <f t="shared" si="72"/>
        <v>2.9896817077265828E-2</v>
      </c>
      <c r="AA83" s="116">
        <f t="shared" si="73"/>
        <v>1.3880068946747591E-2</v>
      </c>
      <c r="AB83" s="165">
        <v>2540902097.0100002</v>
      </c>
      <c r="AC83" s="176">
        <v>1.1113</v>
      </c>
      <c r="AD83" s="116">
        <f t="shared" si="74"/>
        <v>4.4996059462743595E-3</v>
      </c>
      <c r="AE83" s="116">
        <f t="shared" si="75"/>
        <v>-5.6370794559770692E-3</v>
      </c>
      <c r="AF83" s="165">
        <v>2552014442.5500002</v>
      </c>
      <c r="AG83" s="176">
        <v>1.1097999999999999</v>
      </c>
      <c r="AH83" s="116">
        <f t="shared" si="76"/>
        <v>4.3733859533889108E-3</v>
      </c>
      <c r="AI83" s="116">
        <f t="shared" si="77"/>
        <v>-1.3497705390084198E-3</v>
      </c>
      <c r="AJ83" s="117">
        <f t="shared" si="78"/>
        <v>9.7780871111710424E-3</v>
      </c>
      <c r="AK83" s="117">
        <f t="shared" si="79"/>
        <v>-2.5315979244310994E-3</v>
      </c>
      <c r="AL83" s="118">
        <f t="shared" si="80"/>
        <v>7.9997234824923283E-2</v>
      </c>
      <c r="AM83" s="118">
        <f t="shared" si="81"/>
        <v>-2.0303672316384296E-2</v>
      </c>
      <c r="AN83" s="119">
        <f t="shared" si="82"/>
        <v>1.6123715001720565E-2</v>
      </c>
      <c r="AO83" s="203">
        <f t="shared" si="83"/>
        <v>8.1725374608092663E-3</v>
      </c>
      <c r="AP83" s="123"/>
      <c r="AQ83" s="121"/>
      <c r="AR83" s="121"/>
      <c r="AS83" s="122"/>
      <c r="AT83" s="122"/>
    </row>
    <row r="84" spans="1:46" s="379" customFormat="1">
      <c r="A84" s="198" t="s">
        <v>191</v>
      </c>
      <c r="B84" s="165">
        <v>527458139.69999999</v>
      </c>
      <c r="C84" s="176">
        <v>47071.95</v>
      </c>
      <c r="D84" s="165">
        <v>525462508.5</v>
      </c>
      <c r="E84" s="176">
        <v>47104.5</v>
      </c>
      <c r="F84" s="116">
        <f>((D84-B84)/B84)</f>
        <v>-3.7834873514987072E-3</v>
      </c>
      <c r="G84" s="116">
        <f>((E84-C84)/C84)</f>
        <v>6.9149461622054992E-4</v>
      </c>
      <c r="H84" s="165">
        <v>526017332.55000001</v>
      </c>
      <c r="I84" s="176">
        <v>47155.65</v>
      </c>
      <c r="J84" s="116">
        <f t="shared" si="64"/>
        <v>1.0558775193758889E-3</v>
      </c>
      <c r="K84" s="116">
        <f t="shared" si="65"/>
        <v>1.0858835143139499E-3</v>
      </c>
      <c r="L84" s="165">
        <v>526591854</v>
      </c>
      <c r="M84" s="176">
        <v>47206.8</v>
      </c>
      <c r="N84" s="116">
        <f t="shared" si="66"/>
        <v>1.0922101125733867E-3</v>
      </c>
      <c r="O84" s="116">
        <f t="shared" si="67"/>
        <v>1.0847056503303729E-3</v>
      </c>
      <c r="P84" s="165">
        <v>525692962.5</v>
      </c>
      <c r="Q84" s="176">
        <v>47253.3</v>
      </c>
      <c r="R84" s="116">
        <f t="shared" si="68"/>
        <v>-1.7069984907134548E-3</v>
      </c>
      <c r="S84" s="116">
        <f t="shared" si="69"/>
        <v>9.8502758077226153E-4</v>
      </c>
      <c r="T84" s="165">
        <v>526158543.75</v>
      </c>
      <c r="U84" s="176">
        <v>47295.15</v>
      </c>
      <c r="V84" s="116">
        <f t="shared" si="70"/>
        <v>8.8565243062389289E-4</v>
      </c>
      <c r="W84" s="116">
        <f t="shared" si="71"/>
        <v>8.856524306238621E-4</v>
      </c>
      <c r="X84" s="165">
        <v>526781587.94999999</v>
      </c>
      <c r="Y84" s="176">
        <v>47350.95</v>
      </c>
      <c r="Z84" s="116">
        <f t="shared" si="72"/>
        <v>1.1841377611384422E-3</v>
      </c>
      <c r="AA84" s="116">
        <f t="shared" si="73"/>
        <v>1.1798249926260015E-3</v>
      </c>
      <c r="AB84" s="165">
        <v>528306490.35000002</v>
      </c>
      <c r="AC84" s="176">
        <v>47402.1</v>
      </c>
      <c r="AD84" s="116">
        <f t="shared" si="74"/>
        <v>2.8947526543861919E-3</v>
      </c>
      <c r="AE84" s="116">
        <f t="shared" si="75"/>
        <v>1.08023175881374E-3</v>
      </c>
      <c r="AF84" s="165">
        <v>528837162.30000001</v>
      </c>
      <c r="AG84" s="176">
        <v>47448.6</v>
      </c>
      <c r="AH84" s="116">
        <f t="shared" si="76"/>
        <v>1.0044774381787757E-3</v>
      </c>
      <c r="AI84" s="116">
        <f t="shared" si="77"/>
        <v>9.8096919756719648E-4</v>
      </c>
      <c r="AJ84" s="117">
        <f t="shared" si="78"/>
        <v>3.2832775925805205E-4</v>
      </c>
      <c r="AK84" s="117">
        <f t="shared" si="79"/>
        <v>9.967237176584918E-4</v>
      </c>
      <c r="AL84" s="118">
        <f t="shared" si="80"/>
        <v>6.4222541958957133E-3</v>
      </c>
      <c r="AM84" s="118">
        <f t="shared" si="81"/>
        <v>7.3050345508390612E-3</v>
      </c>
      <c r="AN84" s="119">
        <f t="shared" si="82"/>
        <v>2.0787756709623379E-3</v>
      </c>
      <c r="AO84" s="203">
        <f t="shared" si="83"/>
        <v>1.521637272987541E-4</v>
      </c>
      <c r="AP84" s="123"/>
      <c r="AQ84" s="121"/>
      <c r="AR84" s="121"/>
      <c r="AS84" s="122"/>
      <c r="AT84" s="122"/>
    </row>
    <row r="85" spans="1:46" s="379" customFormat="1">
      <c r="A85" s="198" t="s">
        <v>197</v>
      </c>
      <c r="B85" s="165">
        <f>1861293.8*388.54</f>
        <v>723187093.05200005</v>
      </c>
      <c r="C85" s="176">
        <f>1.0165*388.54</f>
        <v>394.95091000000002</v>
      </c>
      <c r="D85" s="165">
        <f>1867729.32*391.75</f>
        <v>731682961.11000001</v>
      </c>
      <c r="E85" s="176">
        <f>1.01728240743333*391.75</f>
        <v>398.52038311200704</v>
      </c>
      <c r="F85" s="116">
        <f>((D85-B85)/B85)</f>
        <v>1.1747814831906966E-2</v>
      </c>
      <c r="G85" s="116">
        <f>((E85-C85)/C85)</f>
        <v>9.0377639894715454E-3</v>
      </c>
      <c r="H85" s="165">
        <f>1947303.586*391.53</f>
        <v>762427773.02657986</v>
      </c>
      <c r="I85" s="176">
        <f>1.02503195540316*391.53</f>
        <v>401.33076149899921</v>
      </c>
      <c r="J85" s="116">
        <f t="shared" ref="J85" si="84">((H85-D85)/D85)</f>
        <v>4.2019308294316993E-2</v>
      </c>
      <c r="K85" s="116">
        <f t="shared" ref="K85" si="85">((I85-E85)/E85)</f>
        <v>7.0520317305885274E-3</v>
      </c>
      <c r="L85" s="165">
        <f>2109135.84*391.74</f>
        <v>826232873.96159995</v>
      </c>
      <c r="M85" s="176">
        <f>1.035*391.74</f>
        <v>405.45089999999999</v>
      </c>
      <c r="N85" s="116">
        <f t="shared" si="66"/>
        <v>8.3686748033502845E-2</v>
      </c>
      <c r="O85" s="116">
        <f t="shared" si="67"/>
        <v>1.0266191621125098E-2</v>
      </c>
      <c r="P85" s="165">
        <f>2102061.96*392.65</f>
        <v>825374628.59399998</v>
      </c>
      <c r="Q85" s="176">
        <f>1.036*392.65</f>
        <v>406.78539999999998</v>
      </c>
      <c r="R85" s="116">
        <f t="shared" si="68"/>
        <v>-1.0387451221649793E-3</v>
      </c>
      <c r="S85" s="116">
        <f t="shared" si="69"/>
        <v>3.2913973060609593E-3</v>
      </c>
      <c r="T85" s="165">
        <f>2113919.52*400.33</f>
        <v>846265401.44159997</v>
      </c>
      <c r="U85" s="176">
        <f>1.0369*400.33</f>
        <v>415.10217699999998</v>
      </c>
      <c r="V85" s="116">
        <f t="shared" si="70"/>
        <v>2.5310655457373054E-2</v>
      </c>
      <c r="W85" s="116">
        <f t="shared" si="71"/>
        <v>2.0445121678408326E-2</v>
      </c>
      <c r="X85" s="165">
        <v>836644459.58200002</v>
      </c>
      <c r="Y85" s="176">
        <v>393.71780000000001</v>
      </c>
      <c r="Z85" s="116">
        <f t="shared" si="72"/>
        <v>-1.1368705187770672E-2</v>
      </c>
      <c r="AA85" s="116">
        <f t="shared" si="73"/>
        <v>-5.1515935557235042E-2</v>
      </c>
      <c r="AB85" s="165">
        <v>882499152.89279997</v>
      </c>
      <c r="AC85" s="176">
        <v>408.74922399999997</v>
      </c>
      <c r="AD85" s="116">
        <f t="shared" si="74"/>
        <v>5.4807861076029404E-2</v>
      </c>
      <c r="AE85" s="116">
        <f t="shared" si="75"/>
        <v>3.8178167205038631E-2</v>
      </c>
      <c r="AF85" s="165">
        <f>393.79*2243225.34</f>
        <v>883359706.63859999</v>
      </c>
      <c r="AG85" s="176">
        <f>1.039*393.79</f>
        <v>409.14780999999999</v>
      </c>
      <c r="AH85" s="116">
        <f t="shared" si="76"/>
        <v>9.7513265931095184E-4</v>
      </c>
      <c r="AI85" s="116">
        <f t="shared" si="77"/>
        <v>9.7513579622116422E-4</v>
      </c>
      <c r="AJ85" s="117">
        <f t="shared" si="78"/>
        <v>2.5767508755313067E-2</v>
      </c>
      <c r="AK85" s="117">
        <f t="shared" si="79"/>
        <v>4.7162342212099017E-3</v>
      </c>
      <c r="AL85" s="118">
        <f t="shared" si="80"/>
        <v>0.20729845245883366</v>
      </c>
      <c r="AM85" s="118">
        <f t="shared" si="81"/>
        <v>2.6667210356982014E-2</v>
      </c>
      <c r="AN85" s="119">
        <f t="shared" si="82"/>
        <v>3.2450396008653938E-2</v>
      </c>
      <c r="AO85" s="203">
        <f t="shared" si="83"/>
        <v>2.5635119192208636E-2</v>
      </c>
      <c r="AP85" s="123"/>
      <c r="AQ85" s="121"/>
      <c r="AR85" s="121"/>
      <c r="AS85" s="122"/>
      <c r="AT85" s="122"/>
    </row>
    <row r="86" spans="1:46">
      <c r="A86" s="198" t="s">
        <v>212</v>
      </c>
      <c r="B86" s="165">
        <f>1861293.8*388.54</f>
        <v>723187093.05200005</v>
      </c>
      <c r="C86" s="176">
        <f>1.0165*388.54</f>
        <v>394.95091000000002</v>
      </c>
      <c r="D86" s="165">
        <f>1867729.32*391.75</f>
        <v>731682961.11000001</v>
      </c>
      <c r="E86" s="176">
        <f>1.01728240743333*391.75</f>
        <v>398.52038311200704</v>
      </c>
      <c r="F86" s="116">
        <f>((D86-B86)/B86)</f>
        <v>1.1747814831906966E-2</v>
      </c>
      <c r="G86" s="116">
        <f>((E86-C86)/C86)</f>
        <v>9.0377639894715454E-3</v>
      </c>
      <c r="H86" s="165">
        <f>1947303.586*391.53</f>
        <v>762427773.02657986</v>
      </c>
      <c r="I86" s="176">
        <f>1.02503195540316*391.53</f>
        <v>401.33076149899921</v>
      </c>
      <c r="J86" s="116">
        <f t="shared" si="64"/>
        <v>4.2019308294316993E-2</v>
      </c>
      <c r="K86" s="116">
        <f t="shared" si="65"/>
        <v>7.0520317305885274E-3</v>
      </c>
      <c r="L86" s="165">
        <v>94532115.230000004</v>
      </c>
      <c r="M86" s="176">
        <v>384.26</v>
      </c>
      <c r="N86" s="116">
        <f t="shared" si="66"/>
        <v>-0.87601171078181006</v>
      </c>
      <c r="O86" s="116">
        <f t="shared" si="67"/>
        <v>-4.2535392590487456E-2</v>
      </c>
      <c r="P86" s="165">
        <v>100012588.27</v>
      </c>
      <c r="Q86" s="176">
        <v>382.48</v>
      </c>
      <c r="R86" s="116">
        <f t="shared" si="68"/>
        <v>5.7974721359675553E-2</v>
      </c>
      <c r="S86" s="116">
        <f t="shared" si="69"/>
        <v>-4.6322802269296122E-3</v>
      </c>
      <c r="T86" s="165">
        <v>104886395.95</v>
      </c>
      <c r="U86" s="176">
        <v>401.13</v>
      </c>
      <c r="V86" s="116">
        <f t="shared" si="70"/>
        <v>4.873194229152817E-2</v>
      </c>
      <c r="W86" s="116">
        <f t="shared" si="71"/>
        <v>4.8760719514745809E-2</v>
      </c>
      <c r="X86" s="165">
        <v>104899463.2</v>
      </c>
      <c r="Y86" s="176">
        <v>401.16</v>
      </c>
      <c r="Z86" s="116">
        <f t="shared" si="72"/>
        <v>1.2458479368696431E-4</v>
      </c>
      <c r="AA86" s="116">
        <f t="shared" si="73"/>
        <v>7.4788721860817096E-5</v>
      </c>
      <c r="AB86" s="165">
        <v>103422474.77</v>
      </c>
      <c r="AC86" s="176">
        <v>395.53</v>
      </c>
      <c r="AD86" s="116">
        <f t="shared" si="74"/>
        <v>-1.4080038018726555E-2</v>
      </c>
      <c r="AE86" s="116">
        <f t="shared" si="75"/>
        <v>-1.4034300528467573E-2</v>
      </c>
      <c r="AF86" s="165">
        <v>123438011.95999999</v>
      </c>
      <c r="AG86" s="176">
        <v>393.79</v>
      </c>
      <c r="AH86" s="116">
        <f t="shared" si="76"/>
        <v>0.19353179504273429</v>
      </c>
      <c r="AI86" s="116">
        <f t="shared" si="77"/>
        <v>-4.3991606199275711E-3</v>
      </c>
      <c r="AJ86" s="117">
        <f t="shared" si="78"/>
        <v>-6.6995197773335957E-2</v>
      </c>
      <c r="AK86" s="117">
        <f t="shared" si="79"/>
        <v>-8.447875114318945E-5</v>
      </c>
      <c r="AL86" s="118">
        <f t="shared" si="80"/>
        <v>-0.83129576808411887</v>
      </c>
      <c r="AM86" s="118">
        <f t="shared" si="81"/>
        <v>-1.1869864911470563E-2</v>
      </c>
      <c r="AN86" s="119">
        <f t="shared" si="82"/>
        <v>0.33311988143543403</v>
      </c>
      <c r="AO86" s="203">
        <f t="shared" si="83"/>
        <v>2.5511903231749501E-2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403810420105.51654</v>
      </c>
      <c r="C87" s="172"/>
      <c r="D87" s="170">
        <f>SUM(D61:D86)</f>
        <v>411619541485.96991</v>
      </c>
      <c r="E87" s="172"/>
      <c r="F87" s="116">
        <f>((D87-B87)/B87)</f>
        <v>1.9338583136147971E-2</v>
      </c>
      <c r="G87" s="116"/>
      <c r="H87" s="170">
        <f>SUM(H61:H86)</f>
        <v>414479780509.81311</v>
      </c>
      <c r="I87" s="172"/>
      <c r="J87" s="116">
        <f>((H87-D87)/D87)</f>
        <v>6.9487444972062681E-3</v>
      </c>
      <c r="K87" s="116"/>
      <c r="L87" s="170">
        <f>SUM(L61:L86)</f>
        <v>417446339056.69153</v>
      </c>
      <c r="M87" s="172"/>
      <c r="N87" s="116">
        <f>((L87-H87)/H87)</f>
        <v>7.157305823771499E-3</v>
      </c>
      <c r="O87" s="116"/>
      <c r="P87" s="170">
        <f>SUM(P61:P86)</f>
        <v>422660885839.034</v>
      </c>
      <c r="Q87" s="172"/>
      <c r="R87" s="116">
        <f>((P87-L87)/L87)</f>
        <v>1.249153794024363E-2</v>
      </c>
      <c r="S87" s="116"/>
      <c r="T87" s="170">
        <f>SUM(T61:T86)</f>
        <v>434650230110.76752</v>
      </c>
      <c r="U87" s="172"/>
      <c r="V87" s="116">
        <f>((T87-P87)/P87)</f>
        <v>2.8366344446406941E-2</v>
      </c>
      <c r="W87" s="116"/>
      <c r="X87" s="170">
        <f>SUM(X61:X86)</f>
        <v>439122942767.8219</v>
      </c>
      <c r="Y87" s="172"/>
      <c r="Z87" s="116">
        <f>((X87-T87)/T87)</f>
        <v>1.0290372228526242E-2</v>
      </c>
      <c r="AA87" s="116"/>
      <c r="AB87" s="170">
        <f>SUM(AB61:AB86)</f>
        <v>446769776840.92291</v>
      </c>
      <c r="AC87" s="172"/>
      <c r="AD87" s="116">
        <f>((AB87-X87)/X87)</f>
        <v>1.74138796413198E-2</v>
      </c>
      <c r="AE87" s="116"/>
      <c r="AF87" s="170">
        <f>SUM(AF61:AF86)</f>
        <v>457132505206.80859</v>
      </c>
      <c r="AG87" s="172"/>
      <c r="AH87" s="116">
        <f>((AF87-AB87)/AB87)</f>
        <v>2.3194783763485056E-2</v>
      </c>
      <c r="AI87" s="116"/>
      <c r="AJ87" s="117">
        <f t="shared" si="78"/>
        <v>1.5650193934638425E-2</v>
      </c>
      <c r="AK87" s="117"/>
      <c r="AL87" s="118">
        <f t="shared" si="80"/>
        <v>0.11057046406624502</v>
      </c>
      <c r="AM87" s="118"/>
      <c r="AN87" s="119">
        <f t="shared" si="82"/>
        <v>7.7633322087635806E-3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2273959455.5799999</v>
      </c>
      <c r="C89" s="177">
        <v>69.3</v>
      </c>
      <c r="D89" s="165">
        <v>2274379253.6799998</v>
      </c>
      <c r="E89" s="177">
        <v>69.3</v>
      </c>
      <c r="F89" s="116">
        <f>((D89-B89)/B89)</f>
        <v>1.8461107517540599E-4</v>
      </c>
      <c r="G89" s="116">
        <f>((E89-C89)/C89)</f>
        <v>0</v>
      </c>
      <c r="H89" s="165">
        <v>2275148554.9899998</v>
      </c>
      <c r="I89" s="177">
        <v>69.3</v>
      </c>
      <c r="J89" s="116">
        <f t="shared" ref="J89:J92" si="86">((H89-D89)/D89)</f>
        <v>3.382467144629441E-4</v>
      </c>
      <c r="K89" s="116">
        <f t="shared" ref="K89:K92" si="87">((I89-E89)/E89)</f>
        <v>0</v>
      </c>
      <c r="L89" s="165">
        <v>2279529228.6900001</v>
      </c>
      <c r="M89" s="177">
        <v>69.3</v>
      </c>
      <c r="N89" s="116">
        <f t="shared" ref="N89:N92" si="88">((L89-H89)/H89)</f>
        <v>1.9254451277004815E-3</v>
      </c>
      <c r="O89" s="116">
        <f t="shared" ref="O89:O92" si="89">((M89-I89)/I89)</f>
        <v>0</v>
      </c>
      <c r="P89" s="165">
        <v>2282903551.4200001</v>
      </c>
      <c r="Q89" s="177">
        <v>69.3</v>
      </c>
      <c r="R89" s="116">
        <f t="shared" ref="R89:R92" si="90">((P89-L89)/L89)</f>
        <v>1.4802717541547712E-3</v>
      </c>
      <c r="S89" s="116">
        <f t="shared" ref="S89:S92" si="91">((Q89-M89)/M89)</f>
        <v>0</v>
      </c>
      <c r="T89" s="165">
        <v>2288302323.5500002</v>
      </c>
      <c r="U89" s="177">
        <v>69.3</v>
      </c>
      <c r="V89" s="116">
        <f t="shared" ref="V89:V92" si="92">((T89-P89)/P89)</f>
        <v>2.3648708797364645E-3</v>
      </c>
      <c r="W89" s="116">
        <f t="shared" ref="W89:W92" si="93">((U89-Q89)/Q89)</f>
        <v>0</v>
      </c>
      <c r="X89" s="165">
        <v>2290918585.3200002</v>
      </c>
      <c r="Y89" s="177">
        <v>69.3</v>
      </c>
      <c r="Z89" s="116">
        <f t="shared" ref="Z89:Z92" si="94">((X89-T89)/T89)</f>
        <v>1.1433199814005323E-3</v>
      </c>
      <c r="AA89" s="116">
        <f t="shared" ref="AA89:AA92" si="95">((Y89-U89)/U89)</f>
        <v>0</v>
      </c>
      <c r="AB89" s="165">
        <v>2255358653.9499998</v>
      </c>
      <c r="AC89" s="177">
        <v>69.3</v>
      </c>
      <c r="AD89" s="116">
        <f t="shared" ref="AD89:AD92" si="96">((AB89-X89)/X89)</f>
        <v>-1.5522127934997427E-2</v>
      </c>
      <c r="AE89" s="116">
        <f t="shared" ref="AE89:AE92" si="97">((AC89-Y89)/Y89)</f>
        <v>0</v>
      </c>
      <c r="AF89" s="165">
        <v>2257369440.8899999</v>
      </c>
      <c r="AG89" s="177">
        <v>69.3</v>
      </c>
      <c r="AH89" s="116">
        <f t="shared" ref="AH89:AH92" si="98">((AF89-AB89)/AB89)</f>
        <v>8.9155972442715335E-4</v>
      </c>
      <c r="AI89" s="116">
        <f t="shared" ref="AI89:AI92" si="99">((AG89-AC89)/AC89)</f>
        <v>0</v>
      </c>
      <c r="AJ89" s="117">
        <f t="shared" si="78"/>
        <v>-8.9922533474245925E-4</v>
      </c>
      <c r="AK89" s="117">
        <f t="shared" si="79"/>
        <v>0</v>
      </c>
      <c r="AL89" s="118">
        <f t="shared" si="80"/>
        <v>-7.4788814409372049E-3</v>
      </c>
      <c r="AM89" s="118">
        <f t="shared" si="81"/>
        <v>0</v>
      </c>
      <c r="AN89" s="119">
        <f t="shared" si="82"/>
        <v>5.9547018049852032E-3</v>
      </c>
      <c r="AO89" s="203">
        <f t="shared" si="83"/>
        <v>0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9801923854.7000008</v>
      </c>
      <c r="C90" s="177">
        <v>40.65</v>
      </c>
      <c r="D90" s="165">
        <v>9809747566.0799999</v>
      </c>
      <c r="E90" s="177">
        <v>40.65</v>
      </c>
      <c r="F90" s="116">
        <f>((D90-B90)/B90)</f>
        <v>7.9818120360603581E-4</v>
      </c>
      <c r="G90" s="116">
        <f>((E90-C90)/C90)</f>
        <v>0</v>
      </c>
      <c r="H90" s="165">
        <v>9812620000.2800007</v>
      </c>
      <c r="I90" s="177">
        <v>40.65</v>
      </c>
      <c r="J90" s="116">
        <f t="shared" si="86"/>
        <v>2.9281428300285966E-4</v>
      </c>
      <c r="K90" s="116">
        <f t="shared" si="87"/>
        <v>0</v>
      </c>
      <c r="L90" s="165">
        <v>9824208807.8600006</v>
      </c>
      <c r="M90" s="177">
        <v>40.65</v>
      </c>
      <c r="N90" s="116">
        <f t="shared" si="88"/>
        <v>1.1810105333406613E-3</v>
      </c>
      <c r="O90" s="116">
        <f t="shared" si="89"/>
        <v>0</v>
      </c>
      <c r="P90" s="165">
        <v>9833907856.3500004</v>
      </c>
      <c r="Q90" s="177">
        <v>40.65</v>
      </c>
      <c r="R90" s="116">
        <f t="shared" si="90"/>
        <v>9.872600104183359E-4</v>
      </c>
      <c r="S90" s="116">
        <f t="shared" si="91"/>
        <v>0</v>
      </c>
      <c r="T90" s="165">
        <v>9857267027.5400009</v>
      </c>
      <c r="U90" s="177">
        <v>40.65</v>
      </c>
      <c r="V90" s="116">
        <f t="shared" si="92"/>
        <v>2.375370151034813E-3</v>
      </c>
      <c r="W90" s="116">
        <f t="shared" si="93"/>
        <v>0</v>
      </c>
      <c r="X90" s="165">
        <v>9868422712.6800003</v>
      </c>
      <c r="Y90" s="177">
        <v>40.65</v>
      </c>
      <c r="Z90" s="116">
        <f t="shared" si="94"/>
        <v>1.1317219173257423E-3</v>
      </c>
      <c r="AA90" s="116">
        <f t="shared" si="95"/>
        <v>0</v>
      </c>
      <c r="AB90" s="165">
        <v>9869964728.7900009</v>
      </c>
      <c r="AC90" s="177">
        <v>40.65</v>
      </c>
      <c r="AD90" s="116">
        <f t="shared" si="96"/>
        <v>1.5625760619468235E-4</v>
      </c>
      <c r="AE90" s="116">
        <f t="shared" si="97"/>
        <v>0</v>
      </c>
      <c r="AF90" s="165">
        <v>9876570471</v>
      </c>
      <c r="AG90" s="177">
        <v>40.65</v>
      </c>
      <c r="AH90" s="116">
        <f t="shared" si="98"/>
        <v>6.6927718502687189E-4</v>
      </c>
      <c r="AI90" s="116">
        <f t="shared" si="99"/>
        <v>0</v>
      </c>
      <c r="AJ90" s="117">
        <f t="shared" si="78"/>
        <v>9.4898661124375014E-4</v>
      </c>
      <c r="AK90" s="117">
        <f t="shared" si="79"/>
        <v>0</v>
      </c>
      <c r="AL90" s="118">
        <f t="shared" si="80"/>
        <v>6.811888325348894E-3</v>
      </c>
      <c r="AM90" s="118">
        <f t="shared" si="81"/>
        <v>0</v>
      </c>
      <c r="AN90" s="119">
        <f t="shared" si="82"/>
        <v>6.848590242908056E-4</v>
      </c>
      <c r="AO90" s="203">
        <f t="shared" si="83"/>
        <v>0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 s="379" customFormat="1">
      <c r="A91" s="198" t="s">
        <v>32</v>
      </c>
      <c r="B91" s="165">
        <v>30161390541.598915</v>
      </c>
      <c r="C91" s="177">
        <v>11.3</v>
      </c>
      <c r="D91" s="165">
        <v>30161390541.598915</v>
      </c>
      <c r="E91" s="177">
        <v>11.3</v>
      </c>
      <c r="F91" s="116">
        <f>((D91-B91)/B91)</f>
        <v>0</v>
      </c>
      <c r="G91" s="116">
        <f>((E91-C91)/C91)</f>
        <v>0</v>
      </c>
      <c r="H91" s="165">
        <v>30161390541.598915</v>
      </c>
      <c r="I91" s="177">
        <v>11.3</v>
      </c>
      <c r="J91" s="116">
        <f t="shared" ref="J91" si="100">((H91-D91)/D91)</f>
        <v>0</v>
      </c>
      <c r="K91" s="116">
        <f t="shared" ref="K91" si="101">((I91-E91)/E91)</f>
        <v>0</v>
      </c>
      <c r="L91" s="165">
        <v>30161390541.598915</v>
      </c>
      <c r="M91" s="177">
        <v>11.3</v>
      </c>
      <c r="N91" s="116">
        <f t="shared" ref="N91" si="102">((L91-H91)/H91)</f>
        <v>0</v>
      </c>
      <c r="O91" s="116">
        <f t="shared" ref="O91" si="103">((M91-I91)/I91)</f>
        <v>0</v>
      </c>
      <c r="P91" s="165">
        <v>30161390541.598915</v>
      </c>
      <c r="Q91" s="177">
        <v>11.3</v>
      </c>
      <c r="R91" s="116">
        <f t="shared" ref="R91" si="104">((P91-L91)/L91)</f>
        <v>0</v>
      </c>
      <c r="S91" s="116">
        <f t="shared" ref="S91" si="105">((Q91-M91)/M91)</f>
        <v>0</v>
      </c>
      <c r="T91" s="165">
        <v>30161390541.598915</v>
      </c>
      <c r="U91" s="177">
        <v>11.3</v>
      </c>
      <c r="V91" s="116">
        <f t="shared" ref="V91" si="106">((T91-P91)/P91)</f>
        <v>0</v>
      </c>
      <c r="W91" s="116">
        <f t="shared" ref="W91" si="107">((U91-Q91)/Q91)</f>
        <v>0</v>
      </c>
      <c r="X91" s="165">
        <v>30161390541.598915</v>
      </c>
      <c r="Y91" s="177">
        <v>11.3</v>
      </c>
      <c r="Z91" s="116">
        <f t="shared" ref="Z91" si="108">((X91-T91)/T91)</f>
        <v>0</v>
      </c>
      <c r="AA91" s="116">
        <f t="shared" ref="AA91" si="109">((Y91-U91)/U91)</f>
        <v>0</v>
      </c>
      <c r="AB91" s="165">
        <v>30350365696.451077</v>
      </c>
      <c r="AC91" s="177">
        <v>11.37</v>
      </c>
      <c r="AD91" s="116">
        <f t="shared" ref="AD91" si="110">((AB91-X91)/X91)</f>
        <v>6.2654655988597357E-3</v>
      </c>
      <c r="AE91" s="116">
        <f t="shared" ref="AE91" si="111">((AC91-Y91)/Y91)</f>
        <v>6.1946902654865929E-3</v>
      </c>
      <c r="AF91" s="165">
        <v>30350365696.451077</v>
      </c>
      <c r="AG91" s="177">
        <v>11.37</v>
      </c>
      <c r="AH91" s="116">
        <f t="shared" si="98"/>
        <v>0</v>
      </c>
      <c r="AI91" s="116">
        <f t="shared" si="99"/>
        <v>0</v>
      </c>
      <c r="AJ91" s="117">
        <f t="shared" si="78"/>
        <v>7.8318319985746696E-4</v>
      </c>
      <c r="AK91" s="117">
        <f t="shared" si="79"/>
        <v>7.7433628318582411E-4</v>
      </c>
      <c r="AL91" s="118">
        <f t="shared" si="80"/>
        <v>6.2654655988597357E-3</v>
      </c>
      <c r="AM91" s="118">
        <f t="shared" si="81"/>
        <v>6.1946902654865929E-3</v>
      </c>
      <c r="AN91" s="119">
        <f t="shared" si="82"/>
        <v>2.2151766061223759E-3</v>
      </c>
      <c r="AO91" s="203">
        <f t="shared" si="83"/>
        <v>2.1901537470379322E-3</v>
      </c>
      <c r="AP91" s="123"/>
      <c r="AQ91" s="142"/>
      <c r="AR91" s="142"/>
      <c r="AS91" s="122"/>
      <c r="AT91" s="122"/>
    </row>
    <row r="92" spans="1:46">
      <c r="A92" s="198" t="s">
        <v>223</v>
      </c>
      <c r="B92" s="165">
        <v>0</v>
      </c>
      <c r="C92" s="177">
        <v>0</v>
      </c>
      <c r="D92" s="165">
        <v>0</v>
      </c>
      <c r="E92" s="177">
        <v>0</v>
      </c>
      <c r="F92" s="116" t="e">
        <f>((D92-B92)/B92)</f>
        <v>#DIV/0!</v>
      </c>
      <c r="G92" s="116" t="e">
        <f>((E92-C92)/C92)</f>
        <v>#DIV/0!</v>
      </c>
      <c r="H92" s="165">
        <v>0</v>
      </c>
      <c r="I92" s="177">
        <v>0</v>
      </c>
      <c r="J92" s="116" t="e">
        <f t="shared" si="86"/>
        <v>#DIV/0!</v>
      </c>
      <c r="K92" s="116" t="e">
        <f t="shared" si="87"/>
        <v>#DIV/0!</v>
      </c>
      <c r="L92" s="165">
        <v>0</v>
      </c>
      <c r="M92" s="177">
        <v>0</v>
      </c>
      <c r="N92" s="116" t="e">
        <f t="shared" si="88"/>
        <v>#DIV/0!</v>
      </c>
      <c r="O92" s="116" t="e">
        <f t="shared" si="89"/>
        <v>#DIV/0!</v>
      </c>
      <c r="P92" s="165">
        <v>0</v>
      </c>
      <c r="Q92" s="177">
        <v>0</v>
      </c>
      <c r="R92" s="116" t="e">
        <f t="shared" si="90"/>
        <v>#DIV/0!</v>
      </c>
      <c r="S92" s="116" t="e">
        <f t="shared" si="91"/>
        <v>#DIV/0!</v>
      </c>
      <c r="T92" s="165">
        <v>0</v>
      </c>
      <c r="U92" s="177">
        <v>0</v>
      </c>
      <c r="V92" s="116" t="e">
        <f t="shared" si="92"/>
        <v>#DIV/0!</v>
      </c>
      <c r="W92" s="116" t="e">
        <f t="shared" si="93"/>
        <v>#DIV/0!</v>
      </c>
      <c r="X92" s="165">
        <v>0</v>
      </c>
      <c r="Y92" s="177">
        <v>0</v>
      </c>
      <c r="Z92" s="116" t="e">
        <f t="shared" si="94"/>
        <v>#DIV/0!</v>
      </c>
      <c r="AA92" s="116" t="e">
        <f t="shared" si="95"/>
        <v>#DIV/0!</v>
      </c>
      <c r="AB92" s="165">
        <v>0</v>
      </c>
      <c r="AC92" s="177">
        <v>0</v>
      </c>
      <c r="AD92" s="116" t="e">
        <f t="shared" si="96"/>
        <v>#DIV/0!</v>
      </c>
      <c r="AE92" s="116" t="e">
        <f t="shared" si="97"/>
        <v>#DIV/0!</v>
      </c>
      <c r="AF92" s="165">
        <v>7400000</v>
      </c>
      <c r="AG92" s="177">
        <v>100</v>
      </c>
      <c r="AH92" s="116" t="e">
        <f t="shared" si="98"/>
        <v>#DIV/0!</v>
      </c>
      <c r="AI92" s="116" t="e">
        <f t="shared" si="99"/>
        <v>#DIV/0!</v>
      </c>
      <c r="AJ92" s="117" t="e">
        <f t="shared" si="78"/>
        <v>#DIV/0!</v>
      </c>
      <c r="AK92" s="117" t="e">
        <f t="shared" si="79"/>
        <v>#DIV/0!</v>
      </c>
      <c r="AL92" s="118" t="e">
        <f t="shared" si="80"/>
        <v>#DIV/0!</v>
      </c>
      <c r="AM92" s="118" t="e">
        <f t="shared" si="81"/>
        <v>#DIV/0!</v>
      </c>
      <c r="AN92" s="119" t="e">
        <f t="shared" si="82"/>
        <v>#DIV/0!</v>
      </c>
      <c r="AO92" s="203" t="e">
        <f t="shared" si="83"/>
        <v>#DIV/0!</v>
      </c>
      <c r="AP92" s="123"/>
      <c r="AQ92" s="133">
        <f>SUM(AQ88:AQ90)</f>
        <v>46073885489.857651</v>
      </c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0" t="s">
        <v>56</v>
      </c>
      <c r="B93" s="170">
        <f>SUM(B89:B92)</f>
        <v>42237273851.878914</v>
      </c>
      <c r="C93" s="172"/>
      <c r="D93" s="170">
        <f>SUM(D89:D92)</f>
        <v>42245517361.358917</v>
      </c>
      <c r="E93" s="172"/>
      <c r="F93" s="116">
        <f>((D93-B93)/B93)</f>
        <v>1.9517143812151236E-4</v>
      </c>
      <c r="G93" s="116"/>
      <c r="H93" s="170">
        <f>SUM(H89:H92)</f>
        <v>42249159096.868912</v>
      </c>
      <c r="I93" s="172"/>
      <c r="J93" s="116">
        <f>((H93-D93)/D93)</f>
        <v>8.6204069389040686E-5</v>
      </c>
      <c r="K93" s="116"/>
      <c r="L93" s="170">
        <f>SUM(L89:L92)</f>
        <v>42265128578.148918</v>
      </c>
      <c r="M93" s="172"/>
      <c r="N93" s="116">
        <f>((L93-H93)/H93)</f>
        <v>3.7798341130036619E-4</v>
      </c>
      <c r="O93" s="116"/>
      <c r="P93" s="170">
        <f>SUM(P89:P92)</f>
        <v>42278201949.368912</v>
      </c>
      <c r="Q93" s="172"/>
      <c r="R93" s="116">
        <f>((P93-L93)/L93)</f>
        <v>3.0931814618334147E-4</v>
      </c>
      <c r="S93" s="116"/>
      <c r="T93" s="170">
        <f>SUM(T89:T92)</f>
        <v>42306959892.688919</v>
      </c>
      <c r="U93" s="172"/>
      <c r="V93" s="116">
        <f>((T93-P93)/P93)</f>
        <v>6.8020734075793863E-4</v>
      </c>
      <c r="W93" s="116"/>
      <c r="X93" s="170">
        <f>SUM(X89:X92)</f>
        <v>42320731839.598915</v>
      </c>
      <c r="Y93" s="172"/>
      <c r="Z93" s="116">
        <f>((X93-T93)/T93)</f>
        <v>3.2552438050213029E-4</v>
      </c>
      <c r="AA93" s="116"/>
      <c r="AB93" s="170">
        <f>SUM(AB89:AB92)</f>
        <v>42475689079.191078</v>
      </c>
      <c r="AC93" s="172"/>
      <c r="AD93" s="116">
        <f>((AB93-X93)/X93)</f>
        <v>3.6614971635998924E-3</v>
      </c>
      <c r="AE93" s="116"/>
      <c r="AF93" s="170">
        <f>SUM(AF89:AF92)</f>
        <v>42491705608.34108</v>
      </c>
      <c r="AG93" s="172"/>
      <c r="AH93" s="116">
        <f>((AF93-AB93)/AB93)</f>
        <v>3.7707520459857717E-4</v>
      </c>
      <c r="AI93" s="116"/>
      <c r="AJ93" s="117">
        <f t="shared" si="78"/>
        <v>7.516226443065999E-4</v>
      </c>
      <c r="AK93" s="117"/>
      <c r="AL93" s="118">
        <f t="shared" si="80"/>
        <v>5.8275590490778481E-3</v>
      </c>
      <c r="AM93" s="118"/>
      <c r="AN93" s="119">
        <f t="shared" si="82"/>
        <v>1.1881543159054987E-3</v>
      </c>
      <c r="AO93" s="203"/>
      <c r="AP93" s="123"/>
      <c r="AQ93" s="133"/>
      <c r="AR93" s="99"/>
      <c r="AS93" s="122" t="e">
        <f>(#REF!/AQ93)-1</f>
        <v>#REF!</v>
      </c>
      <c r="AT93" s="122" t="e">
        <f>(#REF!/AR93)-1</f>
        <v>#REF!</v>
      </c>
    </row>
    <row r="94" spans="1:46">
      <c r="A94" s="201" t="s">
        <v>82</v>
      </c>
      <c r="B94" s="170"/>
      <c r="C94" s="172"/>
      <c r="D94" s="170"/>
      <c r="E94" s="172"/>
      <c r="F94" s="116"/>
      <c r="G94" s="116"/>
      <c r="H94" s="170"/>
      <c r="I94" s="172"/>
      <c r="J94" s="116"/>
      <c r="K94" s="116"/>
      <c r="L94" s="170"/>
      <c r="M94" s="172"/>
      <c r="N94" s="116"/>
      <c r="O94" s="116"/>
      <c r="P94" s="170"/>
      <c r="Q94" s="172"/>
      <c r="R94" s="116"/>
      <c r="S94" s="116"/>
      <c r="T94" s="170"/>
      <c r="U94" s="172"/>
      <c r="V94" s="116"/>
      <c r="W94" s="116"/>
      <c r="X94" s="170"/>
      <c r="Y94" s="172"/>
      <c r="Z94" s="116"/>
      <c r="AA94" s="116"/>
      <c r="AB94" s="170"/>
      <c r="AC94" s="172"/>
      <c r="AD94" s="116"/>
      <c r="AE94" s="116"/>
      <c r="AF94" s="170"/>
      <c r="AG94" s="172"/>
      <c r="AH94" s="116"/>
      <c r="AI94" s="116"/>
      <c r="AJ94" s="117"/>
      <c r="AK94" s="117"/>
      <c r="AL94" s="118"/>
      <c r="AM94" s="118"/>
      <c r="AN94" s="119"/>
      <c r="AO94" s="203"/>
      <c r="AP94" s="123"/>
      <c r="AQ94" s="121">
        <v>885354617.76999998</v>
      </c>
      <c r="AR94" s="121">
        <v>1763.14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35</v>
      </c>
      <c r="B95" s="165">
        <v>1635989666.55</v>
      </c>
      <c r="C95" s="165">
        <v>3273.75</v>
      </c>
      <c r="D95" s="165">
        <v>1624597601.6300001</v>
      </c>
      <c r="E95" s="165">
        <v>3235.5</v>
      </c>
      <c r="F95" s="116">
        <f>((D95-B95)/B95)</f>
        <v>-6.9634088484333756E-3</v>
      </c>
      <c r="G95" s="116">
        <f>((E95-C95)/C95)</f>
        <v>-1.1683848797250859E-2</v>
      </c>
      <c r="H95" s="165">
        <v>1595379954.0999999</v>
      </c>
      <c r="I95" s="165">
        <v>3179.52</v>
      </c>
      <c r="J95" s="116">
        <f t="shared" ref="J95:J114" si="112">((H95-D95)/D95)</f>
        <v>-1.7984544296190886E-2</v>
      </c>
      <c r="K95" s="116">
        <f t="shared" ref="K95:K114" si="113">((I95-E95)/E95)</f>
        <v>-1.7301808066759395E-2</v>
      </c>
      <c r="L95" s="165">
        <v>1632715189.1900001</v>
      </c>
      <c r="M95" s="165">
        <v>3223.01</v>
      </c>
      <c r="N95" s="116">
        <f t="shared" ref="N95:N114" si="114">((L95-H95)/H95)</f>
        <v>2.3402096155246004E-2</v>
      </c>
      <c r="O95" s="116">
        <f t="shared" ref="O95:O114" si="115">((M95-I95)/I95)</f>
        <v>1.3678165257649028E-2</v>
      </c>
      <c r="P95" s="165">
        <v>1659493376.1700001</v>
      </c>
      <c r="Q95" s="165">
        <v>3233.68</v>
      </c>
      <c r="R95" s="116">
        <f t="shared" ref="R95:R114" si="116">((P95-L95)/L95)</f>
        <v>1.6401015411196634E-2</v>
      </c>
      <c r="S95" s="116">
        <f t="shared" ref="S95:S114" si="117">((Q95-M95)/M95)</f>
        <v>3.3105699330748641E-3</v>
      </c>
      <c r="T95" s="165">
        <v>1666505230.26</v>
      </c>
      <c r="U95" s="165">
        <v>3228.8</v>
      </c>
      <c r="V95" s="116">
        <f t="shared" ref="V95:V114" si="118">((T95-P95)/P95)</f>
        <v>4.2252980281143422E-3</v>
      </c>
      <c r="W95" s="116">
        <f t="shared" ref="W95:W114" si="119">((U95-Q95)/Q95)</f>
        <v>-1.5091165483287323E-3</v>
      </c>
      <c r="X95" s="165">
        <v>1687424822.6800001</v>
      </c>
      <c r="Y95" s="165">
        <v>3259.17</v>
      </c>
      <c r="Z95" s="116">
        <f t="shared" ref="Z95:Z114" si="120">((X95-T95)/T95)</f>
        <v>1.2552971355953263E-2</v>
      </c>
      <c r="AA95" s="116">
        <f t="shared" ref="AA95:AA114" si="121">((Y95-U95)/U95)</f>
        <v>9.405971258671918E-3</v>
      </c>
      <c r="AB95" s="165">
        <v>1838782855.3099999</v>
      </c>
      <c r="AC95" s="165">
        <v>3311.78</v>
      </c>
      <c r="AD95" s="116">
        <f t="shared" ref="AD95:AD114" si="122">((AB95-X95)/X95)</f>
        <v>8.9697644953219413E-2</v>
      </c>
      <c r="AE95" s="116">
        <f t="shared" ref="AE95:AE114" si="123">((AC95-Y95)/Y95)</f>
        <v>1.6142146620151794E-2</v>
      </c>
      <c r="AF95" s="165">
        <v>1845723491.72</v>
      </c>
      <c r="AG95" s="165">
        <v>3292.16</v>
      </c>
      <c r="AH95" s="116">
        <f t="shared" ref="AH95:AH114" si="124">((AF95-AB95)/AB95)</f>
        <v>3.7745818599281889E-3</v>
      </c>
      <c r="AI95" s="116">
        <f t="shared" ref="AI95:AI114" si="125">((AG95-AC95)/AC95)</f>
        <v>-5.9243065662575242E-3</v>
      </c>
      <c r="AJ95" s="117">
        <f t="shared" si="78"/>
        <v>1.5638206827379198E-2</v>
      </c>
      <c r="AK95" s="117">
        <f t="shared" si="79"/>
        <v>7.6472163636888673E-4</v>
      </c>
      <c r="AL95" s="118">
        <f t="shared" si="80"/>
        <v>0.13611117600329994</v>
      </c>
      <c r="AM95" s="118">
        <f t="shared" si="81"/>
        <v>1.7511976510585645E-2</v>
      </c>
      <c r="AN95" s="119">
        <f t="shared" si="82"/>
        <v>3.2661688821622591E-2</v>
      </c>
      <c r="AO95" s="203">
        <f t="shared" si="83"/>
        <v>1.2045476943751679E-2</v>
      </c>
      <c r="AP95" s="123"/>
      <c r="AQ95" s="126">
        <v>113791197</v>
      </c>
      <c r="AR95" s="125">
        <v>81.52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33</v>
      </c>
      <c r="B96" s="165">
        <v>189428770</v>
      </c>
      <c r="C96" s="165">
        <v>139.04</v>
      </c>
      <c r="D96" s="165">
        <v>177134955</v>
      </c>
      <c r="E96" s="165">
        <v>131.66</v>
      </c>
      <c r="F96" s="116">
        <f>((D96-B96)/B96)</f>
        <v>-6.4899407835462372E-2</v>
      </c>
      <c r="G96" s="116">
        <f>((E96-C96)/C96)</f>
        <v>-5.3078250863060963E-2</v>
      </c>
      <c r="H96" s="165">
        <v>173792663</v>
      </c>
      <c r="I96" s="165">
        <v>129.16</v>
      </c>
      <c r="J96" s="116">
        <f t="shared" si="112"/>
        <v>-1.8868619127150821E-2</v>
      </c>
      <c r="K96" s="116">
        <f t="shared" si="113"/>
        <v>-1.8988303205225581E-2</v>
      </c>
      <c r="L96" s="165">
        <v>179277680</v>
      </c>
      <c r="M96" s="165">
        <v>133.26</v>
      </c>
      <c r="N96" s="116">
        <f t="shared" si="114"/>
        <v>3.1560693675543712E-2</v>
      </c>
      <c r="O96" s="116">
        <f t="shared" si="115"/>
        <v>3.1743573861876699E-2</v>
      </c>
      <c r="P96" s="165">
        <v>180382710</v>
      </c>
      <c r="Q96" s="165">
        <v>134.13999999999999</v>
      </c>
      <c r="R96" s="116">
        <f t="shared" si="116"/>
        <v>6.1637901606044878E-3</v>
      </c>
      <c r="S96" s="116">
        <f t="shared" si="117"/>
        <v>6.6036319975986456E-3</v>
      </c>
      <c r="T96" s="165">
        <v>180831828</v>
      </c>
      <c r="U96" s="165">
        <v>134.47</v>
      </c>
      <c r="V96" s="116">
        <f t="shared" si="118"/>
        <v>2.4898062569300573E-3</v>
      </c>
      <c r="W96" s="116">
        <f t="shared" si="119"/>
        <v>2.4601162964068327E-3</v>
      </c>
      <c r="X96" s="165">
        <v>182216848</v>
      </c>
      <c r="Y96" s="165">
        <v>134.47</v>
      </c>
      <c r="Z96" s="116">
        <f t="shared" si="120"/>
        <v>7.6591605322930212E-3</v>
      </c>
      <c r="AA96" s="116">
        <f t="shared" si="121"/>
        <v>0</v>
      </c>
      <c r="AB96" s="165">
        <v>185187100</v>
      </c>
      <c r="AC96" s="165">
        <v>137.83000000000001</v>
      </c>
      <c r="AD96" s="116">
        <f t="shared" si="122"/>
        <v>1.6300644164363991E-2</v>
      </c>
      <c r="AE96" s="116">
        <f t="shared" si="123"/>
        <v>2.4986985944820506E-2</v>
      </c>
      <c r="AF96" s="165">
        <v>185912038</v>
      </c>
      <c r="AG96" s="165">
        <v>138.38</v>
      </c>
      <c r="AH96" s="116">
        <f t="shared" si="124"/>
        <v>3.9146247227803662E-3</v>
      </c>
      <c r="AI96" s="116">
        <f t="shared" si="125"/>
        <v>3.9904229848362685E-3</v>
      </c>
      <c r="AJ96" s="117">
        <f t="shared" si="78"/>
        <v>-1.9599134312621946E-3</v>
      </c>
      <c r="AK96" s="117">
        <f t="shared" si="79"/>
        <v>-2.8522787284344887E-4</v>
      </c>
      <c r="AL96" s="118">
        <f t="shared" si="80"/>
        <v>4.9550259574684175E-2</v>
      </c>
      <c r="AM96" s="118">
        <f t="shared" si="81"/>
        <v>5.1040559015646352E-2</v>
      </c>
      <c r="AN96" s="119">
        <f t="shared" si="82"/>
        <v>2.9074276054051114E-2</v>
      </c>
      <c r="AO96" s="203">
        <f t="shared" si="83"/>
        <v>2.6389373091835339E-2</v>
      </c>
      <c r="AP96" s="123"/>
      <c r="AQ96" s="121">
        <v>1066913090.3099999</v>
      </c>
      <c r="AR96" s="125">
        <v>1.1691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99</v>
      </c>
      <c r="B97" s="165">
        <v>1064187629.23</v>
      </c>
      <c r="C97" s="165">
        <v>1.4035</v>
      </c>
      <c r="D97" s="165">
        <v>1059392934.54</v>
      </c>
      <c r="E97" s="165">
        <v>1.3884000000000001</v>
      </c>
      <c r="F97" s="116">
        <f>((D97-B97)/B97)</f>
        <v>-4.5054974877590812E-3</v>
      </c>
      <c r="G97" s="116">
        <f>((E97-C97)/C97)</f>
        <v>-1.075881724260769E-2</v>
      </c>
      <c r="H97" s="165">
        <v>1043289624.52</v>
      </c>
      <c r="I97" s="165">
        <v>1.3665</v>
      </c>
      <c r="J97" s="116">
        <f t="shared" si="112"/>
        <v>-1.5200507285799688E-2</v>
      </c>
      <c r="K97" s="116">
        <f t="shared" si="113"/>
        <v>-1.5773552290406244E-2</v>
      </c>
      <c r="L97" s="165">
        <v>1065440594.66</v>
      </c>
      <c r="M97" s="165">
        <v>1.3927</v>
      </c>
      <c r="N97" s="116">
        <f t="shared" si="114"/>
        <v>2.1231851270629931E-2</v>
      </c>
      <c r="O97" s="116">
        <f t="shared" si="115"/>
        <v>1.9173069886571532E-2</v>
      </c>
      <c r="P97" s="165">
        <v>1060502286.33</v>
      </c>
      <c r="Q97" s="165">
        <v>1.3858999999999999</v>
      </c>
      <c r="R97" s="116">
        <f t="shared" si="116"/>
        <v>-4.6349917158692655E-3</v>
      </c>
      <c r="S97" s="116">
        <f t="shared" si="117"/>
        <v>-4.882602139728685E-3</v>
      </c>
      <c r="T97" s="165">
        <v>1063084975.89</v>
      </c>
      <c r="U97" s="165">
        <v>1.3895999999999999</v>
      </c>
      <c r="V97" s="116">
        <f t="shared" si="118"/>
        <v>2.4353455841549018E-3</v>
      </c>
      <c r="W97" s="116">
        <f t="shared" si="119"/>
        <v>2.6697452918681267E-3</v>
      </c>
      <c r="X97" s="165">
        <v>1079646007.1800001</v>
      </c>
      <c r="Y97" s="165">
        <v>1.4117</v>
      </c>
      <c r="Z97" s="116">
        <f t="shared" si="120"/>
        <v>1.5578276116766127E-2</v>
      </c>
      <c r="AA97" s="116">
        <f t="shared" si="121"/>
        <v>1.5903857225100754E-2</v>
      </c>
      <c r="AB97" s="165">
        <v>1102831929.3499999</v>
      </c>
      <c r="AC97" s="165">
        <v>1.4427000000000001</v>
      </c>
      <c r="AD97" s="116">
        <f t="shared" si="122"/>
        <v>2.1475485497844525E-2</v>
      </c>
      <c r="AE97" s="116">
        <f t="shared" si="123"/>
        <v>2.1959339803074407E-2</v>
      </c>
      <c r="AF97" s="165">
        <v>983412010.29999995</v>
      </c>
      <c r="AG97" s="165">
        <v>1.4457</v>
      </c>
      <c r="AH97" s="116">
        <f t="shared" si="124"/>
        <v>-0.10828478562493658</v>
      </c>
      <c r="AI97" s="116">
        <f t="shared" si="125"/>
        <v>2.079434393844799E-3</v>
      </c>
      <c r="AJ97" s="117">
        <f t="shared" si="78"/>
        <v>-8.9881029556211425E-3</v>
      </c>
      <c r="AK97" s="117">
        <f t="shared" si="79"/>
        <v>3.7963093659646252E-3</v>
      </c>
      <c r="AL97" s="118">
        <f t="shared" si="80"/>
        <v>-7.172119216841083E-2</v>
      </c>
      <c r="AM97" s="118">
        <f t="shared" si="81"/>
        <v>4.1270527225583338E-2</v>
      </c>
      <c r="AN97" s="119">
        <f t="shared" si="82"/>
        <v>4.2279252760842552E-2</v>
      </c>
      <c r="AO97" s="203">
        <f t="shared" si="83"/>
        <v>1.4077868451562038E-2</v>
      </c>
      <c r="AP97" s="123"/>
      <c r="AQ97" s="121">
        <v>4173976375.3699999</v>
      </c>
      <c r="AR97" s="125">
        <v>299.53579999999999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10</v>
      </c>
      <c r="B98" s="165">
        <v>4078400342.73</v>
      </c>
      <c r="C98" s="165">
        <v>413.63760000000002</v>
      </c>
      <c r="D98" s="165">
        <v>4078400342.73</v>
      </c>
      <c r="E98" s="165">
        <v>413.63760000000002</v>
      </c>
      <c r="F98" s="116">
        <f>((D98-B98)/B98)</f>
        <v>0</v>
      </c>
      <c r="G98" s="116">
        <f>((E98-C98)/C98)</f>
        <v>0</v>
      </c>
      <c r="H98" s="165">
        <v>3996581752.3600001</v>
      </c>
      <c r="I98" s="165">
        <v>403.87290000000002</v>
      </c>
      <c r="J98" s="116">
        <f t="shared" si="112"/>
        <v>-2.0061441617875146E-2</v>
      </c>
      <c r="K98" s="116">
        <f t="shared" si="113"/>
        <v>-2.3606896471694071E-2</v>
      </c>
      <c r="L98" s="165">
        <v>4090702242.3600001</v>
      </c>
      <c r="M98" s="165">
        <v>412.0111</v>
      </c>
      <c r="N98" s="116">
        <f t="shared" si="114"/>
        <v>2.3550247644608148E-2</v>
      </c>
      <c r="O98" s="116">
        <f t="shared" si="115"/>
        <v>2.0150398801206972E-2</v>
      </c>
      <c r="P98" s="165">
        <v>4127057240.9699998</v>
      </c>
      <c r="Q98" s="165">
        <v>417.79149999999998</v>
      </c>
      <c r="R98" s="116">
        <f t="shared" si="116"/>
        <v>8.8872268026591438E-3</v>
      </c>
      <c r="S98" s="116">
        <f t="shared" si="117"/>
        <v>1.4029719102228036E-2</v>
      </c>
      <c r="T98" s="165">
        <v>4132984640.0500002</v>
      </c>
      <c r="U98" s="165">
        <v>418.16750000000002</v>
      </c>
      <c r="V98" s="116">
        <f t="shared" si="118"/>
        <v>1.4362289481129802E-3</v>
      </c>
      <c r="W98" s="116">
        <f t="shared" si="119"/>
        <v>8.9997043980079348E-4</v>
      </c>
      <c r="X98" s="165">
        <v>4162410579.7199998</v>
      </c>
      <c r="Y98" s="165">
        <v>419.22250000000003</v>
      </c>
      <c r="Z98" s="116">
        <f t="shared" si="120"/>
        <v>7.119779586125829E-3</v>
      </c>
      <c r="AA98" s="116">
        <f t="shared" si="121"/>
        <v>2.5229124692856494E-3</v>
      </c>
      <c r="AB98" s="165">
        <v>4093253815.2800002</v>
      </c>
      <c r="AC98" s="165">
        <v>412.40859999999998</v>
      </c>
      <c r="AD98" s="116">
        <f t="shared" si="122"/>
        <v>-1.6614594623832538E-2</v>
      </c>
      <c r="AE98" s="116">
        <f t="shared" si="123"/>
        <v>-1.6253660049257962E-2</v>
      </c>
      <c r="AF98" s="165">
        <v>4091340116.8800001</v>
      </c>
      <c r="AG98" s="165">
        <v>413.541</v>
      </c>
      <c r="AH98" s="116">
        <f t="shared" si="124"/>
        <v>-4.6752497801536605E-4</v>
      </c>
      <c r="AI98" s="116">
        <f t="shared" si="125"/>
        <v>2.7458205284759296E-3</v>
      </c>
      <c r="AJ98" s="117">
        <f t="shared" si="78"/>
        <v>4.8124022022288124E-4</v>
      </c>
      <c r="AK98" s="117">
        <f t="shared" si="79"/>
        <v>6.1033102505668338E-5</v>
      </c>
      <c r="AL98" s="118">
        <f t="shared" si="80"/>
        <v>3.1727572240587026E-3</v>
      </c>
      <c r="AM98" s="118">
        <f t="shared" si="81"/>
        <v>-2.3353776349157706E-4</v>
      </c>
      <c r="AN98" s="119">
        <f t="shared" si="82"/>
        <v>1.3955147621786488E-2</v>
      </c>
      <c r="AO98" s="203">
        <f t="shared" si="83"/>
        <v>1.4337878803740276E-2</v>
      </c>
      <c r="AP98" s="123"/>
      <c r="AQ98" s="121">
        <v>2336951594.8200002</v>
      </c>
      <c r="AR98" s="125">
        <v>9.7842000000000002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19</v>
      </c>
      <c r="B99" s="165">
        <v>2519899465.46</v>
      </c>
      <c r="C99" s="165">
        <v>12.3141</v>
      </c>
      <c r="D99" s="165">
        <v>2488794789.71</v>
      </c>
      <c r="E99" s="165">
        <v>12.203900000000001</v>
      </c>
      <c r="F99" s="116">
        <f>((D99-B99)/B99)</f>
        <v>-1.2343617742036362E-2</v>
      </c>
      <c r="G99" s="116">
        <f>((E99-C99)/C99)</f>
        <v>-8.9490908795607452E-3</v>
      </c>
      <c r="H99" s="165">
        <v>2436844843.5500002</v>
      </c>
      <c r="I99" s="165">
        <v>12.0252</v>
      </c>
      <c r="J99" s="116">
        <f t="shared" si="112"/>
        <v>-2.087353540548563E-2</v>
      </c>
      <c r="K99" s="116">
        <f t="shared" si="113"/>
        <v>-1.4642860069322181E-2</v>
      </c>
      <c r="L99" s="165">
        <v>2518022495.4099998</v>
      </c>
      <c r="M99" s="165">
        <v>12.309699999999999</v>
      </c>
      <c r="N99" s="116">
        <f t="shared" si="114"/>
        <v>3.331260587840295E-2</v>
      </c>
      <c r="O99" s="116">
        <f t="shared" si="115"/>
        <v>2.3658650167980536E-2</v>
      </c>
      <c r="P99" s="165">
        <v>2550353360.54</v>
      </c>
      <c r="Q99" s="165">
        <v>12.4247</v>
      </c>
      <c r="R99" s="116">
        <f t="shared" si="116"/>
        <v>1.2839784072197418E-2</v>
      </c>
      <c r="S99" s="116">
        <f t="shared" si="117"/>
        <v>9.3422260493757139E-3</v>
      </c>
      <c r="T99" s="165">
        <v>2556228065.29</v>
      </c>
      <c r="U99" s="165">
        <v>12.050700000000001</v>
      </c>
      <c r="V99" s="116">
        <f t="shared" si="118"/>
        <v>2.303486583818376E-3</v>
      </c>
      <c r="W99" s="116">
        <f t="shared" si="119"/>
        <v>-3.0101330414416348E-2</v>
      </c>
      <c r="X99" s="165">
        <v>2482099447.79</v>
      </c>
      <c r="Y99" s="165">
        <v>12.4694</v>
      </c>
      <c r="Z99" s="116">
        <f t="shared" si="120"/>
        <v>-2.8999219008101387E-2</v>
      </c>
      <c r="AA99" s="116">
        <f t="shared" si="121"/>
        <v>3.4744869592637721E-2</v>
      </c>
      <c r="AB99" s="165">
        <v>2521672678.2600002</v>
      </c>
      <c r="AC99" s="165">
        <v>12.6713</v>
      </c>
      <c r="AD99" s="116">
        <f t="shared" si="122"/>
        <v>1.5943450817506644E-2</v>
      </c>
      <c r="AE99" s="116">
        <f t="shared" si="123"/>
        <v>1.6191637127688598E-2</v>
      </c>
      <c r="AF99" s="165">
        <v>2514340256.2800002</v>
      </c>
      <c r="AG99" s="165">
        <v>12.635</v>
      </c>
      <c r="AH99" s="116">
        <f t="shared" si="124"/>
        <v>-2.9077612027979473E-3</v>
      </c>
      <c r="AI99" s="116">
        <f t="shared" si="125"/>
        <v>-2.8647415813689726E-3</v>
      </c>
      <c r="AJ99" s="117">
        <f t="shared" si="78"/>
        <v>-9.0600750811992636E-5</v>
      </c>
      <c r="AK99" s="117">
        <f t="shared" si="79"/>
        <v>3.4224199991267903E-3</v>
      </c>
      <c r="AL99" s="118">
        <f t="shared" si="80"/>
        <v>1.0264191598125609E-2</v>
      </c>
      <c r="AM99" s="118">
        <f t="shared" si="81"/>
        <v>3.532477322823023E-2</v>
      </c>
      <c r="AN99" s="119">
        <f t="shared" si="82"/>
        <v>2.0603407933959674E-2</v>
      </c>
      <c r="AO99" s="203">
        <f t="shared" si="83"/>
        <v>2.1485798424725505E-2</v>
      </c>
      <c r="AP99" s="123"/>
      <c r="AQ99" s="143">
        <v>0</v>
      </c>
      <c r="AR99" s="144">
        <v>0</v>
      </c>
      <c r="AS99" s="122" t="e">
        <f>(#REF!/AQ99)-1</f>
        <v>#REF!</v>
      </c>
      <c r="AT99" s="122" t="e">
        <f>(#REF!/AR99)-1</f>
        <v>#REF!</v>
      </c>
    </row>
    <row r="100" spans="1:46">
      <c r="A100" s="199" t="s">
        <v>163</v>
      </c>
      <c r="B100" s="165">
        <v>3577104185.2199998</v>
      </c>
      <c r="C100" s="165">
        <v>183.74</v>
      </c>
      <c r="D100" s="165">
        <v>3881817777.9000001</v>
      </c>
      <c r="E100" s="165">
        <v>182.7</v>
      </c>
      <c r="F100" s="116">
        <f>((D100-B100)/B100)</f>
        <v>8.5184433246039137E-2</v>
      </c>
      <c r="G100" s="116">
        <f>((E100-C100)/C100)</f>
        <v>-5.6601719821487992E-3</v>
      </c>
      <c r="H100" s="165">
        <v>3855036623.8099999</v>
      </c>
      <c r="I100" s="165">
        <v>180.39</v>
      </c>
      <c r="J100" s="116">
        <f t="shared" si="112"/>
        <v>-6.8991270642508934E-3</v>
      </c>
      <c r="K100" s="116">
        <f t="shared" si="113"/>
        <v>-1.2643678160919554E-2</v>
      </c>
      <c r="L100" s="165">
        <v>3988391807.4499998</v>
      </c>
      <c r="M100" s="165">
        <v>186.05</v>
      </c>
      <c r="N100" s="116">
        <f t="shared" si="114"/>
        <v>3.4592455702328093E-2</v>
      </c>
      <c r="O100" s="116">
        <f t="shared" si="115"/>
        <v>3.1376462109873195E-2</v>
      </c>
      <c r="P100" s="165">
        <v>4021649894.1300001</v>
      </c>
      <c r="Q100" s="165">
        <v>186.87</v>
      </c>
      <c r="R100" s="116">
        <f t="shared" si="116"/>
        <v>8.3387210398629431E-3</v>
      </c>
      <c r="S100" s="116">
        <f t="shared" si="117"/>
        <v>4.407417360924446E-3</v>
      </c>
      <c r="T100" s="165">
        <v>4070677479.1100001</v>
      </c>
      <c r="U100" s="165">
        <v>189.12</v>
      </c>
      <c r="V100" s="116">
        <f t="shared" si="118"/>
        <v>1.2190913249699006E-2</v>
      </c>
      <c r="W100" s="116">
        <f t="shared" si="119"/>
        <v>1.2040455931931289E-2</v>
      </c>
      <c r="X100" s="165">
        <v>4189135030.2800002</v>
      </c>
      <c r="Y100" s="165">
        <v>189.34</v>
      </c>
      <c r="Z100" s="116">
        <f t="shared" si="120"/>
        <v>2.9100205500903319E-2</v>
      </c>
      <c r="AA100" s="116">
        <f t="shared" si="121"/>
        <v>1.1632825719120074E-3</v>
      </c>
      <c r="AB100" s="165">
        <v>4242553750.4099998</v>
      </c>
      <c r="AC100" s="165">
        <v>191.08</v>
      </c>
      <c r="AD100" s="116">
        <f t="shared" si="122"/>
        <v>1.2751730308017585E-2</v>
      </c>
      <c r="AE100" s="116">
        <f t="shared" si="123"/>
        <v>9.1898172599556831E-3</v>
      </c>
      <c r="AF100" s="165">
        <v>4254280580.1900001</v>
      </c>
      <c r="AG100" s="165">
        <v>190.79</v>
      </c>
      <c r="AH100" s="116">
        <f t="shared" si="124"/>
        <v>2.7640969260240792E-3</v>
      </c>
      <c r="AI100" s="116">
        <f t="shared" si="125"/>
        <v>-1.5176889261043565E-3</v>
      </c>
      <c r="AJ100" s="117">
        <f t="shared" si="78"/>
        <v>2.2252928613577905E-2</v>
      </c>
      <c r="AK100" s="117">
        <f t="shared" si="79"/>
        <v>4.7944870206779889E-3</v>
      </c>
      <c r="AL100" s="118">
        <f t="shared" si="80"/>
        <v>9.5950614789418645E-2</v>
      </c>
      <c r="AM100" s="118">
        <f t="shared" si="81"/>
        <v>4.4280240831964988E-2</v>
      </c>
      <c r="AN100" s="119">
        <f t="shared" si="82"/>
        <v>2.8721078398151034E-2</v>
      </c>
      <c r="AO100" s="203">
        <f t="shared" si="83"/>
        <v>1.3336271307106141E-2</v>
      </c>
      <c r="AP100" s="123"/>
      <c r="AQ100" s="145">
        <v>4131236617.7600002</v>
      </c>
      <c r="AR100" s="141">
        <v>103.24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161</v>
      </c>
      <c r="B101" s="165">
        <v>5401915835.3000002</v>
      </c>
      <c r="C101" s="165">
        <v>115.05</v>
      </c>
      <c r="D101" s="165">
        <v>5376501383.9300003</v>
      </c>
      <c r="E101" s="165">
        <v>115.05</v>
      </c>
      <c r="F101" s="116">
        <f>((D101-B101)/B101)</f>
        <v>-4.7047107257620702E-3</v>
      </c>
      <c r="G101" s="116">
        <f>((E101-C101)/C101)</f>
        <v>0</v>
      </c>
      <c r="H101" s="165">
        <v>5377582473.6099997</v>
      </c>
      <c r="I101" s="165">
        <v>115.05</v>
      </c>
      <c r="J101" s="116">
        <f t="shared" si="112"/>
        <v>2.0107679749337655E-4</v>
      </c>
      <c r="K101" s="116">
        <f t="shared" si="113"/>
        <v>0</v>
      </c>
      <c r="L101" s="165">
        <v>5458637650.8900003</v>
      </c>
      <c r="M101" s="165">
        <v>115.05</v>
      </c>
      <c r="N101" s="116">
        <f t="shared" si="114"/>
        <v>1.5072791105998216E-2</v>
      </c>
      <c r="O101" s="116">
        <f t="shared" si="115"/>
        <v>0</v>
      </c>
      <c r="P101" s="165">
        <v>5136768225.9899998</v>
      </c>
      <c r="Q101" s="165">
        <v>115.05</v>
      </c>
      <c r="R101" s="116">
        <f t="shared" si="116"/>
        <v>-5.8965156781843095E-2</v>
      </c>
      <c r="S101" s="116">
        <f t="shared" si="117"/>
        <v>0</v>
      </c>
      <c r="T101" s="165">
        <v>5180914594.8999996</v>
      </c>
      <c r="U101" s="165">
        <v>115.05</v>
      </c>
      <c r="V101" s="116">
        <f t="shared" si="118"/>
        <v>8.5941913218191973E-3</v>
      </c>
      <c r="W101" s="116">
        <f t="shared" si="119"/>
        <v>0</v>
      </c>
      <c r="X101" s="165">
        <v>5270197093.4200001</v>
      </c>
      <c r="Y101" s="165">
        <v>115.05</v>
      </c>
      <c r="Z101" s="116">
        <f t="shared" si="120"/>
        <v>1.7232960876809002E-2</v>
      </c>
      <c r="AA101" s="116">
        <f t="shared" si="121"/>
        <v>0</v>
      </c>
      <c r="AB101" s="165">
        <v>5333741422.3999996</v>
      </c>
      <c r="AC101" s="165">
        <v>115.05</v>
      </c>
      <c r="AD101" s="116">
        <f t="shared" si="122"/>
        <v>1.2057296502124474E-2</v>
      </c>
      <c r="AE101" s="116">
        <f t="shared" si="123"/>
        <v>0</v>
      </c>
      <c r="AF101" s="165">
        <v>5299916137.5699997</v>
      </c>
      <c r="AG101" s="165">
        <v>115.05</v>
      </c>
      <c r="AH101" s="116">
        <f t="shared" si="124"/>
        <v>-6.3417556554100276E-3</v>
      </c>
      <c r="AI101" s="116">
        <f t="shared" si="125"/>
        <v>0</v>
      </c>
      <c r="AJ101" s="117">
        <f t="shared" si="78"/>
        <v>-2.1066633198463659E-3</v>
      </c>
      <c r="AK101" s="117">
        <f t="shared" si="79"/>
        <v>0</v>
      </c>
      <c r="AL101" s="118">
        <f t="shared" si="80"/>
        <v>-1.4244439067552133E-2</v>
      </c>
      <c r="AM101" s="118">
        <f t="shared" si="81"/>
        <v>0</v>
      </c>
      <c r="AN101" s="119">
        <f t="shared" si="82"/>
        <v>2.463209453123311E-2</v>
      </c>
      <c r="AO101" s="203">
        <f t="shared" si="83"/>
        <v>0</v>
      </c>
      <c r="AP101" s="123"/>
      <c r="AQ101" s="138">
        <v>2931134847.0043802</v>
      </c>
      <c r="AR101" s="142">
        <v>2254.1853324818899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12</v>
      </c>
      <c r="B102" s="165">
        <v>2498743705.46</v>
      </c>
      <c r="C102" s="165">
        <v>4450.01</v>
      </c>
      <c r="D102" s="165">
        <v>2154958082.0500002</v>
      </c>
      <c r="E102" s="165">
        <v>3839.32</v>
      </c>
      <c r="F102" s="116">
        <f>((D102-B102)/B102)</f>
        <v>-0.13758338746738794</v>
      </c>
      <c r="G102" s="116">
        <f>((E102-C102)/C102)</f>
        <v>-0.13723339947550681</v>
      </c>
      <c r="H102" s="165">
        <v>2119594413.1500001</v>
      </c>
      <c r="I102" s="165">
        <v>3724.92</v>
      </c>
      <c r="J102" s="116">
        <f t="shared" si="112"/>
        <v>-1.6410374380163732E-2</v>
      </c>
      <c r="K102" s="116">
        <f t="shared" si="113"/>
        <v>-2.9796943208693229E-2</v>
      </c>
      <c r="L102" s="165">
        <v>2163455728.9000001</v>
      </c>
      <c r="M102" s="165">
        <v>3802.29</v>
      </c>
      <c r="N102" s="116">
        <f t="shared" si="114"/>
        <v>2.0693258803610563E-2</v>
      </c>
      <c r="O102" s="116">
        <f t="shared" si="115"/>
        <v>2.0770915885441804E-2</v>
      </c>
      <c r="P102" s="165">
        <v>2183853933.1100001</v>
      </c>
      <c r="Q102" s="165">
        <v>3838.14</v>
      </c>
      <c r="R102" s="116">
        <f t="shared" si="116"/>
        <v>9.4285285977963682E-3</v>
      </c>
      <c r="S102" s="116">
        <f t="shared" si="117"/>
        <v>9.4285285972400597E-3</v>
      </c>
      <c r="T102" s="165">
        <v>2182223332.8499999</v>
      </c>
      <c r="U102" s="165">
        <v>3834.57</v>
      </c>
      <c r="V102" s="116">
        <f t="shared" si="118"/>
        <v>-7.4666177773076176E-4</v>
      </c>
      <c r="W102" s="116">
        <f t="shared" si="119"/>
        <v>-9.3013803561092323E-4</v>
      </c>
      <c r="X102" s="165">
        <v>2184552927.4099998</v>
      </c>
      <c r="Y102" s="165">
        <v>3838.87</v>
      </c>
      <c r="Z102" s="116">
        <f t="shared" si="120"/>
        <v>1.0675326053623828E-3</v>
      </c>
      <c r="AA102" s="116">
        <f t="shared" si="121"/>
        <v>1.121377364345866E-3</v>
      </c>
      <c r="AB102" s="165">
        <v>2222734163.6199999</v>
      </c>
      <c r="AC102" s="165">
        <v>3916.91</v>
      </c>
      <c r="AD102" s="116">
        <f t="shared" si="122"/>
        <v>1.7477826117615565E-2</v>
      </c>
      <c r="AE102" s="116">
        <f t="shared" si="123"/>
        <v>2.0328898868677493E-2</v>
      </c>
      <c r="AF102" s="165">
        <v>2233310090.0599999</v>
      </c>
      <c r="AG102" s="165">
        <v>3928.87</v>
      </c>
      <c r="AH102" s="116">
        <f t="shared" si="124"/>
        <v>4.7580707639710909E-3</v>
      </c>
      <c r="AI102" s="116">
        <f t="shared" si="125"/>
        <v>3.0534273189835961E-3</v>
      </c>
      <c r="AJ102" s="117">
        <f t="shared" si="78"/>
        <v>-1.266440084211581E-2</v>
      </c>
      <c r="AK102" s="117">
        <f t="shared" si="79"/>
        <v>-1.4157166585640268E-2</v>
      </c>
      <c r="AL102" s="118">
        <f t="shared" si="80"/>
        <v>3.6358947611391079E-2</v>
      </c>
      <c r="AM102" s="118">
        <f t="shared" si="81"/>
        <v>2.3324442870091507E-2</v>
      </c>
      <c r="AN102" s="119">
        <f t="shared" si="82"/>
        <v>5.1771905493615981E-2</v>
      </c>
      <c r="AO102" s="203">
        <f t="shared" si="83"/>
        <v>5.2184424496354999E-2</v>
      </c>
      <c r="AP102" s="123"/>
      <c r="AQ102" s="146">
        <v>1131224777.76</v>
      </c>
      <c r="AR102" s="147">
        <v>0.6573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206</v>
      </c>
      <c r="B103" s="165">
        <v>1816222864.8399999</v>
      </c>
      <c r="C103" s="165">
        <v>1.0608</v>
      </c>
      <c r="D103" s="165">
        <v>1811238814.45</v>
      </c>
      <c r="E103" s="165">
        <v>1.0577000000000001</v>
      </c>
      <c r="F103" s="116">
        <f>((D103-B103)/B103)</f>
        <v>-2.7441843655233006E-3</v>
      </c>
      <c r="G103" s="116">
        <f>((E103-C103)/C103)</f>
        <v>-2.9223227752638394E-3</v>
      </c>
      <c r="H103" s="165">
        <v>1811654100.8599999</v>
      </c>
      <c r="I103" s="165">
        <v>1.0589999999999999</v>
      </c>
      <c r="J103" s="116">
        <f t="shared" si="112"/>
        <v>2.2928307779554355E-4</v>
      </c>
      <c r="K103" s="116">
        <f t="shared" si="113"/>
        <v>1.2290819703128077E-3</v>
      </c>
      <c r="L103" s="165">
        <v>1851199354.99</v>
      </c>
      <c r="M103" s="165">
        <v>1.0833999999999999</v>
      </c>
      <c r="N103" s="116">
        <f t="shared" si="114"/>
        <v>2.1828258557319419E-2</v>
      </c>
      <c r="O103" s="116">
        <f t="shared" si="115"/>
        <v>2.3040604343720471E-2</v>
      </c>
      <c r="P103" s="165">
        <v>1822977668.6500001</v>
      </c>
      <c r="Q103" s="165">
        <v>1.0669999999999999</v>
      </c>
      <c r="R103" s="116">
        <f t="shared" si="116"/>
        <v>-1.5245082202479681E-2</v>
      </c>
      <c r="S103" s="116">
        <f t="shared" si="117"/>
        <v>-1.5137529998153933E-2</v>
      </c>
      <c r="T103" s="165">
        <v>1813600121.25</v>
      </c>
      <c r="U103" s="165">
        <v>1.0693999999999999</v>
      </c>
      <c r="V103" s="116">
        <f t="shared" si="118"/>
        <v>-5.1440824324220091E-3</v>
      </c>
      <c r="W103" s="116">
        <f t="shared" si="119"/>
        <v>2.24929709465788E-3</v>
      </c>
      <c r="X103" s="165">
        <v>1819115953.3900001</v>
      </c>
      <c r="Y103" s="165">
        <v>1.0729</v>
      </c>
      <c r="Z103" s="116">
        <f t="shared" si="120"/>
        <v>3.0413717309405505E-3</v>
      </c>
      <c r="AA103" s="116">
        <f t="shared" si="121"/>
        <v>3.2728632878250038E-3</v>
      </c>
      <c r="AB103" s="165">
        <v>1865880497.9100001</v>
      </c>
      <c r="AC103" s="165">
        <v>1.0887</v>
      </c>
      <c r="AD103" s="116">
        <f t="shared" si="122"/>
        <v>2.5707291738524013E-2</v>
      </c>
      <c r="AE103" s="116">
        <f t="shared" si="123"/>
        <v>1.4726442352502598E-2</v>
      </c>
      <c r="AF103" s="165">
        <v>1845211235.05</v>
      </c>
      <c r="AG103" s="165">
        <v>1.0886</v>
      </c>
      <c r="AH103" s="116">
        <f t="shared" si="124"/>
        <v>-1.1077484803100775E-2</v>
      </c>
      <c r="AI103" s="116">
        <f t="shared" si="125"/>
        <v>-9.1852668320004577E-5</v>
      </c>
      <c r="AJ103" s="117">
        <f t="shared" si="78"/>
        <v>2.0744214126317199E-3</v>
      </c>
      <c r="AK103" s="117">
        <f t="shared" si="79"/>
        <v>3.2958229509101231E-3</v>
      </c>
      <c r="AL103" s="118">
        <f t="shared" si="80"/>
        <v>1.8756455708087261E-2</v>
      </c>
      <c r="AM103" s="118">
        <f t="shared" si="81"/>
        <v>2.9214332986669117E-2</v>
      </c>
      <c r="AN103" s="119">
        <f t="shared" si="82"/>
        <v>1.4644988280537905E-2</v>
      </c>
      <c r="AO103" s="203">
        <f t="shared" si="83"/>
        <v>1.1438111715205044E-2</v>
      </c>
      <c r="AP103" s="123"/>
      <c r="AQ103" s="121">
        <v>318569106.36000001</v>
      </c>
      <c r="AR103" s="128">
        <v>123.8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41</v>
      </c>
      <c r="B104" s="165">
        <v>1057276074.9400001</v>
      </c>
      <c r="C104" s="166">
        <v>552.20000000000005</v>
      </c>
      <c r="D104" s="165">
        <v>1049634079.73</v>
      </c>
      <c r="E104" s="166">
        <v>552.20000000000005</v>
      </c>
      <c r="F104" s="116">
        <f>((D104-B104)/B104)</f>
        <v>-7.2280035377077058E-3</v>
      </c>
      <c r="G104" s="116">
        <f>((E104-C104)/C104)</f>
        <v>0</v>
      </c>
      <c r="H104" s="165">
        <v>1049170381.91</v>
      </c>
      <c r="I104" s="166">
        <v>552.20000000000005</v>
      </c>
      <c r="J104" s="116">
        <f t="shared" si="112"/>
        <v>-4.4177092660647088E-4</v>
      </c>
      <c r="K104" s="116">
        <f t="shared" si="113"/>
        <v>0</v>
      </c>
      <c r="L104" s="165">
        <v>1048548558.86</v>
      </c>
      <c r="M104" s="166">
        <v>552.20000000000005</v>
      </c>
      <c r="N104" s="116">
        <f t="shared" si="114"/>
        <v>-5.926807129914706E-4</v>
      </c>
      <c r="O104" s="116">
        <f t="shared" si="115"/>
        <v>0</v>
      </c>
      <c r="P104" s="165">
        <v>1048513238.4400001</v>
      </c>
      <c r="Q104" s="166">
        <v>552.20000000000005</v>
      </c>
      <c r="R104" s="116">
        <f t="shared" si="116"/>
        <v>-3.3685058933615868E-5</v>
      </c>
      <c r="S104" s="116">
        <f t="shared" si="117"/>
        <v>0</v>
      </c>
      <c r="T104" s="165">
        <v>1048764631.0700001</v>
      </c>
      <c r="U104" s="166">
        <v>552.20000000000005</v>
      </c>
      <c r="V104" s="116">
        <f t="shared" si="118"/>
        <v>2.3976104524347488E-4</v>
      </c>
      <c r="W104" s="116">
        <f t="shared" si="119"/>
        <v>0</v>
      </c>
      <c r="X104" s="165">
        <v>1083434077.9000001</v>
      </c>
      <c r="Y104" s="166">
        <v>552.20000000000005</v>
      </c>
      <c r="Z104" s="116">
        <f t="shared" si="120"/>
        <v>3.3057414221366911E-2</v>
      </c>
      <c r="AA104" s="116">
        <f t="shared" si="121"/>
        <v>0</v>
      </c>
      <c r="AB104" s="165">
        <v>1103542252.48</v>
      </c>
      <c r="AC104" s="166">
        <v>552.20000000000005</v>
      </c>
      <c r="AD104" s="116">
        <f t="shared" si="122"/>
        <v>1.8559665964149125E-2</v>
      </c>
      <c r="AE104" s="116">
        <f t="shared" si="123"/>
        <v>0</v>
      </c>
      <c r="AF104" s="165">
        <v>1102441805.4300001</v>
      </c>
      <c r="AG104" s="166">
        <v>552.20000000000005</v>
      </c>
      <c r="AH104" s="116">
        <f t="shared" si="124"/>
        <v>-9.9719521162593291E-4</v>
      </c>
      <c r="AI104" s="116">
        <f t="shared" si="125"/>
        <v>0</v>
      </c>
      <c r="AJ104" s="117">
        <f t="shared" si="78"/>
        <v>5.32043822286179E-3</v>
      </c>
      <c r="AK104" s="117">
        <f t="shared" si="79"/>
        <v>0</v>
      </c>
      <c r="AL104" s="118">
        <f t="shared" si="80"/>
        <v>5.0310605114483237E-2</v>
      </c>
      <c r="AM104" s="118">
        <f t="shared" si="81"/>
        <v>0</v>
      </c>
      <c r="AN104" s="119">
        <f t="shared" si="82"/>
        <v>1.3441092738793228E-2</v>
      </c>
      <c r="AO104" s="203">
        <f t="shared" si="83"/>
        <v>0</v>
      </c>
      <c r="AP104" s="123"/>
      <c r="AQ104" s="121">
        <v>1812522091.8199999</v>
      </c>
      <c r="AR104" s="125">
        <v>1.6227</v>
      </c>
      <c r="AS104" s="122" t="e">
        <f>(#REF!/AQ104)-1</f>
        <v>#REF!</v>
      </c>
      <c r="AT104" s="122" t="e">
        <f>(#REF!/AR104)-1</f>
        <v>#REF!</v>
      </c>
    </row>
    <row r="105" spans="1:46">
      <c r="A105" s="198" t="s">
        <v>71</v>
      </c>
      <c r="B105" s="165">
        <v>2049969811.0699999</v>
      </c>
      <c r="C105" s="166">
        <v>2.88</v>
      </c>
      <c r="D105" s="165">
        <v>2004664188.3199999</v>
      </c>
      <c r="E105" s="166">
        <v>2.82</v>
      </c>
      <c r="F105" s="116">
        <f>((D105-B105)/B105)</f>
        <v>-2.2100629241145912E-2</v>
      </c>
      <c r="G105" s="116">
        <f>((E105-C105)/C105)</f>
        <v>-2.0833333333333353E-2</v>
      </c>
      <c r="H105" s="165">
        <v>1987043770.9200001</v>
      </c>
      <c r="I105" s="166">
        <v>2.79</v>
      </c>
      <c r="J105" s="116">
        <f t="shared" si="112"/>
        <v>-8.7897102680157962E-3</v>
      </c>
      <c r="K105" s="116">
        <f t="shared" si="113"/>
        <v>-1.0638297872340358E-2</v>
      </c>
      <c r="L105" s="165">
        <v>2057056609.1900001</v>
      </c>
      <c r="M105" s="166">
        <v>2.89</v>
      </c>
      <c r="N105" s="116">
        <f t="shared" si="114"/>
        <v>3.5234673384967295E-2</v>
      </c>
      <c r="O105" s="116">
        <f t="shared" si="115"/>
        <v>3.5842293906810069E-2</v>
      </c>
      <c r="P105" s="165">
        <v>2098396076.3199999</v>
      </c>
      <c r="Q105" s="166">
        <v>2.95</v>
      </c>
      <c r="R105" s="116">
        <f t="shared" si="116"/>
        <v>2.0096416863451302E-2</v>
      </c>
      <c r="S105" s="116">
        <f t="shared" si="117"/>
        <v>2.0761245674740501E-2</v>
      </c>
      <c r="T105" s="165">
        <v>2094459242.1800001</v>
      </c>
      <c r="U105" s="166">
        <v>2.95</v>
      </c>
      <c r="V105" s="116">
        <f t="shared" si="118"/>
        <v>-1.8761158507806463E-3</v>
      </c>
      <c r="W105" s="116">
        <f t="shared" si="119"/>
        <v>0</v>
      </c>
      <c r="X105" s="165">
        <v>2064246047.77</v>
      </c>
      <c r="Y105" s="166">
        <v>2.9</v>
      </c>
      <c r="Z105" s="116">
        <f t="shared" si="120"/>
        <v>-1.4425295943478442E-2</v>
      </c>
      <c r="AA105" s="116">
        <f t="shared" si="121"/>
        <v>-1.6949152542372972E-2</v>
      </c>
      <c r="AB105" s="165">
        <v>2098018329.26</v>
      </c>
      <c r="AC105" s="166">
        <v>2.95</v>
      </c>
      <c r="AD105" s="116">
        <f t="shared" si="122"/>
        <v>1.6360589148994194E-2</v>
      </c>
      <c r="AE105" s="116">
        <f t="shared" si="123"/>
        <v>1.7241379310344921E-2</v>
      </c>
      <c r="AF105" s="165">
        <v>2084931607.3499999</v>
      </c>
      <c r="AG105" s="166">
        <v>2.93</v>
      </c>
      <c r="AH105" s="116">
        <f t="shared" si="124"/>
        <v>-6.2376585216087953E-3</v>
      </c>
      <c r="AI105" s="116">
        <f t="shared" si="125"/>
        <v>-6.7796610169491584E-3</v>
      </c>
      <c r="AJ105" s="117">
        <f t="shared" si="78"/>
        <v>2.2827836965479001E-3</v>
      </c>
      <c r="AK105" s="117">
        <f t="shared" si="79"/>
        <v>2.3305592658624556E-3</v>
      </c>
      <c r="AL105" s="118">
        <f t="shared" si="80"/>
        <v>4.0040331691298246E-2</v>
      </c>
      <c r="AM105" s="118">
        <f t="shared" si="81"/>
        <v>3.9007092198581679E-2</v>
      </c>
      <c r="AN105" s="119">
        <f t="shared" si="82"/>
        <v>1.9594249966982884E-2</v>
      </c>
      <c r="AO105" s="203">
        <f t="shared" si="83"/>
        <v>2.0177608515616955E-2</v>
      </c>
      <c r="AP105" s="123"/>
      <c r="AQ105" s="121">
        <v>146744114.84999999</v>
      </c>
      <c r="AR105" s="125">
        <v>1.0862860000000001</v>
      </c>
      <c r="AS105" s="122" t="e">
        <f>(#REF!/AQ105)-1</f>
        <v>#REF!</v>
      </c>
      <c r="AT105" s="122" t="e">
        <f>(#REF!/AR105)-1</f>
        <v>#REF!</v>
      </c>
    </row>
    <row r="106" spans="1:46">
      <c r="A106" s="199" t="s">
        <v>67</v>
      </c>
      <c r="B106" s="165">
        <v>156167250.27000001</v>
      </c>
      <c r="C106" s="166">
        <v>1.631267</v>
      </c>
      <c r="D106" s="165">
        <v>156101720.81</v>
      </c>
      <c r="E106" s="166">
        <v>1.6307659999999999</v>
      </c>
      <c r="F106" s="116">
        <f>((D106-B106)/B106)</f>
        <v>-4.1961076913830161E-4</v>
      </c>
      <c r="G106" s="116">
        <f>((E106-C106)/C106)</f>
        <v>-3.0712323611038826E-4</v>
      </c>
      <c r="H106" s="165">
        <v>153995865.78999999</v>
      </c>
      <c r="I106" s="166">
        <v>1.6081000000000001</v>
      </c>
      <c r="J106" s="116">
        <f t="shared" si="112"/>
        <v>-1.3490274220379433E-2</v>
      </c>
      <c r="K106" s="116">
        <f t="shared" si="113"/>
        <v>-1.3898989799885363E-2</v>
      </c>
      <c r="L106" s="165">
        <v>157301910.58000001</v>
      </c>
      <c r="M106" s="166">
        <v>1.6423810000000001</v>
      </c>
      <c r="N106" s="116">
        <f t="shared" si="114"/>
        <v>2.1468399642029259E-2</v>
      </c>
      <c r="O106" s="116">
        <f t="shared" si="115"/>
        <v>2.1317704122877933E-2</v>
      </c>
      <c r="P106" s="165">
        <v>159178592.65000001</v>
      </c>
      <c r="Q106" s="166">
        <v>1.6618599999999999</v>
      </c>
      <c r="R106" s="116">
        <f t="shared" si="116"/>
        <v>1.193044676368096E-2</v>
      </c>
      <c r="S106" s="116">
        <f t="shared" si="117"/>
        <v>1.186022000985143E-2</v>
      </c>
      <c r="T106" s="165">
        <v>159601112.02000001</v>
      </c>
      <c r="U106" s="166">
        <v>1.666598</v>
      </c>
      <c r="V106" s="116">
        <f t="shared" si="118"/>
        <v>2.6543730721946719E-3</v>
      </c>
      <c r="W106" s="116">
        <f t="shared" si="119"/>
        <v>2.8510223484530172E-3</v>
      </c>
      <c r="X106" s="165">
        <v>160736088.5</v>
      </c>
      <c r="Y106" s="166">
        <v>1.676698</v>
      </c>
      <c r="Z106" s="116">
        <f t="shared" si="120"/>
        <v>7.1113319051170683E-3</v>
      </c>
      <c r="AA106" s="116">
        <f t="shared" si="121"/>
        <v>6.0602496822869086E-3</v>
      </c>
      <c r="AB106" s="165">
        <v>161183830.25</v>
      </c>
      <c r="AC106" s="166">
        <v>1.6836949999999999</v>
      </c>
      <c r="AD106" s="116">
        <f t="shared" si="122"/>
        <v>2.7855707711837221E-3</v>
      </c>
      <c r="AE106" s="116">
        <f t="shared" si="123"/>
        <v>4.173083047752141E-3</v>
      </c>
      <c r="AF106" s="165">
        <v>164361936.31</v>
      </c>
      <c r="AG106" s="166">
        <v>1.680795</v>
      </c>
      <c r="AH106" s="116">
        <f t="shared" si="124"/>
        <v>1.9717275951754487E-2</v>
      </c>
      <c r="AI106" s="116">
        <f t="shared" si="125"/>
        <v>-1.7224022165534154E-3</v>
      </c>
      <c r="AJ106" s="117">
        <f t="shared" si="78"/>
        <v>6.4696891395553038E-3</v>
      </c>
      <c r="AK106" s="117">
        <f t="shared" si="79"/>
        <v>3.7917204948340329E-3</v>
      </c>
      <c r="AL106" s="118">
        <f t="shared" si="80"/>
        <v>5.2915595402397667E-2</v>
      </c>
      <c r="AM106" s="118">
        <f t="shared" si="81"/>
        <v>3.0678221154966503E-2</v>
      </c>
      <c r="AN106" s="119">
        <f t="shared" si="82"/>
        <v>1.1368398604148988E-2</v>
      </c>
      <c r="AO106" s="203">
        <f t="shared" si="83"/>
        <v>1.0272047101351104E-2</v>
      </c>
      <c r="AP106" s="123"/>
      <c r="AQ106" s="121"/>
      <c r="AR106" s="125"/>
      <c r="AS106" s="122"/>
      <c r="AT106" s="122"/>
    </row>
    <row r="107" spans="1:46">
      <c r="A107" s="198" t="s">
        <v>131</v>
      </c>
      <c r="B107" s="165">
        <v>536974275.46000004</v>
      </c>
      <c r="C107" s="166">
        <v>1.0788</v>
      </c>
      <c r="D107" s="165">
        <v>535182370.19999999</v>
      </c>
      <c r="E107" s="166">
        <v>1.0751999999999999</v>
      </c>
      <c r="F107" s="116">
        <f>((D107-B107)/B107)</f>
        <v>-3.3370411617297886E-3</v>
      </c>
      <c r="G107" s="116">
        <f>((E107-C107)/C107)</f>
        <v>-3.3370411568409784E-3</v>
      </c>
      <c r="H107" s="165">
        <v>529503308.18000001</v>
      </c>
      <c r="I107" s="166">
        <v>1.0637000000000001</v>
      </c>
      <c r="J107" s="116">
        <f t="shared" si="112"/>
        <v>-1.0611451976412622E-2</v>
      </c>
      <c r="K107" s="116">
        <f t="shared" si="113"/>
        <v>-1.0695684523809378E-2</v>
      </c>
      <c r="L107" s="165">
        <v>537567568.39999998</v>
      </c>
      <c r="M107" s="166">
        <v>1.0799000000000001</v>
      </c>
      <c r="N107" s="116">
        <f t="shared" si="114"/>
        <v>1.5229858048891726E-2</v>
      </c>
      <c r="O107" s="116">
        <f t="shared" si="115"/>
        <v>1.5229858042681198E-2</v>
      </c>
      <c r="P107" s="165">
        <v>542584183.30999994</v>
      </c>
      <c r="Q107" s="166">
        <v>1.0900000000000001</v>
      </c>
      <c r="R107" s="116">
        <f t="shared" si="116"/>
        <v>9.3320639206923676E-3</v>
      </c>
      <c r="S107" s="116">
        <f t="shared" si="117"/>
        <v>9.3527178442448355E-3</v>
      </c>
      <c r="T107" s="165">
        <v>543828642.44000006</v>
      </c>
      <c r="U107" s="166">
        <v>1.0925</v>
      </c>
      <c r="V107" s="116">
        <f t="shared" si="118"/>
        <v>2.2935779705342157E-3</v>
      </c>
      <c r="W107" s="116">
        <f t="shared" si="119"/>
        <v>2.2935779816513273E-3</v>
      </c>
      <c r="X107" s="165">
        <v>544177091</v>
      </c>
      <c r="Y107" s="166">
        <v>1.0931999999999999</v>
      </c>
      <c r="Z107" s="116">
        <f t="shared" si="120"/>
        <v>6.4073226896721729E-4</v>
      </c>
      <c r="AA107" s="116">
        <f t="shared" si="121"/>
        <v>6.4073226544615364E-4</v>
      </c>
      <c r="AB107" s="165">
        <v>551245618.88999999</v>
      </c>
      <c r="AC107" s="166">
        <v>1.1073999999999999</v>
      </c>
      <c r="AD107" s="116">
        <f t="shared" si="122"/>
        <v>1.2989388945077781E-2</v>
      </c>
      <c r="AE107" s="116">
        <f t="shared" si="123"/>
        <v>1.2989388949871927E-2</v>
      </c>
      <c r="AF107" s="165">
        <v>551345175.62</v>
      </c>
      <c r="AG107" s="166">
        <v>1.1075999999999999</v>
      </c>
      <c r="AH107" s="116">
        <f t="shared" si="124"/>
        <v>1.8060321313843482E-4</v>
      </c>
      <c r="AI107" s="116">
        <f t="shared" si="125"/>
        <v>1.8060321473720243E-4</v>
      </c>
      <c r="AJ107" s="117">
        <f t="shared" si="78"/>
        <v>3.3397164036449169E-3</v>
      </c>
      <c r="AK107" s="117">
        <f t="shared" si="79"/>
        <v>3.3317690772477859E-3</v>
      </c>
      <c r="AL107" s="118">
        <f t="shared" si="80"/>
        <v>3.0200556520499557E-2</v>
      </c>
      <c r="AM107" s="118">
        <f t="shared" si="81"/>
        <v>3.0133928571428558E-2</v>
      </c>
      <c r="AN107" s="119">
        <f t="shared" si="82"/>
        <v>8.6847401898172728E-3</v>
      </c>
      <c r="AO107" s="203">
        <f t="shared" si="83"/>
        <v>8.7061375503793229E-3</v>
      </c>
      <c r="AP107" s="123"/>
      <c r="AQ107" s="121"/>
      <c r="AR107" s="125"/>
      <c r="AS107" s="122"/>
      <c r="AT107" s="122"/>
    </row>
    <row r="108" spans="1:46">
      <c r="A108" s="198" t="s">
        <v>140</v>
      </c>
      <c r="B108" s="165">
        <v>423537612.24000001</v>
      </c>
      <c r="C108" s="166">
        <v>1.1200000000000001</v>
      </c>
      <c r="D108" s="165">
        <v>423537612.24000001</v>
      </c>
      <c r="E108" s="166">
        <v>1.1178999999999999</v>
      </c>
      <c r="F108" s="116">
        <f>((D108-B108)/B108)</f>
        <v>0</v>
      </c>
      <c r="G108" s="116">
        <f>((E108-C108)/C108)</f>
        <v>-1.8750000000001899E-3</v>
      </c>
      <c r="H108" s="165">
        <v>566733579.5</v>
      </c>
      <c r="I108" s="166">
        <v>1.1778</v>
      </c>
      <c r="J108" s="116">
        <f t="shared" si="112"/>
        <v>0.33809504308877575</v>
      </c>
      <c r="K108" s="116">
        <f t="shared" si="113"/>
        <v>5.3582610251364231E-2</v>
      </c>
      <c r="L108" s="165">
        <v>567821790.72000003</v>
      </c>
      <c r="M108" s="166">
        <v>1.1778</v>
      </c>
      <c r="N108" s="116">
        <f t="shared" si="114"/>
        <v>1.92014600751221E-3</v>
      </c>
      <c r="O108" s="116">
        <f t="shared" si="115"/>
        <v>0</v>
      </c>
      <c r="P108" s="165">
        <v>563286467.76999998</v>
      </c>
      <c r="Q108" s="166">
        <v>1.1682999999999999</v>
      </c>
      <c r="R108" s="116">
        <f t="shared" si="116"/>
        <v>-7.9872294866479895E-3</v>
      </c>
      <c r="S108" s="116">
        <f t="shared" si="117"/>
        <v>-8.065885549329313E-3</v>
      </c>
      <c r="T108" s="165">
        <v>634233470.38999999</v>
      </c>
      <c r="U108" s="166">
        <v>1.1682999999999999</v>
      </c>
      <c r="V108" s="116">
        <f t="shared" si="118"/>
        <v>0.12595190312466187</v>
      </c>
      <c r="W108" s="116">
        <f t="shared" si="119"/>
        <v>0</v>
      </c>
      <c r="X108" s="165">
        <v>639245214.89999998</v>
      </c>
      <c r="Y108" s="166">
        <v>1.1682999999999999</v>
      </c>
      <c r="Z108" s="116">
        <f t="shared" si="120"/>
        <v>7.9020498664603613E-3</v>
      </c>
      <c r="AA108" s="116">
        <f t="shared" si="121"/>
        <v>0</v>
      </c>
      <c r="AB108" s="165">
        <v>752164741.95000005</v>
      </c>
      <c r="AC108" s="166">
        <v>1.21</v>
      </c>
      <c r="AD108" s="116">
        <f t="shared" si="122"/>
        <v>0.17664508770341689</v>
      </c>
      <c r="AE108" s="116">
        <f t="shared" si="123"/>
        <v>3.5692887100915921E-2</v>
      </c>
      <c r="AF108" s="165">
        <v>751084362.14999998</v>
      </c>
      <c r="AG108" s="166">
        <v>1.2101</v>
      </c>
      <c r="AH108" s="116">
        <f t="shared" si="124"/>
        <v>-1.4363605999387426E-3</v>
      </c>
      <c r="AI108" s="116">
        <f t="shared" si="125"/>
        <v>8.2644628099164453E-5</v>
      </c>
      <c r="AJ108" s="117">
        <f t="shared" si="78"/>
        <v>8.0136329963030037E-2</v>
      </c>
      <c r="AK108" s="117">
        <f t="shared" si="79"/>
        <v>9.9271570538812266E-3</v>
      </c>
      <c r="AL108" s="118">
        <f t="shared" si="80"/>
        <v>0.77335929665768088</v>
      </c>
      <c r="AM108" s="118">
        <f t="shared" si="81"/>
        <v>8.2476071204937898E-2</v>
      </c>
      <c r="AN108" s="119">
        <f t="shared" si="82"/>
        <v>0.12543237469509319</v>
      </c>
      <c r="AO108" s="203">
        <f t="shared" si="83"/>
        <v>2.212068100991977E-2</v>
      </c>
      <c r="AP108" s="123"/>
      <c r="AQ108" s="121"/>
      <c r="AR108" s="125"/>
      <c r="AS108" s="122"/>
      <c r="AT108" s="122"/>
    </row>
    <row r="109" spans="1:46" s="263" customFormat="1">
      <c r="A109" s="198" t="s">
        <v>142</v>
      </c>
      <c r="B109" s="165">
        <v>256780840.79064384</v>
      </c>
      <c r="C109" s="166">
        <v>128.29</v>
      </c>
      <c r="D109" s="165">
        <v>255154487.44064382</v>
      </c>
      <c r="E109" s="166">
        <v>127.4806674543</v>
      </c>
      <c r="F109" s="116">
        <f>((D109-B109)/B109)</f>
        <v>-6.3336242104059743E-3</v>
      </c>
      <c r="G109" s="116">
        <f>((E109-C109)/C109)</f>
        <v>-6.3086175516407191E-3</v>
      </c>
      <c r="H109" s="165">
        <v>253437090.97999999</v>
      </c>
      <c r="I109" s="166">
        <v>126.63</v>
      </c>
      <c r="J109" s="116">
        <f t="shared" si="112"/>
        <v>-6.730810333262679E-3</v>
      </c>
      <c r="K109" s="116">
        <f t="shared" si="113"/>
        <v>-6.6729134015944876E-3</v>
      </c>
      <c r="L109" s="165">
        <v>255196942.84</v>
      </c>
      <c r="M109" s="166">
        <v>127.5</v>
      </c>
      <c r="N109" s="116">
        <f t="shared" si="114"/>
        <v>6.9439396309157178E-3</v>
      </c>
      <c r="O109" s="116">
        <f t="shared" si="115"/>
        <v>6.8704098554845184E-3</v>
      </c>
      <c r="P109" s="165">
        <v>256525700.94064382</v>
      </c>
      <c r="Q109" s="166">
        <v>128.16</v>
      </c>
      <c r="R109" s="116">
        <f t="shared" si="116"/>
        <v>5.2067947439201918E-3</v>
      </c>
      <c r="S109" s="116">
        <f t="shared" si="117"/>
        <v>5.1764705882352676E-3</v>
      </c>
      <c r="T109" s="165">
        <v>256035768.63064384</v>
      </c>
      <c r="U109" s="166">
        <v>127.91913773759235</v>
      </c>
      <c r="V109" s="116">
        <f t="shared" si="118"/>
        <v>-1.9098761184686735E-3</v>
      </c>
      <c r="W109" s="116">
        <f t="shared" si="119"/>
        <v>-1.8793871910708939E-3</v>
      </c>
      <c r="X109" s="165">
        <v>256714277.95379451</v>
      </c>
      <c r="Y109" s="166">
        <v>128.26</v>
      </c>
      <c r="Z109" s="116">
        <f t="shared" si="120"/>
        <v>2.6500567744090452E-3</v>
      </c>
      <c r="AA109" s="116">
        <f t="shared" si="121"/>
        <v>2.6646697940293329E-3</v>
      </c>
      <c r="AB109" s="165">
        <v>261078705.19694519</v>
      </c>
      <c r="AC109" s="166">
        <v>130.43</v>
      </c>
      <c r="AD109" s="116">
        <f t="shared" si="122"/>
        <v>1.7001108305850544E-2</v>
      </c>
      <c r="AE109" s="116">
        <f t="shared" si="123"/>
        <v>1.6918758771246031E-2</v>
      </c>
      <c r="AF109" s="165">
        <v>259251354.14009586</v>
      </c>
      <c r="AG109" s="166">
        <v>129.52000000000001</v>
      </c>
      <c r="AH109" s="116">
        <f t="shared" si="124"/>
        <v>-6.9992344089146036E-3</v>
      </c>
      <c r="AI109" s="116">
        <f t="shared" si="125"/>
        <v>-6.9769224871578358E-3</v>
      </c>
      <c r="AJ109" s="117">
        <f t="shared" si="78"/>
        <v>1.2285442980054461E-3</v>
      </c>
      <c r="AK109" s="117">
        <f t="shared" si="79"/>
        <v>1.2240585471914017E-3</v>
      </c>
      <c r="AL109" s="118">
        <f t="shared" si="80"/>
        <v>1.6056416410881624E-2</v>
      </c>
      <c r="AM109" s="118">
        <f t="shared" si="81"/>
        <v>1.5997190683293822E-2</v>
      </c>
      <c r="AN109" s="119">
        <f t="shared" si="82"/>
        <v>8.4292893903214674E-3</v>
      </c>
      <c r="AO109" s="203">
        <f t="shared" si="83"/>
        <v>8.3827429918530549E-3</v>
      </c>
      <c r="AP109" s="123"/>
      <c r="AQ109" s="121"/>
      <c r="AR109" s="125"/>
      <c r="AS109" s="122"/>
      <c r="AT109" s="122"/>
    </row>
    <row r="110" spans="1:46" s="279" customFormat="1">
      <c r="A110" s="198" t="s">
        <v>148</v>
      </c>
      <c r="B110" s="165">
        <v>179185786.47</v>
      </c>
      <c r="C110" s="166">
        <v>3.9323000000000001</v>
      </c>
      <c r="D110" s="165">
        <v>177164220.63999999</v>
      </c>
      <c r="E110" s="166">
        <v>3.8868</v>
      </c>
      <c r="F110" s="116">
        <f>((D110-B110)/B110)</f>
        <v>-1.1281954165145078E-2</v>
      </c>
      <c r="G110" s="116">
        <f>((E110-C110)/C110)</f>
        <v>-1.1570836406174527E-2</v>
      </c>
      <c r="H110" s="165">
        <v>172130517.12</v>
      </c>
      <c r="I110" s="166">
        <v>3.7444000000000002</v>
      </c>
      <c r="J110" s="116">
        <f t="shared" si="112"/>
        <v>-2.8412641682479062E-2</v>
      </c>
      <c r="K110" s="116">
        <f t="shared" si="113"/>
        <v>-3.663682206442314E-2</v>
      </c>
      <c r="L110" s="165">
        <v>172844819.91</v>
      </c>
      <c r="M110" s="166">
        <v>3.7425000000000002</v>
      </c>
      <c r="N110" s="116">
        <f t="shared" si="114"/>
        <v>4.1497742640372055E-3</v>
      </c>
      <c r="O110" s="116">
        <f t="shared" si="115"/>
        <v>-5.0742442046790217E-4</v>
      </c>
      <c r="P110" s="165">
        <v>172802425.69</v>
      </c>
      <c r="Q110" s="166">
        <v>3.7307999999999999</v>
      </c>
      <c r="R110" s="116">
        <f t="shared" si="116"/>
        <v>-2.4527330366089884E-4</v>
      </c>
      <c r="S110" s="116">
        <f t="shared" si="117"/>
        <v>-3.126252505010091E-3</v>
      </c>
      <c r="T110" s="165">
        <v>171604637.19999999</v>
      </c>
      <c r="U110" s="166">
        <v>3.7027000000000001</v>
      </c>
      <c r="V110" s="116">
        <f t="shared" si="118"/>
        <v>-6.9315490521457707E-3</v>
      </c>
      <c r="W110" s="116">
        <f t="shared" si="119"/>
        <v>-7.5318966441513327E-3</v>
      </c>
      <c r="X110" s="165">
        <v>171427724.97999999</v>
      </c>
      <c r="Y110" s="166">
        <v>3.6989000000000001</v>
      </c>
      <c r="Z110" s="116">
        <f t="shared" si="120"/>
        <v>-1.030929133889389E-3</v>
      </c>
      <c r="AA110" s="116">
        <f t="shared" si="121"/>
        <v>-1.0262781213708984E-3</v>
      </c>
      <c r="AB110" s="165">
        <v>172924135.27000001</v>
      </c>
      <c r="AC110" s="166">
        <v>3.7311999999999999</v>
      </c>
      <c r="AD110" s="116">
        <f t="shared" si="122"/>
        <v>8.7291031259652055E-3</v>
      </c>
      <c r="AE110" s="116">
        <f t="shared" si="123"/>
        <v>8.7323258265970347E-3</v>
      </c>
      <c r="AF110" s="165">
        <v>170870229.66</v>
      </c>
      <c r="AG110" s="166">
        <v>3.6884999999999999</v>
      </c>
      <c r="AH110" s="116">
        <f t="shared" si="124"/>
        <v>-1.1877495335125374E-2</v>
      </c>
      <c r="AI110" s="116">
        <f t="shared" si="125"/>
        <v>-1.1444039451114912E-2</v>
      </c>
      <c r="AJ110" s="117">
        <f t="shared" si="78"/>
        <v>-5.8626206603053952E-3</v>
      </c>
      <c r="AK110" s="117">
        <f t="shared" si="79"/>
        <v>-7.8889029732644722E-3</v>
      </c>
      <c r="AL110" s="118">
        <f t="shared" si="80"/>
        <v>-3.5526309755226824E-2</v>
      </c>
      <c r="AM110" s="118">
        <f t="shared" si="81"/>
        <v>-5.1018832973139895E-2</v>
      </c>
      <c r="AN110" s="119">
        <f t="shared" si="82"/>
        <v>1.1608249766593234E-2</v>
      </c>
      <c r="AO110" s="203">
        <f t="shared" si="83"/>
        <v>1.3380667645923714E-2</v>
      </c>
      <c r="AP110" s="123"/>
      <c r="AQ110" s="121"/>
      <c r="AR110" s="125"/>
      <c r="AS110" s="122"/>
      <c r="AT110" s="122"/>
    </row>
    <row r="111" spans="1:46" s="279" customFormat="1">
      <c r="A111" s="198" t="s">
        <v>201</v>
      </c>
      <c r="B111" s="165">
        <v>401738837.63</v>
      </c>
      <c r="C111" s="166">
        <v>127.7</v>
      </c>
      <c r="D111" s="165">
        <v>401415014.97000003</v>
      </c>
      <c r="E111" s="166">
        <v>127.42</v>
      </c>
      <c r="F111" s="116">
        <f>((D111-B111)/B111)</f>
        <v>-8.0605266324339328E-4</v>
      </c>
      <c r="G111" s="116">
        <f>((E111-C111)/C111)</f>
        <v>-2.1926389976507526E-3</v>
      </c>
      <c r="H111" s="165">
        <v>397016131.41000003</v>
      </c>
      <c r="I111" s="166">
        <v>125.9</v>
      </c>
      <c r="J111" s="116">
        <f t="shared" si="112"/>
        <v>-1.0958442997775644E-2</v>
      </c>
      <c r="K111" s="116">
        <f t="shared" si="113"/>
        <v>-1.1929053523779595E-2</v>
      </c>
      <c r="L111" s="165">
        <v>406679671.45999998</v>
      </c>
      <c r="M111" s="166">
        <v>129.07</v>
      </c>
      <c r="N111" s="116">
        <f t="shared" si="114"/>
        <v>2.4340421674252773E-2</v>
      </c>
      <c r="O111" s="116">
        <f t="shared" si="115"/>
        <v>2.5178713264495532E-2</v>
      </c>
      <c r="P111" s="165">
        <v>409695976.02999997</v>
      </c>
      <c r="Q111" s="166">
        <v>130.01</v>
      </c>
      <c r="R111" s="116">
        <f t="shared" si="116"/>
        <v>7.4169052000344921E-3</v>
      </c>
      <c r="S111" s="116">
        <f t="shared" si="117"/>
        <v>7.2828697605950088E-3</v>
      </c>
      <c r="T111" s="165">
        <v>413759363.92000002</v>
      </c>
      <c r="U111" s="166">
        <v>131.27000000000001</v>
      </c>
      <c r="V111" s="116">
        <f t="shared" si="118"/>
        <v>9.9180566267082493E-3</v>
      </c>
      <c r="W111" s="116">
        <f t="shared" si="119"/>
        <v>9.6915621875241862E-3</v>
      </c>
      <c r="X111" s="165">
        <v>408227043</v>
      </c>
      <c r="Y111" s="166">
        <v>131.28</v>
      </c>
      <c r="Z111" s="116">
        <f t="shared" si="120"/>
        <v>-1.3370865779534806E-2</v>
      </c>
      <c r="AA111" s="116">
        <f t="shared" si="121"/>
        <v>7.6178867981952495E-5</v>
      </c>
      <c r="AB111" s="165">
        <v>417194037.92000002</v>
      </c>
      <c r="AC111" s="166">
        <v>134.27000000000001</v>
      </c>
      <c r="AD111" s="116">
        <f t="shared" si="122"/>
        <v>2.1965705295031168E-2</v>
      </c>
      <c r="AE111" s="116">
        <f t="shared" si="123"/>
        <v>2.277574649603907E-2</v>
      </c>
      <c r="AF111" s="165">
        <v>415082132.88</v>
      </c>
      <c r="AG111" s="166">
        <v>133.56</v>
      </c>
      <c r="AH111" s="116">
        <f t="shared" si="124"/>
        <v>-5.0621649593300148E-3</v>
      </c>
      <c r="AI111" s="116">
        <f t="shared" si="125"/>
        <v>-5.2878528338423172E-3</v>
      </c>
      <c r="AJ111" s="117">
        <f t="shared" si="78"/>
        <v>4.1804452995178529E-3</v>
      </c>
      <c r="AK111" s="117">
        <f t="shared" si="79"/>
        <v>5.6994406526703857E-3</v>
      </c>
      <c r="AL111" s="118">
        <f t="shared" si="80"/>
        <v>3.4047350996627236E-2</v>
      </c>
      <c r="AM111" s="118">
        <f t="shared" si="81"/>
        <v>4.8187097786846655E-2</v>
      </c>
      <c r="AN111" s="119">
        <f t="shared" si="82"/>
        <v>1.4210963789415856E-2</v>
      </c>
      <c r="AO111" s="203">
        <f t="shared" si="83"/>
        <v>1.3173984017345815E-2</v>
      </c>
      <c r="AP111" s="123"/>
      <c r="AQ111" s="121"/>
      <c r="AR111" s="125"/>
      <c r="AS111" s="122"/>
      <c r="AT111" s="122"/>
    </row>
    <row r="112" spans="1:46" s="279" customFormat="1">
      <c r="A112" s="198" t="s">
        <v>166</v>
      </c>
      <c r="B112" s="165">
        <v>212274593.22</v>
      </c>
      <c r="C112" s="166">
        <v>140.150779</v>
      </c>
      <c r="D112" s="165">
        <v>121057345.91</v>
      </c>
      <c r="E112" s="166">
        <v>141.42469399999999</v>
      </c>
      <c r="F112" s="116">
        <f>((D112-B112)/B112)</f>
        <v>-0.42971344769207986</v>
      </c>
      <c r="G112" s="116">
        <f>((E112-C112)/C112)</f>
        <v>9.0896034191860469E-3</v>
      </c>
      <c r="H112" s="165">
        <v>117298230.92</v>
      </c>
      <c r="I112" s="166">
        <v>135.89094800000001</v>
      </c>
      <c r="J112" s="116">
        <f t="shared" si="112"/>
        <v>-3.1052349295636352E-2</v>
      </c>
      <c r="K112" s="116">
        <f t="shared" si="113"/>
        <v>-3.9128569724888214E-2</v>
      </c>
      <c r="L112" s="165">
        <v>148673401.61000001</v>
      </c>
      <c r="M112" s="166">
        <v>142.084508</v>
      </c>
      <c r="N112" s="116">
        <f t="shared" si="114"/>
        <v>0.26748204507362583</v>
      </c>
      <c r="O112" s="116">
        <f t="shared" si="115"/>
        <v>4.5577428748234138E-2</v>
      </c>
      <c r="P112" s="165">
        <v>148251197.38999999</v>
      </c>
      <c r="Q112" s="166">
        <v>141.46241599999999</v>
      </c>
      <c r="R112" s="116">
        <f t="shared" si="116"/>
        <v>-2.8398100495982091E-3</v>
      </c>
      <c r="S112" s="116">
        <f t="shared" si="117"/>
        <v>-4.3783239197338055E-3</v>
      </c>
      <c r="T112" s="165">
        <v>151233942.38999999</v>
      </c>
      <c r="U112" s="166">
        <v>141.50116700000001</v>
      </c>
      <c r="V112" s="116">
        <f t="shared" si="118"/>
        <v>2.0119533956635655E-2</v>
      </c>
      <c r="W112" s="116">
        <f t="shared" si="119"/>
        <v>2.7393141652563803E-4</v>
      </c>
      <c r="X112" s="165">
        <v>116613332.98</v>
      </c>
      <c r="Y112" s="166">
        <v>142.785214</v>
      </c>
      <c r="Z112" s="116">
        <f t="shared" si="120"/>
        <v>-0.22892089475999267</v>
      </c>
      <c r="AA112" s="116">
        <f t="shared" si="121"/>
        <v>9.0744622622086699E-3</v>
      </c>
      <c r="AB112" s="165">
        <v>98890009.060000002</v>
      </c>
      <c r="AC112" s="166">
        <v>146.26488800000001</v>
      </c>
      <c r="AD112" s="116">
        <f t="shared" si="122"/>
        <v>-0.15198368374429083</v>
      </c>
      <c r="AE112" s="116">
        <f t="shared" si="123"/>
        <v>2.4369988337868215E-2</v>
      </c>
      <c r="AF112" s="165">
        <v>100296148.06</v>
      </c>
      <c r="AG112" s="166">
        <v>145.56823</v>
      </c>
      <c r="AH112" s="116">
        <f t="shared" si="124"/>
        <v>1.4219222076790859E-2</v>
      </c>
      <c r="AI112" s="116">
        <f t="shared" si="125"/>
        <v>-4.7629886401718878E-3</v>
      </c>
      <c r="AJ112" s="117">
        <f t="shared" si="78"/>
        <v>-6.7836173054318202E-2</v>
      </c>
      <c r="AK112" s="117">
        <f t="shared" si="79"/>
        <v>5.0144414874035998E-3</v>
      </c>
      <c r="AL112" s="118">
        <f t="shared" si="80"/>
        <v>-0.17149886852331037</v>
      </c>
      <c r="AM112" s="118">
        <f t="shared" si="81"/>
        <v>2.9298532546232783E-2</v>
      </c>
      <c r="AN112" s="119">
        <f t="shared" si="82"/>
        <v>0.2057979007216745</v>
      </c>
      <c r="AO112" s="203">
        <f t="shared" si="83"/>
        <v>2.451816789758357E-2</v>
      </c>
      <c r="AP112" s="123"/>
      <c r="AQ112" s="121"/>
      <c r="AR112" s="125"/>
      <c r="AS112" s="122"/>
      <c r="AT112" s="122"/>
    </row>
    <row r="113" spans="1:46" s="379" customFormat="1">
      <c r="A113" s="198" t="s">
        <v>186</v>
      </c>
      <c r="B113" s="165">
        <v>1315531421.71</v>
      </c>
      <c r="C113" s="166">
        <v>2.3117999999999999</v>
      </c>
      <c r="D113" s="165">
        <v>1292448020.29</v>
      </c>
      <c r="E113" s="166">
        <v>2.2715000000000001</v>
      </c>
      <c r="F113" s="116">
        <f>((D113-B113)/B113)</f>
        <v>-1.7546826354018212E-2</v>
      </c>
      <c r="G113" s="116">
        <f>((E113-C113)/C113)</f>
        <v>-1.7432303832511369E-2</v>
      </c>
      <c r="H113" s="165">
        <v>1256983950.73</v>
      </c>
      <c r="I113" s="166">
        <v>2.2084999999999999</v>
      </c>
      <c r="J113" s="116">
        <f t="shared" ref="J113" si="126">((H113-D113)/D113)</f>
        <v>-2.7439455206904571E-2</v>
      </c>
      <c r="K113" s="116">
        <f t="shared" ref="K113" si="127">((I113-E113)/E113)</f>
        <v>-2.7734976887519334E-2</v>
      </c>
      <c r="L113" s="165">
        <v>1281240155.71</v>
      </c>
      <c r="M113" s="166">
        <v>2.2519999999999998</v>
      </c>
      <c r="N113" s="116">
        <f t="shared" si="114"/>
        <v>1.9297147720870343E-2</v>
      </c>
      <c r="O113" s="116">
        <f t="shared" si="115"/>
        <v>1.969662666968525E-2</v>
      </c>
      <c r="P113" s="165">
        <v>1298103443.27</v>
      </c>
      <c r="Q113" s="166">
        <v>2.2829000000000002</v>
      </c>
      <c r="R113" s="116">
        <f t="shared" si="116"/>
        <v>1.3161691416590937E-2</v>
      </c>
      <c r="S113" s="116">
        <f t="shared" si="117"/>
        <v>1.3721136767318107E-2</v>
      </c>
      <c r="T113" s="165">
        <v>1296613250.6900001</v>
      </c>
      <c r="U113" s="166">
        <v>2.2812000000000001</v>
      </c>
      <c r="V113" s="116">
        <f t="shared" si="118"/>
        <v>-1.1479767561867332E-3</v>
      </c>
      <c r="W113" s="116">
        <f t="shared" si="119"/>
        <v>-7.4466687108503868E-4</v>
      </c>
      <c r="X113" s="165">
        <v>1282197339.1900001</v>
      </c>
      <c r="Y113" s="166">
        <v>2.2557999999999998</v>
      </c>
      <c r="Z113" s="116">
        <f t="shared" si="120"/>
        <v>-1.1118127546767312E-2</v>
      </c>
      <c r="AA113" s="116">
        <f t="shared" si="121"/>
        <v>-1.1134490618972606E-2</v>
      </c>
      <c r="AB113" s="165">
        <v>1318911089.51</v>
      </c>
      <c r="AC113" s="166">
        <v>2.3121999999999998</v>
      </c>
      <c r="AD113" s="116">
        <f t="shared" si="122"/>
        <v>2.8633463194669424E-2</v>
      </c>
      <c r="AE113" s="116">
        <f t="shared" si="123"/>
        <v>2.5002216508555726E-2</v>
      </c>
      <c r="AF113" s="165">
        <v>1318816679.48</v>
      </c>
      <c r="AG113" s="166">
        <v>2.3151000000000002</v>
      </c>
      <c r="AH113" s="116">
        <f t="shared" si="124"/>
        <v>-7.1581800131081215E-5</v>
      </c>
      <c r="AI113" s="116">
        <f t="shared" si="125"/>
        <v>1.2542167632559238E-3</v>
      </c>
      <c r="AJ113" s="117">
        <f t="shared" si="78"/>
        <v>4.7104183351534925E-4</v>
      </c>
      <c r="AK113" s="117">
        <f t="shared" si="79"/>
        <v>3.2846981234083193E-4</v>
      </c>
      <c r="AL113" s="118">
        <f t="shared" si="80"/>
        <v>2.0402104205384946E-2</v>
      </c>
      <c r="AM113" s="118">
        <f t="shared" si="81"/>
        <v>1.9194364957076857E-2</v>
      </c>
      <c r="AN113" s="119">
        <f t="shared" si="82"/>
        <v>1.9084252125167057E-2</v>
      </c>
      <c r="AO113" s="203">
        <f t="shared" si="83"/>
        <v>1.8515217744927249E-2</v>
      </c>
      <c r="AP113" s="123"/>
      <c r="AQ113" s="121"/>
      <c r="AR113" s="125"/>
      <c r="AS113" s="122"/>
      <c r="AT113" s="122"/>
    </row>
    <row r="114" spans="1:46">
      <c r="A114" s="198" t="s">
        <v>211</v>
      </c>
      <c r="B114" s="165">
        <v>0</v>
      </c>
      <c r="C114" s="166">
        <v>0</v>
      </c>
      <c r="D114" s="165">
        <v>0</v>
      </c>
      <c r="E114" s="166">
        <v>0</v>
      </c>
      <c r="F114" s="116" t="e">
        <f>((D114-B114)/B114)</f>
        <v>#DIV/0!</v>
      </c>
      <c r="G114" s="116" t="e">
        <f>((E114-C114)/C114)</f>
        <v>#DIV/0!</v>
      </c>
      <c r="H114" s="165">
        <v>0</v>
      </c>
      <c r="I114" s="166">
        <v>0</v>
      </c>
      <c r="J114" s="116" t="e">
        <f t="shared" si="112"/>
        <v>#DIV/0!</v>
      </c>
      <c r="K114" s="116" t="e">
        <f t="shared" si="113"/>
        <v>#DIV/0!</v>
      </c>
      <c r="L114" s="165">
        <v>13769524.91</v>
      </c>
      <c r="M114" s="403">
        <v>0.99709999999999999</v>
      </c>
      <c r="N114" s="116" t="e">
        <f t="shared" si="114"/>
        <v>#DIV/0!</v>
      </c>
      <c r="O114" s="116" t="e">
        <f t="shared" si="115"/>
        <v>#DIV/0!</v>
      </c>
      <c r="P114" s="165">
        <v>15760499.85</v>
      </c>
      <c r="Q114" s="166">
        <v>0.98809999999999998</v>
      </c>
      <c r="R114" s="116">
        <f t="shared" si="116"/>
        <v>0.14459285654467793</v>
      </c>
      <c r="S114" s="116">
        <f t="shared" si="117"/>
        <v>-9.0261759101394126E-3</v>
      </c>
      <c r="T114" s="165">
        <v>15774582.99</v>
      </c>
      <c r="U114" s="166">
        <v>0.98899999999999999</v>
      </c>
      <c r="V114" s="116">
        <f t="shared" si="118"/>
        <v>8.9357191294923283E-4</v>
      </c>
      <c r="W114" s="116">
        <f t="shared" si="119"/>
        <v>9.1083898390852331E-4</v>
      </c>
      <c r="X114" s="165">
        <v>15783963.07</v>
      </c>
      <c r="Y114" s="166">
        <v>0.98960000000000004</v>
      </c>
      <c r="Z114" s="116">
        <f t="shared" si="120"/>
        <v>5.946325177626819E-4</v>
      </c>
      <c r="AA114" s="116">
        <f t="shared" si="121"/>
        <v>6.0667340748235077E-4</v>
      </c>
      <c r="AB114" s="165">
        <v>14955665.17</v>
      </c>
      <c r="AC114" s="166">
        <v>0.99370000000000003</v>
      </c>
      <c r="AD114" s="116">
        <f t="shared" si="122"/>
        <v>-5.2477181828581174E-2</v>
      </c>
      <c r="AE114" s="116">
        <f t="shared" si="123"/>
        <v>4.1430881164106629E-3</v>
      </c>
      <c r="AF114" s="165">
        <v>14958742.34</v>
      </c>
      <c r="AG114" s="166">
        <v>0.99390000000000001</v>
      </c>
      <c r="AH114" s="116">
        <f t="shared" si="124"/>
        <v>2.057528010303754E-4</v>
      </c>
      <c r="AI114" s="116">
        <f t="shared" si="125"/>
        <v>2.0126798832643451E-4</v>
      </c>
      <c r="AJ114" s="117" t="e">
        <f t="shared" si="78"/>
        <v>#DIV/0!</v>
      </c>
      <c r="AK114" s="117" t="e">
        <f t="shared" si="79"/>
        <v>#DIV/0!</v>
      </c>
      <c r="AL114" s="118" t="e">
        <f t="shared" si="80"/>
        <v>#DIV/0!</v>
      </c>
      <c r="AM114" s="118" t="e">
        <f t="shared" si="81"/>
        <v>#DIV/0!</v>
      </c>
      <c r="AN114" s="119" t="e">
        <f t="shared" si="82"/>
        <v>#DIV/0!</v>
      </c>
      <c r="AO114" s="203" t="e">
        <f t="shared" si="83"/>
        <v>#DIV/0!</v>
      </c>
      <c r="AP114" s="123"/>
      <c r="AQ114" s="149">
        <f>SUM(AQ94:AQ105)</f>
        <v>19048418430.824383</v>
      </c>
      <c r="AR114" s="150"/>
      <c r="AS114" s="122" t="e">
        <f>(#REF!/AQ114)-1</f>
        <v>#REF!</v>
      </c>
      <c r="AT114" s="122" t="e">
        <f>(#REF!/AR114)-1</f>
        <v>#REF!</v>
      </c>
    </row>
    <row r="115" spans="1:46">
      <c r="A115" s="200" t="s">
        <v>56</v>
      </c>
      <c r="B115" s="180">
        <f>SUM(B95:B114)</f>
        <v>29371328968.590649</v>
      </c>
      <c r="C115" s="71"/>
      <c r="D115" s="180">
        <f>SUM(D95:D114)</f>
        <v>29069195742.49065</v>
      </c>
      <c r="E115" s="71"/>
      <c r="F115" s="116">
        <f>((D115-B115)/B115)</f>
        <v>-1.0286671959007921E-2</v>
      </c>
      <c r="G115" s="116"/>
      <c r="H115" s="180">
        <f>SUM(H95:H114)</f>
        <v>28893069276.419998</v>
      </c>
      <c r="I115" s="71"/>
      <c r="J115" s="116">
        <f>((H115-D115)/D115)</f>
        <v>-6.0588695893366842E-3</v>
      </c>
      <c r="K115" s="116"/>
      <c r="L115" s="180">
        <f>SUM(L95:L114)</f>
        <v>29594543698.040005</v>
      </c>
      <c r="M115" s="71"/>
      <c r="N115" s="116">
        <f>((L115-H115)/H115)</f>
        <v>2.4278293694207448E-2</v>
      </c>
      <c r="O115" s="116"/>
      <c r="P115" s="180">
        <f>SUM(P95:P114)</f>
        <v>29456136497.55064</v>
      </c>
      <c r="Q115" s="71"/>
      <c r="R115" s="116">
        <f>((P115-L115)/L115)</f>
        <v>-4.6767810276639298E-3</v>
      </c>
      <c r="S115" s="116"/>
      <c r="T115" s="180">
        <f>SUM(T95:T114)</f>
        <v>29632958911.520641</v>
      </c>
      <c r="U115" s="71"/>
      <c r="V115" s="116">
        <f>((T115-P115)/P115)</f>
        <v>6.002905845602138E-3</v>
      </c>
      <c r="W115" s="116"/>
      <c r="X115" s="180">
        <f>SUM(X95:X114)</f>
        <v>29799600911.113796</v>
      </c>
      <c r="Y115" s="71"/>
      <c r="Z115" s="116">
        <f>((X115-T115)/T115)</f>
        <v>5.6235356074539073E-3</v>
      </c>
      <c r="AA115" s="116"/>
      <c r="AB115" s="180">
        <f>SUM(AB95:AB114)</f>
        <v>30356746627.496941</v>
      </c>
      <c r="AC115" s="71"/>
      <c r="AD115" s="116">
        <f>((AB115-X115)/X115)</f>
        <v>1.8696415366266071E-2</v>
      </c>
      <c r="AE115" s="116"/>
      <c r="AF115" s="180">
        <f>SUM(AF95:AF114)</f>
        <v>30186886129.4701</v>
      </c>
      <c r="AG115" s="71"/>
      <c r="AH115" s="116">
        <f>((AF115-AB115)/AB115)</f>
        <v>-5.5954776745733908E-3</v>
      </c>
      <c r="AI115" s="116"/>
      <c r="AJ115" s="117">
        <f t="shared" si="78"/>
        <v>3.497918782868455E-3</v>
      </c>
      <c r="AK115" s="117"/>
      <c r="AL115" s="118">
        <f t="shared" si="80"/>
        <v>3.8449305473756683E-2</v>
      </c>
      <c r="AM115" s="118"/>
      <c r="AN115" s="119">
        <f t="shared" si="82"/>
        <v>1.2561131710600951E-2</v>
      </c>
      <c r="AO115" s="203"/>
      <c r="AP115" s="123"/>
      <c r="AQ115" s="133"/>
      <c r="AR115" s="99"/>
      <c r="AS115" s="122" t="e">
        <f>(#REF!/AQ115)-1</f>
        <v>#REF!</v>
      </c>
      <c r="AT115" s="122" t="e">
        <f>(#REF!/AR115)-1</f>
        <v>#REF!</v>
      </c>
    </row>
    <row r="116" spans="1:46">
      <c r="A116" s="201" t="s">
        <v>90</v>
      </c>
      <c r="B116" s="170"/>
      <c r="C116" s="172"/>
      <c r="D116" s="170"/>
      <c r="E116" s="172"/>
      <c r="F116" s="116"/>
      <c r="G116" s="116"/>
      <c r="H116" s="170"/>
      <c r="I116" s="172"/>
      <c r="J116" s="116"/>
      <c r="K116" s="116"/>
      <c r="L116" s="170"/>
      <c r="M116" s="172"/>
      <c r="N116" s="116"/>
      <c r="O116" s="116"/>
      <c r="P116" s="170"/>
      <c r="Q116" s="172"/>
      <c r="R116" s="116"/>
      <c r="S116" s="116"/>
      <c r="T116" s="170"/>
      <c r="U116" s="172"/>
      <c r="V116" s="116"/>
      <c r="W116" s="116"/>
      <c r="X116" s="170"/>
      <c r="Y116" s="172"/>
      <c r="Z116" s="116"/>
      <c r="AA116" s="116"/>
      <c r="AB116" s="170"/>
      <c r="AC116" s="172"/>
      <c r="AD116" s="116"/>
      <c r="AE116" s="116"/>
      <c r="AF116" s="170"/>
      <c r="AG116" s="172"/>
      <c r="AH116" s="116"/>
      <c r="AI116" s="116"/>
      <c r="AJ116" s="117"/>
      <c r="AK116" s="117"/>
      <c r="AL116" s="118"/>
      <c r="AM116" s="118"/>
      <c r="AN116" s="119"/>
      <c r="AO116" s="203"/>
      <c r="AP116" s="123"/>
      <c r="AQ116" s="121">
        <v>640873657.65999997</v>
      </c>
      <c r="AR116" s="125">
        <v>11.5358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36</v>
      </c>
      <c r="B117" s="173">
        <v>617053646.73000002</v>
      </c>
      <c r="C117" s="373">
        <v>13.675700000000001</v>
      </c>
      <c r="D117" s="173">
        <v>612128800.95000005</v>
      </c>
      <c r="E117" s="373">
        <v>13.5969</v>
      </c>
      <c r="F117" s="116">
        <f>((D117-B117)/B117)</f>
        <v>-7.9812278982525856E-3</v>
      </c>
      <c r="G117" s="116">
        <f>((E117-C117)/C117)</f>
        <v>-5.7620450872716633E-3</v>
      </c>
      <c r="H117" s="173">
        <v>597756270.98000002</v>
      </c>
      <c r="I117" s="373">
        <v>13.3775</v>
      </c>
      <c r="J117" s="116">
        <f t="shared" ref="J117:J123" si="128">((H117-D117)/D117)</f>
        <v>-2.3479584603263923E-2</v>
      </c>
      <c r="K117" s="116">
        <f t="shared" ref="K117:K123" si="129">((I117-E117)/E117)</f>
        <v>-1.6136031007067807E-2</v>
      </c>
      <c r="L117" s="173">
        <v>611535678.27999997</v>
      </c>
      <c r="M117" s="373">
        <v>13.5945</v>
      </c>
      <c r="N117" s="116">
        <f t="shared" ref="N117:N123" si="130">((L117-H117)/H117)</f>
        <v>2.3051882462745404E-2</v>
      </c>
      <c r="O117" s="116">
        <f t="shared" ref="O117:O123" si="131">((M117-I117)/I117)</f>
        <v>1.6221267052887352E-2</v>
      </c>
      <c r="P117" s="173">
        <v>618388873.04999995</v>
      </c>
      <c r="Q117" s="373">
        <v>13.7041</v>
      </c>
      <c r="R117" s="116">
        <f t="shared" ref="R117:R123" si="132">((P117-L117)/L117)</f>
        <v>1.1206533017460597E-2</v>
      </c>
      <c r="S117" s="116">
        <f t="shared" ref="S117:S123" si="133">((Q117-M117)/M117)</f>
        <v>8.0620839310015339E-3</v>
      </c>
      <c r="T117" s="173">
        <v>617909760.00999999</v>
      </c>
      <c r="U117" s="373">
        <v>13.3873</v>
      </c>
      <c r="V117" s="116">
        <f t="shared" ref="V117:V123" si="134">((T117-P117)/P117)</f>
        <v>-7.747762951116733E-4</v>
      </c>
      <c r="W117" s="116">
        <f t="shared" ref="W117:W123" si="135">((U117-Q117)/Q117)</f>
        <v>-2.3117169314292849E-2</v>
      </c>
      <c r="X117" s="173">
        <v>607925914.69000006</v>
      </c>
      <c r="Y117" s="373">
        <v>13.7676</v>
      </c>
      <c r="Z117" s="116">
        <f t="shared" ref="Z117:Z123" si="136">((X117-T117)/T117)</f>
        <v>-1.6157448815565495E-2</v>
      </c>
      <c r="AA117" s="116">
        <f t="shared" ref="AA117:AA123" si="137">((Y117-U117)/U117)</f>
        <v>2.8407520560531255E-2</v>
      </c>
      <c r="AB117" s="173">
        <v>920707721.29999995</v>
      </c>
      <c r="AC117" s="373">
        <v>14.006399999999999</v>
      </c>
      <c r="AD117" s="116">
        <f t="shared" ref="AD117:AD123" si="138">((AB117-X117)/X117)</f>
        <v>0.51450645391469596</v>
      </c>
      <c r="AE117" s="116">
        <f t="shared" ref="AE117:AE123" si="139">((AC117-Y117)/Y117)</f>
        <v>1.7345071036346166E-2</v>
      </c>
      <c r="AF117" s="173">
        <v>617978998.25999999</v>
      </c>
      <c r="AG117" s="373">
        <v>13.996499999999999</v>
      </c>
      <c r="AH117" s="116">
        <f t="shared" ref="AH117:AH123" si="140">((AF117-AB117)/AB117)</f>
        <v>-0.32880002636728184</v>
      </c>
      <c r="AI117" s="116">
        <f t="shared" ref="AI117:AI123" si="141">((AG117-AC117)/AC117)</f>
        <v>-7.068197395476368E-4</v>
      </c>
      <c r="AJ117" s="117">
        <f t="shared" si="78"/>
        <v>2.1446475676928305E-2</v>
      </c>
      <c r="AK117" s="117">
        <f t="shared" si="79"/>
        <v>3.0392346790732942E-3</v>
      </c>
      <c r="AL117" s="118">
        <f t="shared" si="80"/>
        <v>9.5571345457372125E-3</v>
      </c>
      <c r="AM117" s="118">
        <f t="shared" si="81"/>
        <v>2.9389051916245579E-2</v>
      </c>
      <c r="AN117" s="119">
        <f t="shared" si="82"/>
        <v>0.23011809635709729</v>
      </c>
      <c r="AO117" s="203">
        <f t="shared" si="83"/>
        <v>1.7689971363084915E-2</v>
      </c>
      <c r="AP117" s="123"/>
      <c r="AQ117" s="121">
        <v>2128320668.46</v>
      </c>
      <c r="AR117" s="128">
        <v>1.04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38</v>
      </c>
      <c r="B118" s="173">
        <v>2814178207.9499998</v>
      </c>
      <c r="C118" s="373">
        <v>1.41</v>
      </c>
      <c r="D118" s="173">
        <v>2803774171.4400001</v>
      </c>
      <c r="E118" s="373">
        <v>1.4</v>
      </c>
      <c r="F118" s="116">
        <f>((D118-B118)/B118)</f>
        <v>-3.6970069914579492E-3</v>
      </c>
      <c r="G118" s="116">
        <f>((E118-C118)/C118)</f>
        <v>-7.0921985815602905E-3</v>
      </c>
      <c r="H118" s="173">
        <v>2780087070.6999998</v>
      </c>
      <c r="I118" s="373">
        <v>1.39</v>
      </c>
      <c r="J118" s="116">
        <f t="shared" si="128"/>
        <v>-8.4482912287599504E-3</v>
      </c>
      <c r="K118" s="116">
        <f t="shared" si="129"/>
        <v>-7.1428571428571496E-3</v>
      </c>
      <c r="L118" s="173">
        <v>2848891160.9400001</v>
      </c>
      <c r="M118" s="373">
        <v>1.43</v>
      </c>
      <c r="N118" s="116">
        <f t="shared" si="130"/>
        <v>2.4748897602935877E-2</v>
      </c>
      <c r="O118" s="116">
        <f t="shared" si="131"/>
        <v>2.8776978417266216E-2</v>
      </c>
      <c r="P118" s="173">
        <v>2840032602.6599998</v>
      </c>
      <c r="Q118" s="373">
        <v>1.42</v>
      </c>
      <c r="R118" s="116">
        <f t="shared" si="132"/>
        <v>-3.1094758555385818E-3</v>
      </c>
      <c r="S118" s="116">
        <f t="shared" si="133"/>
        <v>-6.9930069930069999E-3</v>
      </c>
      <c r="T118" s="173">
        <v>2924144370.71</v>
      </c>
      <c r="U118" s="373">
        <v>1.46</v>
      </c>
      <c r="V118" s="116">
        <f t="shared" si="134"/>
        <v>2.9616479744359398E-2</v>
      </c>
      <c r="W118" s="116">
        <f t="shared" si="135"/>
        <v>2.8169014084507067E-2</v>
      </c>
      <c r="X118" s="173">
        <v>2950035421.3099999</v>
      </c>
      <c r="Y118" s="373">
        <v>1.45</v>
      </c>
      <c r="Z118" s="116">
        <f t="shared" si="136"/>
        <v>8.8542312956023436E-3</v>
      </c>
      <c r="AA118" s="116">
        <f t="shared" si="137"/>
        <v>-6.8493150684931572E-3</v>
      </c>
      <c r="AB118" s="173">
        <v>2990524432.8699999</v>
      </c>
      <c r="AC118" s="373">
        <v>1.47</v>
      </c>
      <c r="AD118" s="116">
        <f t="shared" si="138"/>
        <v>1.3724923866175239E-2</v>
      </c>
      <c r="AE118" s="116">
        <f t="shared" si="139"/>
        <v>1.3793103448275874E-2</v>
      </c>
      <c r="AF118" s="173">
        <v>2941231491.2399998</v>
      </c>
      <c r="AG118" s="373">
        <v>1.47</v>
      </c>
      <c r="AH118" s="116">
        <f t="shared" si="140"/>
        <v>-1.6483042602228059E-2</v>
      </c>
      <c r="AI118" s="116">
        <f t="shared" si="141"/>
        <v>0</v>
      </c>
      <c r="AJ118" s="117">
        <f t="shared" si="78"/>
        <v>5.6508394788860397E-3</v>
      </c>
      <c r="AK118" s="117">
        <f t="shared" si="79"/>
        <v>5.3327147705164455E-3</v>
      </c>
      <c r="AL118" s="118">
        <f t="shared" si="80"/>
        <v>4.9025817128988861E-2</v>
      </c>
      <c r="AM118" s="118">
        <f t="shared" si="81"/>
        <v>5.0000000000000044E-2</v>
      </c>
      <c r="AN118" s="119">
        <f t="shared" si="82"/>
        <v>1.6332963497837145E-2</v>
      </c>
      <c r="AO118" s="203">
        <f t="shared" si="83"/>
        <v>1.5953010114805526E-2</v>
      </c>
      <c r="AP118" s="123"/>
      <c r="AQ118" s="121">
        <v>1789192828.73</v>
      </c>
      <c r="AR118" s="125">
        <v>0.79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39</v>
      </c>
      <c r="B119" s="169">
        <v>1533084995.4100001</v>
      </c>
      <c r="C119" s="169">
        <v>1.1399999999999999</v>
      </c>
      <c r="D119" s="169">
        <v>1506441654.22</v>
      </c>
      <c r="E119" s="169">
        <v>1.1299999999999999</v>
      </c>
      <c r="F119" s="116">
        <f>((D119-B119)/B119)</f>
        <v>-1.7378906759748635E-2</v>
      </c>
      <c r="G119" s="116">
        <f>((E119-C119)/C119)</f>
        <v>-8.7719298245614117E-3</v>
      </c>
      <c r="H119" s="169">
        <v>1481298751.1300001</v>
      </c>
      <c r="I119" s="169">
        <v>1.1100000000000001</v>
      </c>
      <c r="J119" s="116">
        <f t="shared" si="128"/>
        <v>-1.6690260136904084E-2</v>
      </c>
      <c r="K119" s="116">
        <f t="shared" si="129"/>
        <v>-1.7699115044247607E-2</v>
      </c>
      <c r="L119" s="169">
        <v>1532166273.6600001</v>
      </c>
      <c r="M119" s="169">
        <v>1.1499999999999999</v>
      </c>
      <c r="N119" s="116">
        <f t="shared" si="130"/>
        <v>3.43398132829019E-2</v>
      </c>
      <c r="O119" s="116">
        <f t="shared" si="131"/>
        <v>3.6036036036035862E-2</v>
      </c>
      <c r="P119" s="169">
        <v>1549427252.3099999</v>
      </c>
      <c r="Q119" s="169">
        <v>1.1599999999999999</v>
      </c>
      <c r="R119" s="116">
        <f t="shared" si="132"/>
        <v>1.1265734631246822E-2</v>
      </c>
      <c r="S119" s="116">
        <f t="shared" si="133"/>
        <v>8.6956521739130523E-3</v>
      </c>
      <c r="T119" s="169">
        <v>1566587657.9000001</v>
      </c>
      <c r="U119" s="169">
        <v>1.18</v>
      </c>
      <c r="V119" s="116">
        <f t="shared" si="134"/>
        <v>1.107532190647619E-2</v>
      </c>
      <c r="W119" s="116">
        <f t="shared" si="135"/>
        <v>1.7241379310344845E-2</v>
      </c>
      <c r="X119" s="169">
        <v>1585772449.3699999</v>
      </c>
      <c r="Y119" s="169">
        <v>1.19</v>
      </c>
      <c r="Z119" s="116">
        <f t="shared" si="136"/>
        <v>1.2246229167742116E-2</v>
      </c>
      <c r="AA119" s="116">
        <f t="shared" si="137"/>
        <v>8.4745762711864493E-3</v>
      </c>
      <c r="AB119" s="169">
        <v>1623282357.6199999</v>
      </c>
      <c r="AC119" s="169">
        <v>1.22</v>
      </c>
      <c r="AD119" s="116">
        <f t="shared" si="138"/>
        <v>2.3654029469929335E-2</v>
      </c>
      <c r="AE119" s="116">
        <f t="shared" si="139"/>
        <v>2.521008403361347E-2</v>
      </c>
      <c r="AF119" s="169">
        <v>1625797902.0799999</v>
      </c>
      <c r="AG119" s="169">
        <v>1.22</v>
      </c>
      <c r="AH119" s="116">
        <f t="shared" si="140"/>
        <v>1.5496653728734179E-3</v>
      </c>
      <c r="AI119" s="116">
        <f t="shared" si="141"/>
        <v>0</v>
      </c>
      <c r="AJ119" s="117">
        <f t="shared" si="78"/>
        <v>7.5077033668146317E-3</v>
      </c>
      <c r="AK119" s="117">
        <f t="shared" si="79"/>
        <v>8.6483353695355827E-3</v>
      </c>
      <c r="AL119" s="118">
        <f t="shared" si="80"/>
        <v>7.9230581234690928E-2</v>
      </c>
      <c r="AM119" s="118">
        <f t="shared" si="81"/>
        <v>7.9646017699115126E-2</v>
      </c>
      <c r="AN119" s="119">
        <f t="shared" si="82"/>
        <v>1.8009336130495782E-2</v>
      </c>
      <c r="AO119" s="203">
        <f t="shared" si="83"/>
        <v>1.7609648285958839E-2</v>
      </c>
      <c r="AP119" s="123"/>
      <c r="AQ119" s="121">
        <v>204378030.47999999</v>
      </c>
      <c r="AR119" s="125">
        <v>22.9087</v>
      </c>
      <c r="AS119" s="122" t="e">
        <f>(#REF!/AQ119)-1</f>
        <v>#REF!</v>
      </c>
      <c r="AT119" s="122" t="e">
        <f>(#REF!/AR119)-1</f>
        <v>#REF!</v>
      </c>
    </row>
    <row r="120" spans="1:46">
      <c r="A120" s="199" t="s">
        <v>40</v>
      </c>
      <c r="B120" s="169">
        <v>353866433.49000001</v>
      </c>
      <c r="C120" s="169">
        <v>34.721600000000002</v>
      </c>
      <c r="D120" s="169">
        <v>353866433.49000001</v>
      </c>
      <c r="E120" s="169">
        <v>34.721600000000002</v>
      </c>
      <c r="F120" s="116">
        <f>((D120-B120)/B120)</f>
        <v>0</v>
      </c>
      <c r="G120" s="116">
        <f>((E120-C120)/C120)</f>
        <v>0</v>
      </c>
      <c r="H120" s="169">
        <v>352951704.11000001</v>
      </c>
      <c r="I120" s="169">
        <v>34.588099999999997</v>
      </c>
      <c r="J120" s="116">
        <f t="shared" si="128"/>
        <v>-2.5849566204358423E-3</v>
      </c>
      <c r="K120" s="116">
        <f t="shared" si="129"/>
        <v>-3.8448689000508342E-3</v>
      </c>
      <c r="L120" s="169">
        <v>357371625.29000002</v>
      </c>
      <c r="M120" s="169">
        <v>34.815899999999999</v>
      </c>
      <c r="N120" s="116">
        <f t="shared" si="130"/>
        <v>1.2522736477913438E-2</v>
      </c>
      <c r="O120" s="116">
        <f t="shared" si="131"/>
        <v>6.5860801836470353E-3</v>
      </c>
      <c r="P120" s="169">
        <v>361801319.07999998</v>
      </c>
      <c r="Q120" s="169">
        <v>35.429400000000001</v>
      </c>
      <c r="R120" s="116">
        <f t="shared" si="132"/>
        <v>1.2395202854746381E-2</v>
      </c>
      <c r="S120" s="116">
        <f t="shared" si="133"/>
        <v>1.7621259252238258E-2</v>
      </c>
      <c r="T120" s="169">
        <v>358963764.81999999</v>
      </c>
      <c r="U120" s="169">
        <v>35.459200000000003</v>
      </c>
      <c r="V120" s="116">
        <f t="shared" si="134"/>
        <v>-7.8428521687411608E-3</v>
      </c>
      <c r="W120" s="116">
        <f t="shared" si="135"/>
        <v>8.4110936115208278E-4</v>
      </c>
      <c r="X120" s="169">
        <v>358820848.51999998</v>
      </c>
      <c r="Y120" s="169">
        <v>35.110999999999997</v>
      </c>
      <c r="Z120" s="116">
        <f t="shared" si="136"/>
        <v>-3.9813572846740216E-4</v>
      </c>
      <c r="AA120" s="116">
        <f t="shared" si="137"/>
        <v>-9.8197364858768829E-3</v>
      </c>
      <c r="AB120" s="169">
        <v>360257854.56</v>
      </c>
      <c r="AC120" s="169">
        <v>35.846299999999999</v>
      </c>
      <c r="AD120" s="116">
        <f t="shared" si="138"/>
        <v>4.00480085236721E-3</v>
      </c>
      <c r="AE120" s="116">
        <f t="shared" si="139"/>
        <v>2.094215488023703E-2</v>
      </c>
      <c r="AF120" s="169">
        <v>371962691.99000001</v>
      </c>
      <c r="AG120" s="169">
        <v>37.052799999999998</v>
      </c>
      <c r="AH120" s="116">
        <f t="shared" si="140"/>
        <v>3.2490165812750091E-2</v>
      </c>
      <c r="AI120" s="116">
        <f t="shared" si="141"/>
        <v>3.3657588091378983E-2</v>
      </c>
      <c r="AJ120" s="117">
        <f t="shared" si="78"/>
        <v>6.3233701850165889E-3</v>
      </c>
      <c r="AK120" s="117">
        <f t="shared" si="79"/>
        <v>8.2479482978407084E-3</v>
      </c>
      <c r="AL120" s="118">
        <f t="shared" si="80"/>
        <v>5.1138669247393839E-2</v>
      </c>
      <c r="AM120" s="118">
        <f t="shared" si="81"/>
        <v>6.7139763144555414E-2</v>
      </c>
      <c r="AN120" s="119">
        <f t="shared" si="82"/>
        <v>1.2708714929230841E-2</v>
      </c>
      <c r="AO120" s="203">
        <f t="shared" si="83"/>
        <v>1.460421081378353E-2</v>
      </c>
      <c r="AP120" s="123"/>
      <c r="AQ120" s="121">
        <v>160273731.87</v>
      </c>
      <c r="AR120" s="125">
        <v>133.94</v>
      </c>
      <c r="AS120" s="122" t="e">
        <f>(#REF!/AQ120)-1</f>
        <v>#REF!</v>
      </c>
      <c r="AT120" s="122" t="e">
        <f>(#REF!/AR120)-1</f>
        <v>#REF!</v>
      </c>
    </row>
    <row r="121" spans="1:46" s="279" customFormat="1">
      <c r="A121" s="198" t="s">
        <v>89</v>
      </c>
      <c r="B121" s="165">
        <v>217948382.31</v>
      </c>
      <c r="C121" s="177">
        <v>209.32</v>
      </c>
      <c r="D121" s="165">
        <v>219630348.91999999</v>
      </c>
      <c r="E121" s="177">
        <v>207.32</v>
      </c>
      <c r="F121" s="116">
        <f>((D121-B121)/B121)</f>
        <v>7.7172704480441183E-3</v>
      </c>
      <c r="G121" s="116">
        <f>((E121-C121)/C121)</f>
        <v>-9.5547487101089248E-3</v>
      </c>
      <c r="H121" s="165">
        <v>217965222.83000001</v>
      </c>
      <c r="I121" s="177">
        <v>203.9</v>
      </c>
      <c r="J121" s="116">
        <f t="shared" si="128"/>
        <v>-7.5814936241188294E-3</v>
      </c>
      <c r="K121" s="116">
        <f t="shared" si="129"/>
        <v>-1.6496237700173586E-2</v>
      </c>
      <c r="L121" s="165">
        <v>223740839.47</v>
      </c>
      <c r="M121" s="177">
        <v>210.24</v>
      </c>
      <c r="N121" s="116">
        <f t="shared" si="130"/>
        <v>2.6497881473984613E-2</v>
      </c>
      <c r="O121" s="116">
        <f t="shared" si="131"/>
        <v>3.1093673369298691E-2</v>
      </c>
      <c r="P121" s="165">
        <v>224850736.72999999</v>
      </c>
      <c r="Q121" s="177">
        <v>213.49</v>
      </c>
      <c r="R121" s="116">
        <f t="shared" si="132"/>
        <v>4.9606377746196379E-3</v>
      </c>
      <c r="S121" s="116">
        <f t="shared" si="133"/>
        <v>1.5458523592085235E-2</v>
      </c>
      <c r="T121" s="165">
        <v>231578959.25999999</v>
      </c>
      <c r="U121" s="177">
        <v>219.87</v>
      </c>
      <c r="V121" s="116">
        <f t="shared" si="134"/>
        <v>2.9923061973682694E-2</v>
      </c>
      <c r="W121" s="116">
        <f t="shared" si="135"/>
        <v>2.9884303714459669E-2</v>
      </c>
      <c r="X121" s="165">
        <v>234259014.71000001</v>
      </c>
      <c r="Y121" s="177">
        <v>220</v>
      </c>
      <c r="Z121" s="116">
        <f t="shared" si="136"/>
        <v>1.1572966121637359E-2</v>
      </c>
      <c r="AA121" s="116">
        <f t="shared" si="137"/>
        <v>5.9125847091461069E-4</v>
      </c>
      <c r="AB121" s="165">
        <v>245776990.36000001</v>
      </c>
      <c r="AC121" s="177">
        <v>225.42</v>
      </c>
      <c r="AD121" s="116">
        <f t="shared" si="138"/>
        <v>4.9167694418328522E-2</v>
      </c>
      <c r="AE121" s="116">
        <f t="shared" si="139"/>
        <v>2.4636363636363578E-2</v>
      </c>
      <c r="AF121" s="165">
        <v>260516248.71000001</v>
      </c>
      <c r="AG121" s="177">
        <v>224.36</v>
      </c>
      <c r="AH121" s="116">
        <f t="shared" si="140"/>
        <v>5.997004979355787E-2</v>
      </c>
      <c r="AI121" s="116">
        <f t="shared" si="141"/>
        <v>-4.70233342205649E-3</v>
      </c>
      <c r="AJ121" s="117">
        <f t="shared" si="78"/>
        <v>2.2778508547466998E-2</v>
      </c>
      <c r="AK121" s="117">
        <f t="shared" si="79"/>
        <v>8.8638503688478476E-3</v>
      </c>
      <c r="AL121" s="118">
        <f t="shared" si="80"/>
        <v>0.1861577873506573</v>
      </c>
      <c r="AM121" s="118">
        <f t="shared" si="81"/>
        <v>8.2191780821917915E-2</v>
      </c>
      <c r="AN121" s="119">
        <f t="shared" si="82"/>
        <v>2.3102534105573412E-2</v>
      </c>
      <c r="AO121" s="203">
        <f t="shared" si="83"/>
        <v>1.8758397576399435E-2</v>
      </c>
      <c r="AP121" s="123"/>
      <c r="AQ121" s="121"/>
      <c r="AR121" s="125"/>
      <c r="AS121" s="122"/>
      <c r="AT121" s="122"/>
    </row>
    <row r="122" spans="1:46" s="379" customFormat="1">
      <c r="A122" s="198" t="s">
        <v>185</v>
      </c>
      <c r="B122" s="165">
        <v>2780082147.79</v>
      </c>
      <c r="C122" s="177">
        <v>110.74</v>
      </c>
      <c r="D122" s="165">
        <v>4185044602.9899998</v>
      </c>
      <c r="E122" s="177">
        <v>111.36</v>
      </c>
      <c r="F122" s="116">
        <f>((D122-B122)/B122)</f>
        <v>0.50536724474737604</v>
      </c>
      <c r="G122" s="116">
        <f>((E122-C122)/C122)</f>
        <v>5.5986996568539336E-3</v>
      </c>
      <c r="H122" s="165">
        <v>4936616086.1300001</v>
      </c>
      <c r="I122" s="177">
        <v>111</v>
      </c>
      <c r="J122" s="116">
        <f t="shared" ref="J122" si="142">((H122-D122)/D122)</f>
        <v>0.1795850592853995</v>
      </c>
      <c r="K122" s="116">
        <f t="shared" ref="K122" si="143">((I122-E122)/E122)</f>
        <v>-3.2327586206896499E-3</v>
      </c>
      <c r="L122" s="165">
        <v>4936616086.1300001</v>
      </c>
      <c r="M122" s="177">
        <v>111</v>
      </c>
      <c r="N122" s="116">
        <f t="shared" ref="N122" si="144">((L122-H122)/H122)</f>
        <v>0</v>
      </c>
      <c r="O122" s="116">
        <f t="shared" ref="O122" si="145">((M122-I122)/I122)</f>
        <v>0</v>
      </c>
      <c r="P122" s="165">
        <v>5989135497.1000004</v>
      </c>
      <c r="Q122" s="177">
        <v>110.07</v>
      </c>
      <c r="R122" s="116">
        <f t="shared" ref="R122" si="146">((P122-L122)/L122)</f>
        <v>0.21320665666653249</v>
      </c>
      <c r="S122" s="116">
        <f t="shared" ref="S122" si="147">((Q122-M122)/M122)</f>
        <v>-8.3783783783784403E-3</v>
      </c>
      <c r="T122" s="165">
        <v>6785734572.2600002</v>
      </c>
      <c r="U122" s="177">
        <v>111.57</v>
      </c>
      <c r="V122" s="116">
        <f t="shared" ref="V122" si="148">((T122-P122)/P122)</f>
        <v>0.13300735566021527</v>
      </c>
      <c r="W122" s="116">
        <f t="shared" ref="W122" si="149">((U122-Q122)/Q122)</f>
        <v>1.3627691469065142E-2</v>
      </c>
      <c r="X122" s="165">
        <v>7322739392.6400003</v>
      </c>
      <c r="Y122" s="177">
        <v>111.68</v>
      </c>
      <c r="Z122" s="116">
        <f t="shared" ref="Z122" si="150">((X122-T122)/T122)</f>
        <v>7.9137315888432952E-2</v>
      </c>
      <c r="AA122" s="116">
        <f t="shared" ref="AA122" si="151">((Y122-U122)/U122)</f>
        <v>9.8592811687741905E-4</v>
      </c>
      <c r="AB122" s="165">
        <v>8398605415.1400003</v>
      </c>
      <c r="AC122" s="177">
        <v>111.58</v>
      </c>
      <c r="AD122" s="116">
        <f t="shared" ref="AD122" si="152">((AB122-X122)/X122)</f>
        <v>0.1469212496598391</v>
      </c>
      <c r="AE122" s="116">
        <f t="shared" ref="AE122" si="153">((AC122-Y122)/Y122)</f>
        <v>-8.954154727794459E-4</v>
      </c>
      <c r="AF122" s="165">
        <v>8755153472.1299992</v>
      </c>
      <c r="AG122" s="177">
        <v>111.95</v>
      </c>
      <c r="AH122" s="116">
        <f t="shared" si="140"/>
        <v>4.2453245433730781E-2</v>
      </c>
      <c r="AI122" s="116">
        <f t="shared" si="141"/>
        <v>3.3160064527693544E-3</v>
      </c>
      <c r="AJ122" s="117">
        <f t="shared" si="78"/>
        <v>0.16245976591769076</v>
      </c>
      <c r="AK122" s="117">
        <f t="shared" si="79"/>
        <v>1.3777216529647892E-3</v>
      </c>
      <c r="AL122" s="118">
        <f t="shared" si="80"/>
        <v>1.0920095967137102</v>
      </c>
      <c r="AM122" s="118">
        <f t="shared" si="81"/>
        <v>5.2981321839080768E-3</v>
      </c>
      <c r="AN122" s="119">
        <f t="shared" si="82"/>
        <v>0.15551771730393307</v>
      </c>
      <c r="AO122" s="203">
        <f t="shared" si="83"/>
        <v>6.4949667486840015E-3</v>
      </c>
      <c r="AP122" s="123"/>
      <c r="AQ122" s="121"/>
      <c r="AR122" s="125"/>
      <c r="AS122" s="122"/>
      <c r="AT122" s="122"/>
    </row>
    <row r="123" spans="1:46">
      <c r="A123" s="198" t="s">
        <v>224</v>
      </c>
      <c r="B123" s="165">
        <v>0</v>
      </c>
      <c r="C123" s="177">
        <v>0</v>
      </c>
      <c r="D123" s="165">
        <v>0</v>
      </c>
      <c r="E123" s="177">
        <v>0</v>
      </c>
      <c r="F123" s="116" t="e">
        <f>((D123-B123)/B123)</f>
        <v>#DIV/0!</v>
      </c>
      <c r="G123" s="116" t="e">
        <f>((E123-C123)/C123)</f>
        <v>#DIV/0!</v>
      </c>
      <c r="H123" s="165">
        <v>0</v>
      </c>
      <c r="I123" s="177">
        <v>0</v>
      </c>
      <c r="J123" s="116" t="e">
        <f t="shared" si="128"/>
        <v>#DIV/0!</v>
      </c>
      <c r="K123" s="116" t="e">
        <f t="shared" si="129"/>
        <v>#DIV/0!</v>
      </c>
      <c r="L123" s="165">
        <v>0</v>
      </c>
      <c r="M123" s="177">
        <v>0</v>
      </c>
      <c r="N123" s="116" t="e">
        <f t="shared" si="130"/>
        <v>#DIV/0!</v>
      </c>
      <c r="O123" s="116" t="e">
        <f t="shared" si="131"/>
        <v>#DIV/0!</v>
      </c>
      <c r="P123" s="165">
        <v>0</v>
      </c>
      <c r="Q123" s="177">
        <v>0</v>
      </c>
      <c r="R123" s="116" t="e">
        <f t="shared" si="132"/>
        <v>#DIV/0!</v>
      </c>
      <c r="S123" s="116" t="e">
        <f t="shared" si="133"/>
        <v>#DIV/0!</v>
      </c>
      <c r="T123" s="165">
        <v>0</v>
      </c>
      <c r="U123" s="177">
        <v>0</v>
      </c>
      <c r="V123" s="116" t="e">
        <f t="shared" si="134"/>
        <v>#DIV/0!</v>
      </c>
      <c r="W123" s="116" t="e">
        <f t="shared" si="135"/>
        <v>#DIV/0!</v>
      </c>
      <c r="X123" s="165">
        <v>0</v>
      </c>
      <c r="Y123" s="177">
        <v>0</v>
      </c>
      <c r="Z123" s="116" t="e">
        <f t="shared" si="136"/>
        <v>#DIV/0!</v>
      </c>
      <c r="AA123" s="116" t="e">
        <f t="shared" si="137"/>
        <v>#DIV/0!</v>
      </c>
      <c r="AB123" s="165">
        <v>0</v>
      </c>
      <c r="AC123" s="177">
        <v>0</v>
      </c>
      <c r="AD123" s="116" t="e">
        <f t="shared" si="138"/>
        <v>#DIV/0!</v>
      </c>
      <c r="AE123" s="116" t="e">
        <f t="shared" si="139"/>
        <v>#DIV/0!</v>
      </c>
      <c r="AF123" s="165">
        <v>253106720</v>
      </c>
      <c r="AG123" s="177">
        <v>1.0096000000000001</v>
      </c>
      <c r="AH123" s="116" t="e">
        <f t="shared" si="140"/>
        <v>#DIV/0!</v>
      </c>
      <c r="AI123" s="116" t="e">
        <f t="shared" si="141"/>
        <v>#DIV/0!</v>
      </c>
      <c r="AJ123" s="117" t="e">
        <f t="shared" si="78"/>
        <v>#DIV/0!</v>
      </c>
      <c r="AK123" s="117" t="e">
        <f t="shared" si="79"/>
        <v>#DIV/0!</v>
      </c>
      <c r="AL123" s="118" t="e">
        <f t="shared" si="80"/>
        <v>#DIV/0!</v>
      </c>
      <c r="AM123" s="118" t="e">
        <f t="shared" si="81"/>
        <v>#DIV/0!</v>
      </c>
      <c r="AN123" s="119" t="e">
        <f t="shared" si="82"/>
        <v>#DIV/0!</v>
      </c>
      <c r="AO123" s="203" t="e">
        <f t="shared" si="83"/>
        <v>#DIV/0!</v>
      </c>
      <c r="AP123" s="123"/>
      <c r="AQ123" s="151">
        <f>SUM(AQ116:AQ120)</f>
        <v>4923038917.1999998</v>
      </c>
      <c r="AR123" s="99"/>
      <c r="AS123" s="122" t="e">
        <f>(#REF!/AQ123)-1</f>
        <v>#REF!</v>
      </c>
      <c r="AT123" s="122" t="e">
        <f>(#REF!/AR123)-1</f>
        <v>#REF!</v>
      </c>
    </row>
    <row r="124" spans="1:46">
      <c r="A124" s="200" t="s">
        <v>56</v>
      </c>
      <c r="B124" s="181">
        <f>SUM(B117:B123)</f>
        <v>8316213813.6800003</v>
      </c>
      <c r="C124" s="172"/>
      <c r="D124" s="181">
        <f>SUM(D117:D123)</f>
        <v>9680886012.0100002</v>
      </c>
      <c r="E124" s="172"/>
      <c r="F124" s="116">
        <f>((D124-B124)/B124)</f>
        <v>0.16409777681342708</v>
      </c>
      <c r="G124" s="116"/>
      <c r="H124" s="181">
        <f>SUM(H117:H123)</f>
        <v>10366675105.879999</v>
      </c>
      <c r="I124" s="172"/>
      <c r="J124" s="116">
        <f>((H124-D124)/D124)</f>
        <v>7.0839496820767914E-2</v>
      </c>
      <c r="K124" s="116"/>
      <c r="L124" s="181">
        <f>SUM(L117:L123)</f>
        <v>10510321663.77</v>
      </c>
      <c r="M124" s="172"/>
      <c r="N124" s="116">
        <f>((L124-H124)/H124)</f>
        <v>1.3856569866699564E-2</v>
      </c>
      <c r="O124" s="116"/>
      <c r="P124" s="181">
        <f>SUM(P117:P123)</f>
        <v>11583636280.93</v>
      </c>
      <c r="Q124" s="172"/>
      <c r="R124" s="116">
        <f>((P124-L124)/L124)</f>
        <v>0.10212005412353928</v>
      </c>
      <c r="S124" s="116"/>
      <c r="T124" s="181">
        <f>SUM(T117:T123)</f>
        <v>12484919084.960001</v>
      </c>
      <c r="U124" s="172"/>
      <c r="V124" s="116">
        <f>((T124-P124)/P124)</f>
        <v>7.7806552465202281E-2</v>
      </c>
      <c r="W124" s="116"/>
      <c r="X124" s="181">
        <f>SUM(X117:X123)</f>
        <v>13059553041.24</v>
      </c>
      <c r="Y124" s="172"/>
      <c r="Z124" s="116">
        <f>((X124-T124)/T124)</f>
        <v>4.6026245934764086E-2</v>
      </c>
      <c r="AA124" s="116"/>
      <c r="AB124" s="181">
        <f>SUM(AB117:AB123)</f>
        <v>14539154771.85</v>
      </c>
      <c r="AC124" s="172"/>
      <c r="AD124" s="116">
        <f>((AB124-X124)/X124)</f>
        <v>0.11329650608544203</v>
      </c>
      <c r="AE124" s="116"/>
      <c r="AF124" s="181">
        <f>SUM(AF117:AF123)</f>
        <v>14825747524.41</v>
      </c>
      <c r="AG124" s="172"/>
      <c r="AH124" s="116">
        <f>((AF124-AB124)/AB124)</f>
        <v>1.9711789100346214E-2</v>
      </c>
      <c r="AI124" s="116"/>
      <c r="AJ124" s="117">
        <f t="shared" si="78"/>
        <v>7.5969373901273549E-2</v>
      </c>
      <c r="AK124" s="117"/>
      <c r="AL124" s="118">
        <f t="shared" si="80"/>
        <v>0.53144531461452404</v>
      </c>
      <c r="AM124" s="118"/>
      <c r="AN124" s="119">
        <f t="shared" si="82"/>
        <v>5.0416814545000764E-2</v>
      </c>
      <c r="AO124" s="203"/>
      <c r="AP124" s="123"/>
      <c r="AQ124" s="98">
        <f>SUM(AQ19,AQ47,AQ59,AQ86,AQ92,AQ114,AQ123)</f>
        <v>244289452404.71518</v>
      </c>
      <c r="AR124" s="99"/>
      <c r="AS124" s="122" t="e">
        <f>(#REF!/AQ124)-1</f>
        <v>#REF!</v>
      </c>
      <c r="AT124" s="122" t="e">
        <f>(#REF!/AR124)-1</f>
        <v>#REF!</v>
      </c>
    </row>
    <row r="125" spans="1:46" ht="15" customHeight="1">
      <c r="A125" s="200" t="s">
        <v>42</v>
      </c>
      <c r="B125" s="72">
        <f>SUM(B19,B47,B59,B87,B93,B115,B124)</f>
        <v>1470397832750.2893</v>
      </c>
      <c r="C125" s="97"/>
      <c r="D125" s="72">
        <f>SUM(D19,D47,D59,D87,D93,D115,D124)</f>
        <v>1479512388034.3594</v>
      </c>
      <c r="E125" s="97"/>
      <c r="F125" s="116">
        <f>((D125-B125)/B125)</f>
        <v>6.1987001619975522E-3</v>
      </c>
      <c r="G125" s="116"/>
      <c r="H125" s="72">
        <f>SUM(H19,H47,H59,H87,H93,H115,H124)</f>
        <v>1477100079932.5444</v>
      </c>
      <c r="I125" s="97"/>
      <c r="J125" s="116">
        <f>((H125-D125)/D125)</f>
        <v>-1.6304750952574783E-3</v>
      </c>
      <c r="K125" s="116"/>
      <c r="L125" s="72">
        <f>SUM(L19,L47,L59,L87,L93,L115,L124)</f>
        <v>1477731826209.4199</v>
      </c>
      <c r="M125" s="97"/>
      <c r="N125" s="116">
        <f>((L125-H125)/H125)</f>
        <v>4.276936176892893E-4</v>
      </c>
      <c r="O125" s="116"/>
      <c r="P125" s="72">
        <f>SUM(P19,P47,P59,P87,P93,P115,P124)</f>
        <v>1479144917010.8352</v>
      </c>
      <c r="Q125" s="97"/>
      <c r="R125" s="116">
        <f>((P125-L125)/L125)</f>
        <v>9.5625659294355889E-4</v>
      </c>
      <c r="S125" s="116"/>
      <c r="T125" s="72">
        <f>SUM(T19,T47,T59,T87,T93,T115,T124)</f>
        <v>1493761634797.3459</v>
      </c>
      <c r="U125" s="97"/>
      <c r="V125" s="116">
        <f>((T125-P125)/P125)</f>
        <v>9.8818700036838042E-3</v>
      </c>
      <c r="W125" s="116"/>
      <c r="X125" s="72">
        <f>SUM(X19,X47,X59,X87,X93,X115,X124)</f>
        <v>1493636064307.1685</v>
      </c>
      <c r="Y125" s="97"/>
      <c r="Z125" s="116">
        <f>((X125-T125)/T125)</f>
        <v>-8.4063271711035735E-5</v>
      </c>
      <c r="AA125" s="116"/>
      <c r="AB125" s="72">
        <f>SUM(AB19,AB47,AB59,AB87,AB93,AB115,AB124)</f>
        <v>1496203829459.8872</v>
      </c>
      <c r="AC125" s="97"/>
      <c r="AD125" s="116">
        <f>((AB125-X125)/X125)</f>
        <v>1.7191370870586352E-3</v>
      </c>
      <c r="AE125" s="116"/>
      <c r="AF125" s="72">
        <f>SUM(AF19,AF47,AF59,AF87,AF93,AF115,AF124)</f>
        <v>1497907917131.5071</v>
      </c>
      <c r="AG125" s="97"/>
      <c r="AH125" s="116">
        <f>((AF125-AB125)/AB125)</f>
        <v>1.1389408568985081E-3</v>
      </c>
      <c r="AI125" s="116"/>
      <c r="AJ125" s="117">
        <f t="shared" si="78"/>
        <v>2.326007494162854E-3</v>
      </c>
      <c r="AK125" s="117"/>
      <c r="AL125" s="118">
        <f t="shared" si="80"/>
        <v>1.2433507989471798E-2</v>
      </c>
      <c r="AM125" s="118"/>
      <c r="AN125" s="119">
        <f t="shared" si="82"/>
        <v>3.7948881846226312E-3</v>
      </c>
      <c r="AO125" s="203"/>
      <c r="AP125" s="123"/>
      <c r="AQ125" s="152"/>
      <c r="AR125" s="153"/>
      <c r="AS125" s="122" t="e">
        <f>(#REF!/AQ125)-1</f>
        <v>#REF!</v>
      </c>
      <c r="AT125" s="122" t="e">
        <f>(#REF!/AR125)-1</f>
        <v>#REF!</v>
      </c>
    </row>
    <row r="126" spans="1:46" ht="17.25" customHeight="1" thickBot="1">
      <c r="A126" s="199"/>
      <c r="B126" s="272"/>
      <c r="C126" s="272"/>
      <c r="D126" s="272"/>
      <c r="E126" s="272"/>
      <c r="F126" s="116"/>
      <c r="G126" s="116"/>
      <c r="H126" s="272"/>
      <c r="I126" s="272"/>
      <c r="J126" s="116"/>
      <c r="K126" s="116"/>
      <c r="L126" s="272"/>
      <c r="M126" s="272"/>
      <c r="N126" s="116"/>
      <c r="O126" s="116"/>
      <c r="P126" s="272"/>
      <c r="Q126" s="272"/>
      <c r="R126" s="116"/>
      <c r="S126" s="116"/>
      <c r="T126" s="272"/>
      <c r="U126" s="272"/>
      <c r="V126" s="116"/>
      <c r="W126" s="116"/>
      <c r="X126" s="272"/>
      <c r="Y126" s="272"/>
      <c r="Z126" s="116"/>
      <c r="AA126" s="116"/>
      <c r="AB126" s="272"/>
      <c r="AC126" s="272"/>
      <c r="AD126" s="116"/>
      <c r="AE126" s="116"/>
      <c r="AF126" s="272"/>
      <c r="AG126" s="272"/>
      <c r="AH126" s="116"/>
      <c r="AI126" s="116"/>
      <c r="AJ126" s="117"/>
      <c r="AK126" s="117"/>
      <c r="AL126" s="118"/>
      <c r="AM126" s="118"/>
      <c r="AN126" s="119"/>
      <c r="AO126" s="203"/>
      <c r="AP126" s="123"/>
      <c r="AQ126" s="457" t="s">
        <v>109</v>
      </c>
      <c r="AR126" s="457"/>
      <c r="AS126" s="122" t="e">
        <f>(#REF!/AQ126)-1</f>
        <v>#REF!</v>
      </c>
      <c r="AT126" s="122" t="e">
        <f>(#REF!/AR126)-1</f>
        <v>#REF!</v>
      </c>
    </row>
    <row r="127" spans="1:46" ht="29.25" customHeight="1">
      <c r="A127" s="202" t="s">
        <v>63</v>
      </c>
      <c r="B127" s="449" t="s">
        <v>199</v>
      </c>
      <c r="C127" s="450"/>
      <c r="D127" s="449" t="s">
        <v>202</v>
      </c>
      <c r="E127" s="450"/>
      <c r="F127" s="449" t="s">
        <v>84</v>
      </c>
      <c r="G127" s="450"/>
      <c r="H127" s="449" t="s">
        <v>207</v>
      </c>
      <c r="I127" s="450"/>
      <c r="J127" s="449" t="s">
        <v>84</v>
      </c>
      <c r="K127" s="450"/>
      <c r="L127" s="449" t="s">
        <v>209</v>
      </c>
      <c r="M127" s="450"/>
      <c r="N127" s="449" t="s">
        <v>84</v>
      </c>
      <c r="O127" s="450"/>
      <c r="P127" s="449" t="s">
        <v>216</v>
      </c>
      <c r="Q127" s="450"/>
      <c r="R127" s="449" t="s">
        <v>84</v>
      </c>
      <c r="S127" s="450"/>
      <c r="T127" s="449" t="s">
        <v>217</v>
      </c>
      <c r="U127" s="450"/>
      <c r="V127" s="449" t="s">
        <v>84</v>
      </c>
      <c r="W127" s="450"/>
      <c r="X127" s="449" t="s">
        <v>218</v>
      </c>
      <c r="Y127" s="450"/>
      <c r="Z127" s="449" t="s">
        <v>84</v>
      </c>
      <c r="AA127" s="450"/>
      <c r="AB127" s="449" t="s">
        <v>219</v>
      </c>
      <c r="AC127" s="450"/>
      <c r="AD127" s="449" t="s">
        <v>84</v>
      </c>
      <c r="AE127" s="450"/>
      <c r="AF127" s="449" t="s">
        <v>221</v>
      </c>
      <c r="AG127" s="450"/>
      <c r="AH127" s="449" t="s">
        <v>84</v>
      </c>
      <c r="AI127" s="450"/>
      <c r="AJ127" s="456" t="s">
        <v>103</v>
      </c>
      <c r="AK127" s="456"/>
      <c r="AL127" s="456" t="s">
        <v>104</v>
      </c>
      <c r="AM127" s="456"/>
      <c r="AN127" s="456" t="s">
        <v>94</v>
      </c>
      <c r="AO127" s="458"/>
      <c r="AP127" s="123"/>
      <c r="AQ127" s="154" t="s">
        <v>97</v>
      </c>
      <c r="AR127" s="155" t="s">
        <v>98</v>
      </c>
      <c r="AS127" s="122" t="e">
        <f>(#REF!/AQ127)-1</f>
        <v>#REF!</v>
      </c>
      <c r="AT127" s="122" t="e">
        <f>(#REF!/AR127)-1</f>
        <v>#REF!</v>
      </c>
    </row>
    <row r="128" spans="1:46" ht="25.5" customHeight="1">
      <c r="A128" s="202"/>
      <c r="B128" s="206" t="s">
        <v>97</v>
      </c>
      <c r="C128" s="207" t="s">
        <v>98</v>
      </c>
      <c r="D128" s="206" t="s">
        <v>97</v>
      </c>
      <c r="E128" s="207" t="s">
        <v>98</v>
      </c>
      <c r="F128" s="396" t="s">
        <v>96</v>
      </c>
      <c r="G128" s="396" t="s">
        <v>5</v>
      </c>
      <c r="H128" s="206" t="s">
        <v>97</v>
      </c>
      <c r="I128" s="207" t="s">
        <v>98</v>
      </c>
      <c r="J128" s="399" t="s">
        <v>96</v>
      </c>
      <c r="K128" s="399" t="s">
        <v>5</v>
      </c>
      <c r="L128" s="206" t="s">
        <v>97</v>
      </c>
      <c r="M128" s="207" t="s">
        <v>98</v>
      </c>
      <c r="N128" s="400" t="s">
        <v>96</v>
      </c>
      <c r="O128" s="400" t="s">
        <v>5</v>
      </c>
      <c r="P128" s="206" t="s">
        <v>97</v>
      </c>
      <c r="Q128" s="207" t="s">
        <v>98</v>
      </c>
      <c r="R128" s="404" t="s">
        <v>96</v>
      </c>
      <c r="S128" s="404" t="s">
        <v>5</v>
      </c>
      <c r="T128" s="206" t="s">
        <v>97</v>
      </c>
      <c r="U128" s="207" t="s">
        <v>98</v>
      </c>
      <c r="V128" s="405" t="s">
        <v>96</v>
      </c>
      <c r="W128" s="405" t="s">
        <v>5</v>
      </c>
      <c r="X128" s="206" t="s">
        <v>97</v>
      </c>
      <c r="Y128" s="207" t="s">
        <v>98</v>
      </c>
      <c r="Z128" s="406" t="s">
        <v>96</v>
      </c>
      <c r="AA128" s="406" t="s">
        <v>5</v>
      </c>
      <c r="AB128" s="206" t="s">
        <v>97</v>
      </c>
      <c r="AC128" s="207" t="s">
        <v>98</v>
      </c>
      <c r="AD128" s="407" t="s">
        <v>96</v>
      </c>
      <c r="AE128" s="407" t="s">
        <v>5</v>
      </c>
      <c r="AF128" s="206" t="s">
        <v>97</v>
      </c>
      <c r="AG128" s="207" t="s">
        <v>98</v>
      </c>
      <c r="AH128" s="411" t="s">
        <v>96</v>
      </c>
      <c r="AI128" s="411" t="s">
        <v>5</v>
      </c>
      <c r="AJ128" s="252" t="s">
        <v>102</v>
      </c>
      <c r="AK128" s="252" t="s">
        <v>102</v>
      </c>
      <c r="AL128" s="252" t="s">
        <v>102</v>
      </c>
      <c r="AM128" s="252" t="s">
        <v>102</v>
      </c>
      <c r="AN128" s="252" t="s">
        <v>102</v>
      </c>
      <c r="AO128" s="253" t="s">
        <v>102</v>
      </c>
      <c r="AP128" s="123"/>
      <c r="AQ128" s="148">
        <v>1901056000</v>
      </c>
      <c r="AR128" s="140">
        <v>12.64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44</v>
      </c>
      <c r="B129" s="179">
        <v>2364603000</v>
      </c>
      <c r="C129" s="178">
        <v>15.67</v>
      </c>
      <c r="D129" s="179">
        <v>2334423000</v>
      </c>
      <c r="E129" s="178">
        <v>15.47</v>
      </c>
      <c r="F129" s="116">
        <f>((D129-B129)/B129)</f>
        <v>-1.2763241863433313E-2</v>
      </c>
      <c r="G129" s="116">
        <f>((E129-C129)/C129)</f>
        <v>-1.2763241863433267E-2</v>
      </c>
      <c r="H129" s="179">
        <v>2286135000</v>
      </c>
      <c r="I129" s="178">
        <v>15.15</v>
      </c>
      <c r="J129" s="116">
        <f t="shared" ref="J129:J138" si="154">((H129-D129)/D129)</f>
        <v>-2.068519715578539E-2</v>
      </c>
      <c r="K129" s="116">
        <f t="shared" ref="K129:K138" si="155">((I129-E129)/E129)</f>
        <v>-2.0685197155785408E-2</v>
      </c>
      <c r="L129" s="179">
        <v>2373657000</v>
      </c>
      <c r="M129" s="178">
        <v>15.73</v>
      </c>
      <c r="N129" s="116">
        <f t="shared" ref="N129:N138" si="156">((L129-H129)/H129)</f>
        <v>3.8283828382838281E-2</v>
      </c>
      <c r="O129" s="116">
        <f t="shared" ref="O129:O138" si="157">((M129-I129)/I129)</f>
        <v>3.8283828382838288E-2</v>
      </c>
      <c r="P129" s="179">
        <v>2369130000</v>
      </c>
      <c r="Q129" s="178">
        <v>15.7</v>
      </c>
      <c r="R129" s="116">
        <f t="shared" ref="R129:R138" si="158">((P129-L129)/L129)</f>
        <v>-1.9071837253655435E-3</v>
      </c>
      <c r="S129" s="116">
        <f t="shared" ref="S129:S138" si="159">((Q129-M129)/M129)</f>
        <v>-1.9071837253656157E-3</v>
      </c>
      <c r="T129" s="179">
        <v>2547192000</v>
      </c>
      <c r="U129" s="178">
        <v>16.88</v>
      </c>
      <c r="V129" s="116">
        <f t="shared" ref="V129:V138" si="160">((T129-P129)/P129)</f>
        <v>7.5159235668789806E-2</v>
      </c>
      <c r="W129" s="116">
        <f t="shared" ref="W129:W138" si="161">((U129-Q129)/Q129)</f>
        <v>7.5159235668789792E-2</v>
      </c>
      <c r="X129" s="179">
        <v>2598498000</v>
      </c>
      <c r="Y129" s="178">
        <v>17.22</v>
      </c>
      <c r="Z129" s="116">
        <f t="shared" ref="Z129:Z138" si="162">((X129-T129)/T129)</f>
        <v>2.014218009478673E-2</v>
      </c>
      <c r="AA129" s="116">
        <f t="shared" ref="AA129:AA138" si="163">((Y129-U129)/U129)</f>
        <v>2.0142180094786723E-2</v>
      </c>
      <c r="AB129" s="179">
        <v>2675457000</v>
      </c>
      <c r="AC129" s="178">
        <v>17.73</v>
      </c>
      <c r="AD129" s="116">
        <f t="shared" ref="AD129:AD138" si="164">((AB129-X129)/X129)</f>
        <v>2.9616724738675958E-2</v>
      </c>
      <c r="AE129" s="116">
        <f t="shared" ref="AE129:AE138" si="165">((AC129-Y129)/Y129)</f>
        <v>2.9616724738676051E-2</v>
      </c>
      <c r="AF129" s="179">
        <v>2669421000</v>
      </c>
      <c r="AG129" s="178">
        <v>17.690000000000001</v>
      </c>
      <c r="AH129" s="116">
        <f t="shared" ref="AH129:AH138" si="166">((AF129-AB129)/AB129)</f>
        <v>-2.2560631697687537E-3</v>
      </c>
      <c r="AI129" s="116">
        <f t="shared" ref="AI129:AI138" si="167">((AG129-AC129)/AC129)</f>
        <v>-2.2560631697687056E-3</v>
      </c>
      <c r="AJ129" s="117">
        <f t="shared" ref="AJ129" si="168">AVERAGE(F129,J129,N129,R129,V129,Z129,AD129,AH129)</f>
        <v>1.5698785371342221E-2</v>
      </c>
      <c r="AK129" s="117">
        <f t="shared" ref="AK129" si="169">AVERAGE(G129,K129,O129,S129,W129,AA129,AE129,AI129)</f>
        <v>1.5698785371342231E-2</v>
      </c>
      <c r="AL129" s="118">
        <f t="shared" ref="AL129" si="170">((AF129-D129)/D129)</f>
        <v>0.14350355526826114</v>
      </c>
      <c r="AM129" s="118">
        <f t="shared" ref="AM129" si="171">((AG129-E129)/E129)</f>
        <v>0.1435035552682612</v>
      </c>
      <c r="AN129" s="119">
        <f t="shared" ref="AN129" si="172">STDEV(F129,J129,N129,R129,V129,Z129,AD129,AH129)</f>
        <v>3.1679894532479949E-2</v>
      </c>
      <c r="AO129" s="203">
        <f t="shared" ref="AO129" si="173">STDEV(G129,K129,O129,S129,W129,AA129,AE129,AI129)</f>
        <v>3.1679894532479949E-2</v>
      </c>
      <c r="AP129" s="123"/>
      <c r="AQ129" s="148">
        <v>106884243.56</v>
      </c>
      <c r="AR129" s="140">
        <v>2.92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80</v>
      </c>
      <c r="B130" s="179">
        <v>344224939.72000003</v>
      </c>
      <c r="C130" s="178">
        <v>4.04</v>
      </c>
      <c r="D130" s="179">
        <v>332296352.69999999</v>
      </c>
      <c r="E130" s="178">
        <v>3.9</v>
      </c>
      <c r="F130" s="116">
        <f>((D130-B130)/B130)</f>
        <v>-3.4653465346534768E-2</v>
      </c>
      <c r="G130" s="116">
        <f>((E130-C130)/C130)</f>
        <v>-3.4653465346534684E-2</v>
      </c>
      <c r="H130" s="179">
        <v>323775933.39999998</v>
      </c>
      <c r="I130" s="178">
        <v>3.8</v>
      </c>
      <c r="J130" s="116">
        <f t="shared" si="154"/>
        <v>-2.5641025641025678E-2</v>
      </c>
      <c r="K130" s="116">
        <f t="shared" si="155"/>
        <v>-2.5641025641025664E-2</v>
      </c>
      <c r="L130" s="179">
        <v>323775933.39999998</v>
      </c>
      <c r="M130" s="178">
        <v>4</v>
      </c>
      <c r="N130" s="116">
        <f t="shared" si="156"/>
        <v>0</v>
      </c>
      <c r="O130" s="116">
        <f t="shared" si="157"/>
        <v>5.2631578947368474E-2</v>
      </c>
      <c r="P130" s="179">
        <v>337408604.27999997</v>
      </c>
      <c r="Q130" s="178">
        <v>3.96</v>
      </c>
      <c r="R130" s="116">
        <f t="shared" si="158"/>
        <v>4.2105263157894722E-2</v>
      </c>
      <c r="S130" s="116">
        <f t="shared" si="159"/>
        <v>-1.0000000000000009E-2</v>
      </c>
      <c r="T130" s="179">
        <v>337408604.27999997</v>
      </c>
      <c r="U130" s="178">
        <v>3.96</v>
      </c>
      <c r="V130" s="116">
        <f t="shared" si="160"/>
        <v>0</v>
      </c>
      <c r="W130" s="116">
        <f t="shared" si="161"/>
        <v>0</v>
      </c>
      <c r="X130" s="179">
        <v>345929023.57999998</v>
      </c>
      <c r="Y130" s="178">
        <v>4.0599999999999996</v>
      </c>
      <c r="Z130" s="116">
        <f t="shared" si="162"/>
        <v>2.525252525252529E-2</v>
      </c>
      <c r="AA130" s="116">
        <f t="shared" si="163"/>
        <v>2.5252525252525162E-2</v>
      </c>
      <c r="AB130" s="179">
        <v>355301484.81</v>
      </c>
      <c r="AC130" s="178">
        <v>4.17</v>
      </c>
      <c r="AD130" s="116">
        <f t="shared" si="164"/>
        <v>2.7093596059113358E-2</v>
      </c>
      <c r="AE130" s="116">
        <f t="shared" si="165"/>
        <v>2.7093596059113382E-2</v>
      </c>
      <c r="AF130" s="179">
        <v>349337191.30000001</v>
      </c>
      <c r="AG130" s="178">
        <v>4.0999999999999996</v>
      </c>
      <c r="AH130" s="116">
        <f t="shared" si="166"/>
        <v>-1.6786570743405248E-2</v>
      </c>
      <c r="AI130" s="116">
        <f t="shared" si="167"/>
        <v>-1.6786570743405345E-2</v>
      </c>
      <c r="AJ130" s="117">
        <f t="shared" ref="AJ130:AJ140" si="174">AVERAGE(F130,J130,N130,R130,V130,Z130,AD130,AH130)</f>
        <v>2.17129034232096E-3</v>
      </c>
      <c r="AK130" s="117">
        <f t="shared" ref="AK130:AK140" si="175">AVERAGE(G130,K130,O130,S130,W130,AA130,AE130,AI130)</f>
        <v>2.2370798160051648E-3</v>
      </c>
      <c r="AL130" s="118">
        <f t="shared" ref="AL130:AL140" si="176">((AF130-D130)/D130)</f>
        <v>5.1282051282051357E-2</v>
      </c>
      <c r="AM130" s="118">
        <f t="shared" ref="AM130:AM140" si="177">((AG130-E130)/E130)</f>
        <v>5.1282051282051218E-2</v>
      </c>
      <c r="AN130" s="119">
        <f t="shared" ref="AN130:AN140" si="178">STDEV(F130,J130,N130,R130,V130,Z130,AD130,AH130)</f>
        <v>2.7378312492097823E-2</v>
      </c>
      <c r="AO130" s="203">
        <f t="shared" ref="AO130:AO140" si="179">STDEV(G130,K130,O130,S130,W130,AA130,AE130,AI130)</f>
        <v>3.0099629059133538E-2</v>
      </c>
      <c r="AP130" s="123"/>
      <c r="AQ130" s="148">
        <v>84059843.040000007</v>
      </c>
      <c r="AR130" s="140">
        <v>7.19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69</v>
      </c>
      <c r="B131" s="179">
        <v>149464677.12</v>
      </c>
      <c r="C131" s="178">
        <v>5.82</v>
      </c>
      <c r="D131" s="179">
        <v>146382931.19999999</v>
      </c>
      <c r="E131" s="178">
        <v>5.82</v>
      </c>
      <c r="F131" s="116">
        <f>((D131-B131)/B131)</f>
        <v>-2.0618556701031038E-2</v>
      </c>
      <c r="G131" s="116">
        <f>((E131-C131)/C131)</f>
        <v>0</v>
      </c>
      <c r="H131" s="179">
        <v>146382931.19999999</v>
      </c>
      <c r="I131" s="178">
        <v>5.7</v>
      </c>
      <c r="J131" s="116">
        <f t="shared" si="154"/>
        <v>0</v>
      </c>
      <c r="K131" s="116">
        <f t="shared" si="155"/>
        <v>-2.0618556701030945E-2</v>
      </c>
      <c r="L131" s="179">
        <v>147666992</v>
      </c>
      <c r="M131" s="178">
        <v>5.75</v>
      </c>
      <c r="N131" s="116">
        <f t="shared" si="156"/>
        <v>8.7719298245614863E-3</v>
      </c>
      <c r="O131" s="116">
        <f t="shared" si="157"/>
        <v>8.7719298245613718E-3</v>
      </c>
      <c r="P131" s="179">
        <v>147923804.16</v>
      </c>
      <c r="Q131" s="178">
        <v>5.76</v>
      </c>
      <c r="R131" s="116">
        <f t="shared" si="158"/>
        <v>1.7391304347825845E-3</v>
      </c>
      <c r="S131" s="116">
        <f t="shared" si="159"/>
        <v>1.7391304347825717E-3</v>
      </c>
      <c r="T131" s="179">
        <v>147153367.68000001</v>
      </c>
      <c r="U131" s="178">
        <v>5.73</v>
      </c>
      <c r="V131" s="116">
        <f t="shared" si="160"/>
        <v>-5.2083333333332611E-3</v>
      </c>
      <c r="W131" s="116">
        <f t="shared" si="161"/>
        <v>-5.2083333333332229E-3</v>
      </c>
      <c r="X131" s="179">
        <v>151005550.08000001</v>
      </c>
      <c r="Y131" s="178">
        <v>5.88</v>
      </c>
      <c r="Z131" s="116">
        <f t="shared" si="162"/>
        <v>2.6178010471204227E-2</v>
      </c>
      <c r="AA131" s="116">
        <f t="shared" si="163"/>
        <v>2.6178010471204095E-2</v>
      </c>
      <c r="AB131" s="179">
        <v>155884981.12</v>
      </c>
      <c r="AC131" s="178">
        <v>6.07</v>
      </c>
      <c r="AD131" s="116">
        <f t="shared" si="164"/>
        <v>3.2312925170067966E-2</v>
      </c>
      <c r="AE131" s="116">
        <f t="shared" si="165"/>
        <v>3.2312925170068091E-2</v>
      </c>
      <c r="AF131" s="179">
        <v>155628168.96000001</v>
      </c>
      <c r="AG131" s="178">
        <v>6.06</v>
      </c>
      <c r="AH131" s="116">
        <f t="shared" si="166"/>
        <v>-1.6474464579900924E-3</v>
      </c>
      <c r="AI131" s="116">
        <f t="shared" si="167"/>
        <v>-1.6474464579902264E-3</v>
      </c>
      <c r="AJ131" s="117">
        <f t="shared" si="174"/>
        <v>5.1909574260327338E-3</v>
      </c>
      <c r="AK131" s="117">
        <f t="shared" si="175"/>
        <v>5.1909574260327173E-3</v>
      </c>
      <c r="AL131" s="118">
        <f t="shared" si="176"/>
        <v>6.3157894736842246E-2</v>
      </c>
      <c r="AM131" s="118">
        <f t="shared" si="177"/>
        <v>4.1237113402061737E-2</v>
      </c>
      <c r="AN131" s="119">
        <f t="shared" si="178"/>
        <v>1.7107985091257071E-2</v>
      </c>
      <c r="AO131" s="203">
        <f t="shared" si="179"/>
        <v>1.7107985091257057E-2</v>
      </c>
      <c r="AP131" s="123"/>
      <c r="AQ131" s="148">
        <v>82672021.189999998</v>
      </c>
      <c r="AR131" s="140">
        <v>18.53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70</v>
      </c>
      <c r="B132" s="179">
        <v>174424486.11000001</v>
      </c>
      <c r="C132" s="178">
        <v>15.8</v>
      </c>
      <c r="D132" s="179">
        <v>172108651.05000001</v>
      </c>
      <c r="E132" s="178">
        <v>16.350000000000001</v>
      </c>
      <c r="F132" s="116">
        <f>((D132-B132)/B132)</f>
        <v>-1.3277006638503331E-2</v>
      </c>
      <c r="G132" s="116">
        <f>((E132-C132)/C132)</f>
        <v>3.4810126582278528E-2</v>
      </c>
      <c r="H132" s="179">
        <v>165792737.25</v>
      </c>
      <c r="I132" s="178">
        <v>14.73</v>
      </c>
      <c r="J132" s="116">
        <f t="shared" si="154"/>
        <v>-3.6697247706422083E-2</v>
      </c>
      <c r="K132" s="116">
        <f t="shared" si="155"/>
        <v>-9.9082568807339497E-2</v>
      </c>
      <c r="L132" s="179">
        <v>174740281.80000001</v>
      </c>
      <c r="M132" s="178">
        <v>16.600000000000001</v>
      </c>
      <c r="N132" s="116">
        <f t="shared" si="156"/>
        <v>5.396825396825404E-2</v>
      </c>
      <c r="O132" s="116">
        <f t="shared" si="157"/>
        <v>0.12695179904955878</v>
      </c>
      <c r="P132" s="179">
        <v>196319653.94999999</v>
      </c>
      <c r="Q132" s="178">
        <v>18.649999999999999</v>
      </c>
      <c r="R132" s="116">
        <f t="shared" si="158"/>
        <v>0.12349397590361431</v>
      </c>
      <c r="S132" s="116">
        <f t="shared" si="159"/>
        <v>0.12349397590361427</v>
      </c>
      <c r="T132" s="179">
        <v>216004251.96000001</v>
      </c>
      <c r="U132" s="178">
        <v>20.52</v>
      </c>
      <c r="V132" s="116">
        <f t="shared" si="160"/>
        <v>0.10026809651474541</v>
      </c>
      <c r="W132" s="116">
        <f t="shared" si="161"/>
        <v>0.10026809651474537</v>
      </c>
      <c r="X132" s="179">
        <v>211056786.15000001</v>
      </c>
      <c r="Y132" s="178">
        <v>20.05</v>
      </c>
      <c r="Z132" s="116">
        <f t="shared" si="162"/>
        <v>-2.2904483430799229E-2</v>
      </c>
      <c r="AA132" s="116">
        <f t="shared" si="163"/>
        <v>-2.2904483430799167E-2</v>
      </c>
      <c r="AB132" s="179">
        <v>217056904.25999999</v>
      </c>
      <c r="AC132" s="178">
        <v>20.62</v>
      </c>
      <c r="AD132" s="116">
        <f t="shared" si="164"/>
        <v>2.8428927680797932E-2</v>
      </c>
      <c r="AE132" s="116">
        <f t="shared" si="165"/>
        <v>2.8428927680798018E-2</v>
      </c>
      <c r="AF132" s="179">
        <v>216004251.96000001</v>
      </c>
      <c r="AG132" s="178">
        <v>20.52</v>
      </c>
      <c r="AH132" s="116">
        <f t="shared" si="166"/>
        <v>-4.8496605237632546E-3</v>
      </c>
      <c r="AI132" s="116">
        <f t="shared" si="167"/>
        <v>-4.8496605237634055E-3</v>
      </c>
      <c r="AJ132" s="117">
        <f t="shared" si="174"/>
        <v>2.8553856970990475E-2</v>
      </c>
      <c r="AK132" s="117">
        <f t="shared" si="175"/>
        <v>3.5889526621136619E-2</v>
      </c>
      <c r="AL132" s="118">
        <f t="shared" si="176"/>
        <v>0.25504587155963299</v>
      </c>
      <c r="AM132" s="118">
        <f t="shared" si="177"/>
        <v>0.25504587155963288</v>
      </c>
      <c r="AN132" s="119">
        <f t="shared" si="178"/>
        <v>5.9249772884687558E-2</v>
      </c>
      <c r="AO132" s="203">
        <f t="shared" si="179"/>
        <v>7.8832722020401327E-2</v>
      </c>
      <c r="AP132" s="123"/>
      <c r="AQ132" s="148">
        <v>541500000</v>
      </c>
      <c r="AR132" s="140">
        <v>3610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117</v>
      </c>
      <c r="B133" s="179">
        <v>980208759.96000004</v>
      </c>
      <c r="C133" s="178">
        <v>278.44</v>
      </c>
      <c r="D133" s="179">
        <v>980208759.96000004</v>
      </c>
      <c r="E133" s="178">
        <v>278.44</v>
      </c>
      <c r="F133" s="116">
        <f>((D133-B133)/B133)</f>
        <v>0</v>
      </c>
      <c r="G133" s="116">
        <f>((E133-C133)/C133)</f>
        <v>0</v>
      </c>
      <c r="H133" s="179">
        <v>964226330.10000002</v>
      </c>
      <c r="I133" s="178">
        <v>273.89999999999998</v>
      </c>
      <c r="J133" s="116">
        <f t="shared" si="154"/>
        <v>-1.6305128573480834E-2</v>
      </c>
      <c r="K133" s="116">
        <f t="shared" si="155"/>
        <v>-1.6305128573480897E-2</v>
      </c>
      <c r="L133" s="179">
        <v>964226330.10000002</v>
      </c>
      <c r="M133" s="178">
        <v>273.89999999999998</v>
      </c>
      <c r="N133" s="116">
        <f t="shared" si="156"/>
        <v>0</v>
      </c>
      <c r="O133" s="116">
        <f t="shared" si="157"/>
        <v>0</v>
      </c>
      <c r="P133" s="179">
        <v>879068845.88999999</v>
      </c>
      <c r="Q133" s="178">
        <v>249.71</v>
      </c>
      <c r="R133" s="116">
        <f t="shared" si="158"/>
        <v>-8.831690397955462E-2</v>
      </c>
      <c r="S133" s="116">
        <f t="shared" si="159"/>
        <v>-8.8316903979554481E-2</v>
      </c>
      <c r="T133" s="179">
        <v>854179907.75999999</v>
      </c>
      <c r="U133" s="178">
        <v>249.64</v>
      </c>
      <c r="V133" s="116">
        <f t="shared" si="160"/>
        <v>-2.8312842897761398E-2</v>
      </c>
      <c r="W133" s="116">
        <f t="shared" si="161"/>
        <v>-2.8032517720564496E-4</v>
      </c>
      <c r="X133" s="179">
        <v>859143613.95000005</v>
      </c>
      <c r="Y133" s="178">
        <v>244.05</v>
      </c>
      <c r="Z133" s="116">
        <f t="shared" si="162"/>
        <v>5.8110781404550624E-3</v>
      </c>
      <c r="AA133" s="116">
        <f t="shared" si="163"/>
        <v>-2.2392244832558784E-2</v>
      </c>
      <c r="AB133" s="179">
        <v>821053329.57000005</v>
      </c>
      <c r="AC133" s="178">
        <v>233.23</v>
      </c>
      <c r="AD133" s="116">
        <f t="shared" si="164"/>
        <v>-4.4335177217783232E-2</v>
      </c>
      <c r="AE133" s="116">
        <f t="shared" si="165"/>
        <v>-4.4335177217783329E-2</v>
      </c>
      <c r="AF133" s="179">
        <v>792503218.08000004</v>
      </c>
      <c r="AG133" s="178">
        <v>225.12</v>
      </c>
      <c r="AH133" s="116">
        <f t="shared" si="166"/>
        <v>-3.4772542125798576E-2</v>
      </c>
      <c r="AI133" s="116">
        <f t="shared" si="167"/>
        <v>-3.4772542125798507E-2</v>
      </c>
      <c r="AJ133" s="117">
        <f t="shared" si="174"/>
        <v>-2.5778939581740452E-2</v>
      </c>
      <c r="AK133" s="117">
        <f t="shared" si="175"/>
        <v>-2.5800290238297705E-2</v>
      </c>
      <c r="AL133" s="118">
        <f t="shared" si="176"/>
        <v>-0.19149547478810514</v>
      </c>
      <c r="AM133" s="118">
        <f t="shared" si="177"/>
        <v>-0.19149547478810514</v>
      </c>
      <c r="AN133" s="119">
        <f t="shared" si="178"/>
        <v>3.1074625076671459E-2</v>
      </c>
      <c r="AO133" s="203">
        <f t="shared" si="179"/>
        <v>3.0276633543182881E-2</v>
      </c>
      <c r="AP133" s="123"/>
      <c r="AQ133" s="148">
        <v>551092000</v>
      </c>
      <c r="AR133" s="140">
        <v>8.86</v>
      </c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46</v>
      </c>
      <c r="B134" s="179">
        <v>16951525500</v>
      </c>
      <c r="C134" s="178">
        <v>9100</v>
      </c>
      <c r="D134" s="179">
        <v>16020123000</v>
      </c>
      <c r="E134" s="178">
        <v>8600</v>
      </c>
      <c r="F134" s="116">
        <f>((D134-B134)/B134)</f>
        <v>-5.4945054945054944E-2</v>
      </c>
      <c r="G134" s="116">
        <f>((E134-C134)/C134)</f>
        <v>-5.4945054945054944E-2</v>
      </c>
      <c r="H134" s="179">
        <v>12566584580</v>
      </c>
      <c r="I134" s="178">
        <v>8635</v>
      </c>
      <c r="J134" s="116">
        <f t="shared" si="154"/>
        <v>-0.21557502523544919</v>
      </c>
      <c r="K134" s="116">
        <f t="shared" si="155"/>
        <v>4.0697674418604651E-3</v>
      </c>
      <c r="L134" s="179">
        <v>12755774620</v>
      </c>
      <c r="M134" s="178">
        <v>8765</v>
      </c>
      <c r="N134" s="116">
        <f t="shared" si="156"/>
        <v>1.5055008685581933E-2</v>
      </c>
      <c r="O134" s="116">
        <f t="shared" si="157"/>
        <v>1.5055008685581933E-2</v>
      </c>
      <c r="P134" s="179">
        <v>12690285760</v>
      </c>
      <c r="Q134" s="178">
        <v>8720</v>
      </c>
      <c r="R134" s="116">
        <f t="shared" si="158"/>
        <v>-5.1340559041642897E-3</v>
      </c>
      <c r="S134" s="116">
        <f t="shared" si="159"/>
        <v>-5.1340559041642897E-3</v>
      </c>
      <c r="T134" s="179">
        <v>13243302800</v>
      </c>
      <c r="U134" s="178">
        <v>9100</v>
      </c>
      <c r="V134" s="116">
        <f t="shared" si="160"/>
        <v>4.3577981651376149E-2</v>
      </c>
      <c r="W134" s="116">
        <f t="shared" si="161"/>
        <v>4.3577981651376149E-2</v>
      </c>
      <c r="X134" s="179">
        <v>9785633520</v>
      </c>
      <c r="Y134" s="178">
        <v>9060</v>
      </c>
      <c r="Z134" s="116">
        <f t="shared" si="162"/>
        <v>-0.26108813882893322</v>
      </c>
      <c r="AA134" s="116">
        <f t="shared" si="163"/>
        <v>-4.3956043956043956E-3</v>
      </c>
      <c r="AB134" s="179">
        <v>9418402240</v>
      </c>
      <c r="AC134" s="178">
        <v>8720</v>
      </c>
      <c r="AD134" s="116">
        <f t="shared" si="164"/>
        <v>-3.7527593818984545E-2</v>
      </c>
      <c r="AE134" s="116">
        <f t="shared" si="165"/>
        <v>-3.7527593818984545E-2</v>
      </c>
      <c r="AF134" s="179">
        <v>9396800400</v>
      </c>
      <c r="AG134" s="178">
        <v>8700</v>
      </c>
      <c r="AH134" s="116">
        <f t="shared" si="166"/>
        <v>-2.2935779816513763E-3</v>
      </c>
      <c r="AI134" s="116">
        <f t="shared" si="167"/>
        <v>-2.2935779816513763E-3</v>
      </c>
      <c r="AJ134" s="117">
        <f t="shared" si="174"/>
        <v>-6.4741307047159927E-2</v>
      </c>
      <c r="AK134" s="117">
        <f t="shared" si="175"/>
        <v>-5.1991411583301251E-3</v>
      </c>
      <c r="AL134" s="118">
        <f t="shared" si="176"/>
        <v>-0.41343768708891937</v>
      </c>
      <c r="AM134" s="118">
        <f t="shared" si="177"/>
        <v>1.1627906976744186E-2</v>
      </c>
      <c r="AN134" s="119">
        <f t="shared" si="178"/>
        <v>0.1119264459998473</v>
      </c>
      <c r="AO134" s="203">
        <f t="shared" si="179"/>
        <v>3.024714380101028E-2</v>
      </c>
      <c r="AP134" s="123"/>
      <c r="AQ134" s="121">
        <v>913647681</v>
      </c>
      <c r="AR134" s="125">
        <v>81</v>
      </c>
      <c r="AS134" s="122" t="e">
        <f>(#REF!/AQ134)-1</f>
        <v>#REF!</v>
      </c>
      <c r="AT134" s="122" t="e">
        <f>(#REF!/AR134)-1</f>
        <v>#REF!</v>
      </c>
    </row>
    <row r="135" spans="1:46">
      <c r="A135" s="199" t="s">
        <v>64</v>
      </c>
      <c r="B135" s="179">
        <v>560084000</v>
      </c>
      <c r="C135" s="178">
        <v>11.62</v>
      </c>
      <c r="D135" s="179">
        <v>560084000</v>
      </c>
      <c r="E135" s="178">
        <v>11.62</v>
      </c>
      <c r="F135" s="116">
        <f>((D135-B135)/B135)</f>
        <v>0</v>
      </c>
      <c r="G135" s="116">
        <f>((E135-C135)/C135)</f>
        <v>0</v>
      </c>
      <c r="H135" s="179">
        <v>560084000</v>
      </c>
      <c r="I135" s="178">
        <v>11.62</v>
      </c>
      <c r="J135" s="116">
        <f t="shared" si="154"/>
        <v>0</v>
      </c>
      <c r="K135" s="116">
        <f t="shared" si="155"/>
        <v>0</v>
      </c>
      <c r="L135" s="179">
        <v>560084000</v>
      </c>
      <c r="M135" s="178">
        <v>11.62</v>
      </c>
      <c r="N135" s="116">
        <f t="shared" si="156"/>
        <v>0</v>
      </c>
      <c r="O135" s="116">
        <f t="shared" si="157"/>
        <v>0</v>
      </c>
      <c r="P135" s="179">
        <v>560084000</v>
      </c>
      <c r="Q135" s="178">
        <v>11.62</v>
      </c>
      <c r="R135" s="116">
        <f t="shared" si="158"/>
        <v>0</v>
      </c>
      <c r="S135" s="116">
        <f t="shared" si="159"/>
        <v>0</v>
      </c>
      <c r="T135" s="179">
        <v>613586000</v>
      </c>
      <c r="U135" s="178">
        <v>12.73</v>
      </c>
      <c r="V135" s="116">
        <f t="shared" si="160"/>
        <v>9.5524956970740107E-2</v>
      </c>
      <c r="W135" s="116">
        <f t="shared" si="161"/>
        <v>9.5524956970740219E-2</v>
      </c>
      <c r="X135" s="179">
        <v>613586000</v>
      </c>
      <c r="Y135" s="178">
        <v>12.73</v>
      </c>
      <c r="Z135" s="116">
        <f t="shared" si="162"/>
        <v>0</v>
      </c>
      <c r="AA135" s="116">
        <f t="shared" si="163"/>
        <v>0</v>
      </c>
      <c r="AB135" s="179">
        <v>613586000</v>
      </c>
      <c r="AC135" s="178">
        <v>12.73</v>
      </c>
      <c r="AD135" s="116">
        <f t="shared" si="164"/>
        <v>0</v>
      </c>
      <c r="AE135" s="116">
        <f t="shared" si="165"/>
        <v>0</v>
      </c>
      <c r="AF135" s="179">
        <v>613586000</v>
      </c>
      <c r="AG135" s="178">
        <v>12.73</v>
      </c>
      <c r="AH135" s="116">
        <f t="shared" si="166"/>
        <v>0</v>
      </c>
      <c r="AI135" s="116">
        <f t="shared" si="167"/>
        <v>0</v>
      </c>
      <c r="AJ135" s="117">
        <f t="shared" si="174"/>
        <v>1.1940619621342513E-2</v>
      </c>
      <c r="AK135" s="117">
        <f t="shared" si="175"/>
        <v>1.1940619621342527E-2</v>
      </c>
      <c r="AL135" s="118">
        <f t="shared" si="176"/>
        <v>9.5524956970740107E-2</v>
      </c>
      <c r="AM135" s="118">
        <f t="shared" si="177"/>
        <v>9.5524956970740219E-2</v>
      </c>
      <c r="AN135" s="119">
        <f t="shared" si="178"/>
        <v>3.3773172423281747E-2</v>
      </c>
      <c r="AO135" s="203">
        <f t="shared" si="179"/>
        <v>3.3773172423281789E-2</v>
      </c>
      <c r="AP135" s="123"/>
      <c r="AQ135" s="156">
        <f>SUM(AQ128:AQ134)</f>
        <v>4180911788.79</v>
      </c>
      <c r="AR135" s="157"/>
      <c r="AS135" s="122" t="e">
        <f>(#REF!/AQ135)-1</f>
        <v>#REF!</v>
      </c>
      <c r="AT135" s="122" t="e">
        <f>(#REF!/AR135)-1</f>
        <v>#REF!</v>
      </c>
    </row>
    <row r="136" spans="1:46">
      <c r="A136" s="199" t="s">
        <v>54</v>
      </c>
      <c r="B136" s="179">
        <v>509942047.85000002</v>
      </c>
      <c r="C136" s="177">
        <v>105</v>
      </c>
      <c r="D136" s="179">
        <v>501494430.95999998</v>
      </c>
      <c r="E136" s="177">
        <v>105</v>
      </c>
      <c r="F136" s="116">
        <f>((D136-B136)/B136)</f>
        <v>-1.6565837089952858E-2</v>
      </c>
      <c r="G136" s="116">
        <f>((E136-C136)/C136)</f>
        <v>0</v>
      </c>
      <c r="H136" s="179">
        <v>487309164.37</v>
      </c>
      <c r="I136" s="177">
        <v>96</v>
      </c>
      <c r="J136" s="116">
        <f t="shared" si="154"/>
        <v>-2.8285990260839833E-2</v>
      </c>
      <c r="K136" s="116">
        <f t="shared" si="155"/>
        <v>-8.5714285714285715E-2</v>
      </c>
      <c r="L136" s="179">
        <v>513477699.22000003</v>
      </c>
      <c r="M136" s="177">
        <v>90</v>
      </c>
      <c r="N136" s="116">
        <f t="shared" si="156"/>
        <v>5.3700067151068391E-2</v>
      </c>
      <c r="O136" s="116">
        <f t="shared" si="157"/>
        <v>-6.25E-2</v>
      </c>
      <c r="P136" s="179">
        <v>537201063.20000005</v>
      </c>
      <c r="Q136" s="177">
        <v>90</v>
      </c>
      <c r="R136" s="116">
        <f t="shared" si="158"/>
        <v>4.6201352105528774E-2</v>
      </c>
      <c r="S136" s="116">
        <f t="shared" si="159"/>
        <v>0</v>
      </c>
      <c r="T136" s="179">
        <v>560995235.95000005</v>
      </c>
      <c r="U136" s="177">
        <v>90</v>
      </c>
      <c r="V136" s="116">
        <f t="shared" si="160"/>
        <v>4.4292862356345386E-2</v>
      </c>
      <c r="W136" s="116">
        <f t="shared" si="161"/>
        <v>0</v>
      </c>
      <c r="X136" s="179">
        <v>558705495.20000005</v>
      </c>
      <c r="Y136" s="177">
        <v>90</v>
      </c>
      <c r="Z136" s="116">
        <f t="shared" si="162"/>
        <v>-4.0815689746856931E-3</v>
      </c>
      <c r="AA136" s="116">
        <f t="shared" si="163"/>
        <v>0</v>
      </c>
      <c r="AB136" s="179">
        <v>575459114.00999999</v>
      </c>
      <c r="AC136" s="177">
        <v>90</v>
      </c>
      <c r="AD136" s="116">
        <f t="shared" si="164"/>
        <v>2.9986493696473566E-2</v>
      </c>
      <c r="AE136" s="116">
        <f t="shared" si="165"/>
        <v>0</v>
      </c>
      <c r="AF136" s="179">
        <v>569298346.37</v>
      </c>
      <c r="AG136" s="177">
        <v>90</v>
      </c>
      <c r="AH136" s="116">
        <f t="shared" si="166"/>
        <v>-1.0705830336180803E-2</v>
      </c>
      <c r="AI136" s="116">
        <f t="shared" si="167"/>
        <v>0</v>
      </c>
      <c r="AJ136" s="117">
        <f t="shared" si="174"/>
        <v>1.4317693580969616E-2</v>
      </c>
      <c r="AK136" s="117">
        <f t="shared" si="175"/>
        <v>-1.8526785714285714E-2</v>
      </c>
      <c r="AL136" s="118">
        <f t="shared" si="176"/>
        <v>0.1352037255532518</v>
      </c>
      <c r="AM136" s="118">
        <f t="shared" si="177"/>
        <v>-0.14285714285714285</v>
      </c>
      <c r="AN136" s="119">
        <f t="shared" si="178"/>
        <v>3.2612742961951428E-2</v>
      </c>
      <c r="AO136" s="203">
        <f t="shared" si="179"/>
        <v>3.4861469652419E-2</v>
      </c>
      <c r="AP136" s="123"/>
      <c r="AQ136" s="204"/>
      <c r="AR136" s="205"/>
      <c r="AS136" s="122"/>
      <c r="AT136" s="122"/>
    </row>
    <row r="137" spans="1:46" s="279" customFormat="1">
      <c r="A137" s="199" t="s">
        <v>119</v>
      </c>
      <c r="B137" s="179">
        <v>853592047.85000002</v>
      </c>
      <c r="C137" s="167">
        <v>120.92</v>
      </c>
      <c r="D137" s="179">
        <v>833903151.75999999</v>
      </c>
      <c r="E137" s="167">
        <v>120.92</v>
      </c>
      <c r="F137" s="116">
        <f>((D137-B137)/B137)</f>
        <v>-2.3065931951441895E-2</v>
      </c>
      <c r="G137" s="116">
        <f>((E137-C137)/C137)</f>
        <v>0</v>
      </c>
      <c r="H137" s="179">
        <v>811078012.61000001</v>
      </c>
      <c r="I137" s="167">
        <v>120.92</v>
      </c>
      <c r="J137" s="116">
        <f t="shared" si="154"/>
        <v>-2.7371450871514543E-2</v>
      </c>
      <c r="K137" s="116">
        <f t="shared" si="155"/>
        <v>0</v>
      </c>
      <c r="L137" s="179">
        <v>850277077.01999998</v>
      </c>
      <c r="M137" s="167">
        <v>120.92</v>
      </c>
      <c r="N137" s="116">
        <f t="shared" si="156"/>
        <v>4.8329585811184482E-2</v>
      </c>
      <c r="O137" s="116">
        <f t="shared" si="157"/>
        <v>0</v>
      </c>
      <c r="P137" s="179">
        <v>767743930.97000003</v>
      </c>
      <c r="Q137" s="167">
        <v>120.92</v>
      </c>
      <c r="R137" s="116">
        <f t="shared" si="158"/>
        <v>-9.7066177932559547E-2</v>
      </c>
      <c r="S137" s="116">
        <f t="shared" si="159"/>
        <v>0</v>
      </c>
      <c r="T137" s="179">
        <v>776804319.88</v>
      </c>
      <c r="U137" s="167">
        <v>120.92</v>
      </c>
      <c r="V137" s="116">
        <f t="shared" si="160"/>
        <v>1.1801316226039964E-2</v>
      </c>
      <c r="W137" s="116">
        <f t="shared" si="161"/>
        <v>0</v>
      </c>
      <c r="X137" s="179">
        <v>789100641.49000001</v>
      </c>
      <c r="Y137" s="167">
        <v>120.92</v>
      </c>
      <c r="Z137" s="116">
        <f t="shared" si="162"/>
        <v>1.5829368214506759E-2</v>
      </c>
      <c r="AA137" s="116">
        <f t="shared" si="163"/>
        <v>0</v>
      </c>
      <c r="AB137" s="179">
        <v>816671280.74000001</v>
      </c>
      <c r="AC137" s="167">
        <v>120.92</v>
      </c>
      <c r="AD137" s="116">
        <f t="shared" si="164"/>
        <v>3.4939319271037994E-2</v>
      </c>
      <c r="AE137" s="116">
        <f t="shared" si="165"/>
        <v>0</v>
      </c>
      <c r="AF137" s="179">
        <v>811529232.29999995</v>
      </c>
      <c r="AG137" s="167">
        <v>120.92</v>
      </c>
      <c r="AH137" s="116">
        <f t="shared" si="166"/>
        <v>-6.2963502712385794E-3</v>
      </c>
      <c r="AI137" s="116">
        <f t="shared" si="167"/>
        <v>0</v>
      </c>
      <c r="AJ137" s="117">
        <f t="shared" si="174"/>
        <v>-5.3625401879981698E-3</v>
      </c>
      <c r="AK137" s="117">
        <f t="shared" si="175"/>
        <v>0</v>
      </c>
      <c r="AL137" s="118">
        <f t="shared" si="176"/>
        <v>-2.6830357233665097E-2</v>
      </c>
      <c r="AM137" s="118">
        <f t="shared" si="177"/>
        <v>0</v>
      </c>
      <c r="AN137" s="119">
        <f t="shared" si="178"/>
        <v>4.5448574746114592E-2</v>
      </c>
      <c r="AO137" s="203">
        <f t="shared" si="179"/>
        <v>0</v>
      </c>
      <c r="AP137" s="123"/>
      <c r="AQ137" s="204"/>
      <c r="AR137" s="205"/>
      <c r="AS137" s="122"/>
      <c r="AT137" s="122"/>
    </row>
    <row r="138" spans="1:46" ht="15.75" thickBot="1">
      <c r="A138" s="199" t="s">
        <v>180</v>
      </c>
      <c r="B138" s="179">
        <v>654350000</v>
      </c>
      <c r="C138" s="167">
        <v>100</v>
      </c>
      <c r="D138" s="179">
        <v>654350000</v>
      </c>
      <c r="E138" s="167">
        <v>100</v>
      </c>
      <c r="F138" s="116">
        <f>((D138-B138)/B138)</f>
        <v>0</v>
      </c>
      <c r="G138" s="116">
        <f>((E138-C138)/C138)</f>
        <v>0</v>
      </c>
      <c r="H138" s="179">
        <v>654350000</v>
      </c>
      <c r="I138" s="167">
        <v>100</v>
      </c>
      <c r="J138" s="116">
        <f t="shared" si="154"/>
        <v>0</v>
      </c>
      <c r="K138" s="116">
        <f t="shared" si="155"/>
        <v>0</v>
      </c>
      <c r="L138" s="179">
        <v>654350000</v>
      </c>
      <c r="M138" s="167">
        <v>100</v>
      </c>
      <c r="N138" s="116">
        <f t="shared" si="156"/>
        <v>0</v>
      </c>
      <c r="O138" s="116">
        <f t="shared" si="157"/>
        <v>0</v>
      </c>
      <c r="P138" s="179">
        <v>654350000</v>
      </c>
      <c r="Q138" s="167">
        <v>100</v>
      </c>
      <c r="R138" s="116">
        <f t="shared" si="158"/>
        <v>0</v>
      </c>
      <c r="S138" s="116">
        <f t="shared" si="159"/>
        <v>0</v>
      </c>
      <c r="T138" s="179">
        <v>654350000</v>
      </c>
      <c r="U138" s="167">
        <v>100</v>
      </c>
      <c r="V138" s="116">
        <f t="shared" si="160"/>
        <v>0</v>
      </c>
      <c r="W138" s="116">
        <f t="shared" si="161"/>
        <v>0</v>
      </c>
      <c r="X138" s="179">
        <v>654350000</v>
      </c>
      <c r="Y138" s="167">
        <v>100</v>
      </c>
      <c r="Z138" s="116">
        <f t="shared" si="162"/>
        <v>0</v>
      </c>
      <c r="AA138" s="116">
        <f t="shared" si="163"/>
        <v>0</v>
      </c>
      <c r="AB138" s="179">
        <v>654350000</v>
      </c>
      <c r="AC138" s="167">
        <v>100</v>
      </c>
      <c r="AD138" s="116">
        <f t="shared" si="164"/>
        <v>0</v>
      </c>
      <c r="AE138" s="116">
        <f t="shared" si="165"/>
        <v>0</v>
      </c>
      <c r="AF138" s="179">
        <v>654350000</v>
      </c>
      <c r="AG138" s="167">
        <v>100</v>
      </c>
      <c r="AH138" s="116">
        <f t="shared" si="166"/>
        <v>0</v>
      </c>
      <c r="AI138" s="116">
        <f t="shared" si="167"/>
        <v>0</v>
      </c>
      <c r="AJ138" s="117">
        <f t="shared" si="174"/>
        <v>0</v>
      </c>
      <c r="AK138" s="117">
        <f t="shared" si="175"/>
        <v>0</v>
      </c>
      <c r="AL138" s="118">
        <f t="shared" si="176"/>
        <v>0</v>
      </c>
      <c r="AM138" s="118">
        <f t="shared" si="177"/>
        <v>0</v>
      </c>
      <c r="AN138" s="119">
        <f t="shared" si="178"/>
        <v>0</v>
      </c>
      <c r="AO138" s="203">
        <f t="shared" si="179"/>
        <v>0</v>
      </c>
      <c r="AP138" s="123"/>
      <c r="AQ138" s="159">
        <f>SUM(AQ124,AQ135)</f>
        <v>248470364193.50519</v>
      </c>
      <c r="AR138" s="160"/>
      <c r="AS138" s="122" t="e">
        <f>(#REF!/AQ138)-1</f>
        <v>#REF!</v>
      </c>
      <c r="AT138" s="122" t="e">
        <f>(#REF!/AR138)-1</f>
        <v>#REF!</v>
      </c>
    </row>
    <row r="139" spans="1:46">
      <c r="A139" s="200" t="s">
        <v>47</v>
      </c>
      <c r="B139" s="182">
        <f>SUM(B129:B138)</f>
        <v>23542419458.609997</v>
      </c>
      <c r="C139" s="172"/>
      <c r="D139" s="182">
        <f>SUM(D129:D138)</f>
        <v>22535374277.629997</v>
      </c>
      <c r="E139" s="172"/>
      <c r="F139" s="116">
        <f>((D139-B139)/B139)</f>
        <v>-4.2775772590004563E-2</v>
      </c>
      <c r="G139" s="116"/>
      <c r="H139" s="182">
        <f>SUM(H129:H138)</f>
        <v>18965718688.93</v>
      </c>
      <c r="I139" s="172"/>
      <c r="J139" s="116">
        <f>((H139-D139)/D139)</f>
        <v>-0.15840232093431247</v>
      </c>
      <c r="K139" s="116"/>
      <c r="L139" s="182">
        <f>SUM(L129:L138)</f>
        <v>19318029933.540001</v>
      </c>
      <c r="M139" s="172"/>
      <c r="N139" s="116">
        <f>((L139-H139)/H139)</f>
        <v>1.8576213766981542E-2</v>
      </c>
      <c r="O139" s="116"/>
      <c r="P139" s="182">
        <f>SUM(P129:P138)</f>
        <v>19139515662.450001</v>
      </c>
      <c r="Q139" s="172"/>
      <c r="R139" s="116">
        <f>((P139-L139)/L139)</f>
        <v>-9.2408113924734806E-3</v>
      </c>
      <c r="S139" s="116"/>
      <c r="T139" s="182">
        <f>SUM(T129:T138)</f>
        <v>19950976487.510002</v>
      </c>
      <c r="U139" s="172"/>
      <c r="V139" s="116">
        <f>((T139-P139)/P139)</f>
        <v>4.2397145224108992E-2</v>
      </c>
      <c r="W139" s="116"/>
      <c r="X139" s="182">
        <f>SUM(X129:X138)</f>
        <v>16567008630.450001</v>
      </c>
      <c r="Y139" s="172"/>
      <c r="Z139" s="116">
        <f>((X139-T139)/T139)</f>
        <v>-0.16961414691548965</v>
      </c>
      <c r="AA139" s="116"/>
      <c r="AB139" s="182">
        <f>SUM(AB129:AB138)</f>
        <v>16303222334.51</v>
      </c>
      <c r="AC139" s="172"/>
      <c r="AD139" s="116">
        <f>((AB139-X139)/X139)</f>
        <v>-1.5922385375906904E-2</v>
      </c>
      <c r="AE139" s="116"/>
      <c r="AF139" s="182">
        <f>SUM(AF129:AF138)</f>
        <v>16228457808.969999</v>
      </c>
      <c r="AG139" s="172"/>
      <c r="AH139" s="116">
        <f>((AF139-AB139)/AB139)</f>
        <v>-4.5858741300327114E-3</v>
      </c>
      <c r="AI139" s="116"/>
      <c r="AJ139" s="117">
        <f t="shared" si="174"/>
        <v>-4.2445994043391153E-2</v>
      </c>
      <c r="AK139" s="117"/>
      <c r="AL139" s="118">
        <f t="shared" si="176"/>
        <v>-0.27986739385645049</v>
      </c>
      <c r="AM139" s="118"/>
      <c r="AN139" s="119">
        <f t="shared" si="178"/>
        <v>7.9083374072758256E-2</v>
      </c>
      <c r="AO139" s="203"/>
    </row>
    <row r="140" spans="1:46" ht="15.75" thickBot="1">
      <c r="A140" s="158" t="s">
        <v>57</v>
      </c>
      <c r="B140" s="183">
        <f>SUM(B125,B139)</f>
        <v>1493940252208.8994</v>
      </c>
      <c r="C140" s="184"/>
      <c r="D140" s="183">
        <f>SUM(D125,D139)</f>
        <v>1502047762311.9893</v>
      </c>
      <c r="E140" s="184"/>
      <c r="F140" s="116">
        <f>((D140-B140)/B140)</f>
        <v>5.4269306226285155E-3</v>
      </c>
      <c r="G140" s="116"/>
      <c r="H140" s="183">
        <f>SUM(H125,H139)</f>
        <v>1496065798621.4744</v>
      </c>
      <c r="I140" s="184"/>
      <c r="J140" s="116">
        <f>((H140-D140)/D140)</f>
        <v>-3.9825389315898355E-3</v>
      </c>
      <c r="K140" s="116"/>
      <c r="L140" s="183">
        <f>SUM(L125,L139)</f>
        <v>1497049856142.96</v>
      </c>
      <c r="M140" s="184"/>
      <c r="N140" s="116">
        <f>((L140-H140)/H140)</f>
        <v>6.5776353044922199E-4</v>
      </c>
      <c r="O140" s="116"/>
      <c r="P140" s="183">
        <f>SUM(P125,P139)</f>
        <v>1498284432673.2852</v>
      </c>
      <c r="Q140" s="184"/>
      <c r="R140" s="116">
        <f>((P140-L140)/L140)</f>
        <v>8.2467295612050756E-4</v>
      </c>
      <c r="S140" s="116"/>
      <c r="T140" s="183">
        <f>SUM(T125,T139)</f>
        <v>1513712611284.856</v>
      </c>
      <c r="U140" s="184"/>
      <c r="V140" s="116">
        <f>((T140-P140)/P140)</f>
        <v>1.0297229468001193E-2</v>
      </c>
      <c r="W140" s="116"/>
      <c r="X140" s="183">
        <f>SUM(X125,X139)</f>
        <v>1510203072937.6184</v>
      </c>
      <c r="Y140" s="184"/>
      <c r="Z140" s="116">
        <f>((X140-T140)/T140)</f>
        <v>-2.318497131538472E-3</v>
      </c>
      <c r="AA140" s="116"/>
      <c r="AB140" s="183">
        <f>SUM(AB125,AB139)</f>
        <v>1512507051794.3972</v>
      </c>
      <c r="AC140" s="184"/>
      <c r="AD140" s="116">
        <f>((AB140-X140)/X140)</f>
        <v>1.5256086403646052E-3</v>
      </c>
      <c r="AE140" s="116"/>
      <c r="AF140" s="183">
        <f>SUM(AF124,AF139)</f>
        <v>31054205333.379997</v>
      </c>
      <c r="AG140" s="184"/>
      <c r="AH140" s="116">
        <f>((AF140-AB140)/AB140)</f>
        <v>-0.97946838971987737</v>
      </c>
      <c r="AI140" s="116"/>
      <c r="AJ140" s="117">
        <f t="shared" si="174"/>
        <v>-0.1208796525706802</v>
      </c>
      <c r="AK140" s="117"/>
      <c r="AL140" s="118">
        <f t="shared" si="176"/>
        <v>-0.97932542086039898</v>
      </c>
      <c r="AM140" s="118"/>
      <c r="AN140" s="119">
        <f t="shared" si="178"/>
        <v>0.34695066837307059</v>
      </c>
      <c r="AO140" s="203"/>
    </row>
  </sheetData>
  <protectedRanges>
    <protectedRange password="CADF" sqref="C78" name="BidOffer Prices_2_1_6"/>
    <protectedRange password="CADF" sqref="B44:B46" name="Yield_2_1_2_5"/>
    <protectedRange password="CADF" sqref="B18" name="Fund Name_1_1_1_2_1"/>
    <protectedRange password="CADF" sqref="C18" name="Fund Name_1_1_1_3_3"/>
    <protectedRange password="CADF" sqref="B43" name="Yield_2_1_2_1_1"/>
    <protectedRange password="CADF" sqref="B81" name="Yield_2_1_2_2_4"/>
    <protectedRange password="CADF" sqref="C81" name="Fund Name_2_1_1"/>
    <protectedRange password="CADF" sqref="E78" name="BidOffer Prices_2_1_8"/>
    <protectedRange password="CADF" sqref="D44:D46" name="Yield_2_1_2_11"/>
    <protectedRange password="CADF" sqref="D18" name="Fund Name_1_1_1_4_1"/>
    <protectedRange password="CADF" sqref="E18" name="Fund Name_1_1_1_5_2"/>
    <protectedRange password="CADF" sqref="D43" name="Yield_2_1_2_5_2"/>
    <protectedRange password="CADF" sqref="D81" name="Yield_2_1_2_6_2"/>
    <protectedRange password="CADF" sqref="E81" name="Fund Name_2_2_2"/>
    <protectedRange password="CADF" sqref="I78" name="BidOffer Prices_2_1_1"/>
    <protectedRange password="CADF" sqref="H44:H46" name="Yield_2_1_2_4"/>
    <protectedRange password="CADF" sqref="I81" name="Fund Name_2_2"/>
    <protectedRange password="CADF" sqref="H18" name="Fund Name_1_1_1_4"/>
    <protectedRange password="CADF" sqref="I18" name="Fund Name_1_1_1_1_4"/>
    <protectedRange password="CADF" sqref="H43" name="Yield_2_1_2_1_2"/>
    <protectedRange password="CADF" sqref="H81" name="Yield_2_1_2_2_1"/>
    <protectedRange password="CADF" sqref="M78" name="BidOffer Prices_2_1_7"/>
    <protectedRange password="CADF" sqref="L44:L46" name="Yield_2_1_2_8"/>
    <protectedRange password="CADF" sqref="L18" name="Fund Name_1_1_1_2_2"/>
    <protectedRange password="CADF" sqref="M18" name="Fund Name_1_1_1_3_1"/>
    <protectedRange password="CADF" sqref="L43" name="Yield_2_1_2_3_3"/>
    <protectedRange password="CADF" sqref="L81" name="Yield_2_1_2_4_5"/>
    <protectedRange password="CADF" sqref="M81" name="Fund Name_2_1"/>
    <protectedRange password="CADF" sqref="Q78" name="BidOffer Prices_2_1_2"/>
    <protectedRange password="CADF" sqref="P44:P46" name="Yield_2_1_2_6"/>
    <protectedRange password="CADF" sqref="P18" name="Fund Name_1_1_1"/>
    <protectedRange password="CADF" sqref="Q18" name="Fund Name_1_1_1_1"/>
    <protectedRange password="CADF" sqref="P43" name="Yield_2_1_2_1_5"/>
    <protectedRange password="CADF" sqref="P81" name="Yield_2_1_2_2_5"/>
    <protectedRange password="CADF" sqref="Q81" name="Fund Name_2_1_5"/>
    <protectedRange password="CADF" sqref="U78" name="BidOffer Prices_2_1_9"/>
    <protectedRange password="CADF" sqref="T44:T46" name="Yield_2_1_2_9"/>
    <protectedRange password="CADF" sqref="T18" name="Fund Name_1_1_1_7"/>
    <protectedRange password="CADF" sqref="U18" name="Fund Name_1_1_1_1_3"/>
    <protectedRange password="CADF" sqref="T43" name="Yield_2_1_2_1_6"/>
    <protectedRange password="CADF" sqref="T81" name="Yield_2_1_2_2_6"/>
    <protectedRange password="CADF" sqref="U81" name="Fund Name_2_1_6"/>
    <protectedRange password="CADF" sqref="Y78" name="BidOffer Prices_2_1_3"/>
    <protectedRange password="CADF" sqref="X44:X46" name="Yield_2_1_2"/>
    <protectedRange password="CADF" sqref="X18" name="Fund Name_1_1_1_2"/>
    <protectedRange password="CADF" sqref="Y18" name="Fund Name_1_1_1_3"/>
    <protectedRange password="CADF" sqref="X43" name="Yield_2_1_2_2_1_1"/>
    <protectedRange password="CADF" sqref="X81" name="Yield_2_1_2_2_2"/>
    <protectedRange password="CADF" sqref="Y81" name="Fund Name_2_2_1"/>
    <protectedRange password="CADF" sqref="AC78" name="BidOffer Prices_2_1_4"/>
    <protectedRange password="CADF" sqref="AB44:AB46" name="Yield_2_1_2_1"/>
    <protectedRange password="CADF" sqref="AB18" name="Fund Name_1_1_1_1_1"/>
    <protectedRange password="CADF" sqref="AC18" name="Fund Name_1_1_1_1_1_1"/>
    <protectedRange password="CADF" sqref="AB43" name="Yield_2_1_2_1_3"/>
    <protectedRange password="CADF" sqref="AB81" name="Yield_2_1_2_1_1_1"/>
    <protectedRange password="CADF" sqref="AC81" name="Fund Name_2_1_2"/>
    <protectedRange password="CADF" sqref="AG78" name="BidOffer Prices_2_1_5"/>
    <protectedRange password="CADF" sqref="AF44:AF46" name="Yield_2_1_2_7"/>
    <protectedRange password="CADF" sqref="AG81" name="Fund Name_2_1_3"/>
    <protectedRange password="CADF" sqref="AF18" name="Fund Name_1_1_1_5"/>
    <protectedRange password="CADF" sqref="AG18" name="Fund Name_1_1_1_2_3"/>
    <protectedRange password="CADF" sqref="AF43" name="Yield_2_1_2_2_3"/>
    <protectedRange password="CADF" sqref="AF81" name="Yield_2_1_2_2_1_2"/>
  </protectedRanges>
  <mergeCells count="43">
    <mergeCell ref="AH2:AI2"/>
    <mergeCell ref="AH127:AI127"/>
    <mergeCell ref="AF2:AG2"/>
    <mergeCell ref="AF127:AG127"/>
    <mergeCell ref="L2:M2"/>
    <mergeCell ref="Z127:AA127"/>
    <mergeCell ref="X2:Y2"/>
    <mergeCell ref="X127:Y127"/>
    <mergeCell ref="T127:U127"/>
    <mergeCell ref="T2:U2"/>
    <mergeCell ref="AQ2:AR2"/>
    <mergeCell ref="AJ127:AK127"/>
    <mergeCell ref="AQ126:AR126"/>
    <mergeCell ref="AN127:AO127"/>
    <mergeCell ref="AL127:AM127"/>
    <mergeCell ref="A1:AO1"/>
    <mergeCell ref="AN2:AO2"/>
    <mergeCell ref="AL2:AM2"/>
    <mergeCell ref="AJ2:AK2"/>
    <mergeCell ref="B2:C2"/>
    <mergeCell ref="D2:E2"/>
    <mergeCell ref="Z2:AA2"/>
    <mergeCell ref="H2:I2"/>
    <mergeCell ref="AD2:AE2"/>
    <mergeCell ref="V2:W2"/>
    <mergeCell ref="J2:K2"/>
    <mergeCell ref="R2:S2"/>
    <mergeCell ref="P2:Q2"/>
    <mergeCell ref="N2:O2"/>
    <mergeCell ref="AD127:AE127"/>
    <mergeCell ref="AB2:AC2"/>
    <mergeCell ref="AB127:AC127"/>
    <mergeCell ref="B127:C127"/>
    <mergeCell ref="F2:G2"/>
    <mergeCell ref="F127:G127"/>
    <mergeCell ref="D127:E127"/>
    <mergeCell ref="H127:I127"/>
    <mergeCell ref="V127:W127"/>
    <mergeCell ref="J127:K127"/>
    <mergeCell ref="R127:S127"/>
    <mergeCell ref="P127:Q127"/>
    <mergeCell ref="L127:M127"/>
    <mergeCell ref="N127:O12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2021-01-28T12:42:46Z</dcterms:modified>
</cp:coreProperties>
</file>